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filterPrivacy="1" codeName="ThisWorkbook"/>
  <xr:revisionPtr revIDLastSave="0" documentId="8_{6180A1DD-BFDA-144A-96EC-1CE0C573F56C}" xr6:coauthVersionLast="47" xr6:coauthVersionMax="47" xr10:uidLastSave="{00000000-0000-0000-0000-000000000000}"/>
  <workbookProtection lockStructure="1"/>
  <bookViews>
    <workbookView xWindow="-5805" yWindow="-20310" windowWidth="20730" windowHeight="11760" firstSheet="1" activeTab="2" xr2:uid="{00000000-000D-0000-FFFF-FFFF00000000}"/>
  </bookViews>
  <sheets>
    <sheet name="Page de couverture" sheetId="14" r:id="rId1"/>
    <sheet name="1. Membre du groupe" sheetId="1" r:id="rId2"/>
    <sheet name="2. Produit agricole certifié" sheetId="5" r:id="rId3"/>
    <sheet name="3. Unité agricole" sheetId="3" r:id="rId4"/>
    <sheet name=" Tableau de bord" sheetId="15" r:id="rId5"/>
    <sheet name="Translations" sheetId="18" state="hidden" r:id="rId6"/>
    <sheet name="Liste des produits agricoles" sheetId="13" r:id="rId7"/>
    <sheet name="Document d’orientation" sheetId="19" r:id="rId8"/>
  </sheets>
  <externalReferences>
    <externalReference r:id="rId9"/>
  </externalReferences>
  <definedNames>
    <definedName name="_xlnm._FilterDatabase" localSheetId="1" hidden="1">'1. Membre du groupe'!$A$2:$AC$1070</definedName>
    <definedName name="_xlnm._FilterDatabase" localSheetId="2" hidden="1">'2. Produit agricole certifié'!$A$2:$I$1233</definedName>
    <definedName name="_xlnm._FilterDatabase" localSheetId="3" hidden="1">'3. Unité agricole'!$A$2:$E$876</definedName>
    <definedName name="_xlnm._FilterDatabase" localSheetId="6" hidden="1">'Liste des produits agricoles'!$A$1:$D$372</definedName>
    <definedName name="BirthYear">[1]Blad1!$K$2:$K$101</definedName>
    <definedName name="Gender">[1]Blad1!$B$2:$B$3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64" i="1" l="1"/>
  <c r="P3" i="5"/>
  <c r="P4" i="5"/>
  <c r="P5"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6" i="5"/>
  <c r="P297" i="5"/>
  <c r="P298" i="5"/>
  <c r="P299" i="5"/>
  <c r="P300" i="5"/>
  <c r="P301" i="5"/>
  <c r="P302" i="5"/>
  <c r="P303" i="5"/>
  <c r="P304" i="5"/>
  <c r="P305" i="5"/>
  <c r="P306" i="5"/>
  <c r="P307" i="5"/>
  <c r="P308" i="5"/>
  <c r="P309" i="5"/>
  <c r="P310" i="5"/>
  <c r="P311" i="5"/>
  <c r="P312" i="5"/>
  <c r="P313" i="5"/>
  <c r="P314" i="5"/>
  <c r="P315" i="5"/>
  <c r="P316" i="5"/>
  <c r="P317" i="5"/>
  <c r="P318" i="5"/>
  <c r="P319" i="5"/>
  <c r="P320" i="5"/>
  <c r="P321" i="5"/>
  <c r="P322" i="5"/>
  <c r="P323" i="5"/>
  <c r="P324" i="5"/>
  <c r="P325" i="5"/>
  <c r="P326" i="5"/>
  <c r="P327" i="5"/>
  <c r="P328" i="5"/>
  <c r="P329" i="5"/>
  <c r="P330" i="5"/>
  <c r="P331" i="5"/>
  <c r="P332" i="5"/>
  <c r="P333" i="5"/>
  <c r="P334" i="5"/>
  <c r="P335" i="5"/>
  <c r="P336" i="5"/>
  <c r="P337" i="5"/>
  <c r="P338" i="5"/>
  <c r="P339" i="5"/>
  <c r="P340" i="5"/>
  <c r="P341" i="5"/>
  <c r="P342" i="5"/>
  <c r="P343" i="5"/>
  <c r="P344" i="5"/>
  <c r="P345" i="5"/>
  <c r="P346" i="5"/>
  <c r="P347" i="5"/>
  <c r="P348" i="5"/>
  <c r="P349" i="5"/>
  <c r="P350" i="5"/>
  <c r="P351" i="5"/>
  <c r="P352" i="5"/>
  <c r="P353" i="5"/>
  <c r="P354" i="5"/>
  <c r="P355" i="5"/>
  <c r="P356" i="5"/>
  <c r="P357" i="5"/>
  <c r="P358" i="5"/>
  <c r="P359" i="5"/>
  <c r="P360" i="5"/>
  <c r="P361" i="5"/>
  <c r="P362" i="5"/>
  <c r="P363" i="5"/>
  <c r="P364" i="5"/>
  <c r="P365" i="5"/>
  <c r="P366" i="5"/>
  <c r="P367" i="5"/>
  <c r="P368" i="5"/>
  <c r="P369" i="5"/>
  <c r="P370" i="5"/>
  <c r="P371" i="5"/>
  <c r="P372" i="5"/>
  <c r="P373" i="5"/>
  <c r="P374" i="5"/>
  <c r="P375" i="5"/>
  <c r="P376" i="5"/>
  <c r="P377" i="5"/>
  <c r="P378" i="5"/>
  <c r="P379" i="5"/>
  <c r="P380" i="5"/>
  <c r="P381" i="5"/>
  <c r="P382" i="5"/>
  <c r="P383" i="5"/>
  <c r="P384" i="5"/>
  <c r="P385" i="5"/>
  <c r="P386" i="5"/>
  <c r="P387" i="5"/>
  <c r="P388" i="5"/>
  <c r="P389" i="5"/>
  <c r="P390" i="5"/>
  <c r="P391" i="5"/>
  <c r="P392" i="5"/>
  <c r="P393" i="5"/>
  <c r="P394" i="5"/>
  <c r="P395" i="5"/>
  <c r="P396" i="5"/>
  <c r="P397" i="5"/>
  <c r="P398" i="5"/>
  <c r="P399" i="5"/>
  <c r="P400" i="5"/>
  <c r="P401" i="5"/>
  <c r="P402" i="5"/>
  <c r="P403" i="5"/>
  <c r="P404" i="5"/>
  <c r="P405" i="5"/>
  <c r="P406" i="5"/>
  <c r="P407" i="5"/>
  <c r="P408" i="5"/>
  <c r="P409" i="5"/>
  <c r="P410" i="5"/>
  <c r="P411" i="5"/>
  <c r="P412" i="5"/>
  <c r="P413" i="5"/>
  <c r="P414" i="5"/>
  <c r="P415" i="5"/>
  <c r="P416" i="5"/>
  <c r="P417" i="5"/>
  <c r="P418" i="5"/>
  <c r="P419" i="5"/>
  <c r="P420" i="5"/>
  <c r="P421" i="5"/>
  <c r="P422" i="5"/>
  <c r="P423" i="5"/>
  <c r="P424" i="5"/>
  <c r="P425" i="5"/>
  <c r="P426" i="5"/>
  <c r="P427" i="5"/>
  <c r="P428" i="5"/>
  <c r="P429" i="5"/>
  <c r="P430" i="5"/>
  <c r="P431" i="5"/>
  <c r="P432" i="5"/>
  <c r="P433" i="5"/>
  <c r="P434" i="5"/>
  <c r="P435" i="5"/>
  <c r="P436" i="5"/>
  <c r="P437" i="5"/>
  <c r="P438" i="5"/>
  <c r="P439" i="5"/>
  <c r="P440" i="5"/>
  <c r="P441" i="5"/>
  <c r="P442" i="5"/>
  <c r="P443" i="5"/>
  <c r="P444" i="5"/>
  <c r="P445" i="5"/>
  <c r="P446" i="5"/>
  <c r="P447" i="5"/>
  <c r="P448" i="5"/>
  <c r="P449" i="5"/>
  <c r="P450" i="5"/>
  <c r="P451" i="5"/>
  <c r="P452" i="5"/>
  <c r="P453" i="5"/>
  <c r="P454" i="5"/>
  <c r="P455" i="5"/>
  <c r="P456" i="5"/>
  <c r="P457" i="5"/>
  <c r="P458" i="5"/>
  <c r="P459" i="5"/>
  <c r="P460" i="5"/>
  <c r="P461" i="5"/>
  <c r="P462" i="5"/>
  <c r="P463" i="5"/>
  <c r="P464" i="5"/>
  <c r="P465" i="5"/>
  <c r="P466" i="5"/>
  <c r="P467" i="5"/>
  <c r="P468" i="5"/>
  <c r="P469" i="5"/>
  <c r="P470" i="5"/>
  <c r="P471" i="5"/>
  <c r="P472" i="5"/>
  <c r="P473" i="5"/>
  <c r="P474" i="5"/>
  <c r="P475" i="5"/>
  <c r="P476" i="5"/>
  <c r="P477" i="5"/>
  <c r="P478" i="5"/>
  <c r="P479" i="5"/>
  <c r="P480" i="5"/>
  <c r="P481" i="5"/>
  <c r="P482" i="5"/>
  <c r="P483" i="5"/>
  <c r="P484" i="5"/>
  <c r="P485" i="5"/>
  <c r="P486" i="5"/>
  <c r="P487" i="5"/>
  <c r="P488" i="5"/>
  <c r="P489" i="5"/>
  <c r="P490" i="5"/>
  <c r="P491" i="5"/>
  <c r="P492" i="5"/>
  <c r="P493" i="5"/>
  <c r="P494" i="5"/>
  <c r="P495" i="5"/>
  <c r="P496" i="5"/>
  <c r="P497" i="5"/>
  <c r="P498" i="5"/>
  <c r="P499" i="5"/>
  <c r="P500" i="5"/>
  <c r="P501" i="5"/>
  <c r="P502" i="5"/>
  <c r="P503" i="5"/>
  <c r="P504" i="5"/>
  <c r="P505" i="5"/>
  <c r="P506" i="5"/>
  <c r="P507" i="5"/>
  <c r="P508" i="5"/>
  <c r="P509" i="5"/>
  <c r="P510" i="5"/>
  <c r="P511" i="5"/>
  <c r="P512" i="5"/>
  <c r="P513" i="5"/>
  <c r="P514" i="5"/>
  <c r="P515" i="5"/>
  <c r="P516" i="5"/>
  <c r="P517" i="5"/>
  <c r="P518" i="5"/>
  <c r="P519" i="5"/>
  <c r="P520" i="5"/>
  <c r="P521" i="5"/>
  <c r="P522" i="5"/>
  <c r="P523" i="5"/>
  <c r="P524" i="5"/>
  <c r="P525" i="5"/>
  <c r="P526" i="5"/>
  <c r="P527" i="5"/>
  <c r="P528" i="5"/>
  <c r="P529" i="5"/>
  <c r="P530" i="5"/>
  <c r="P531" i="5"/>
  <c r="P532" i="5"/>
  <c r="P533" i="5"/>
  <c r="P534" i="5"/>
  <c r="P535" i="5"/>
  <c r="P536" i="5"/>
  <c r="P537" i="5"/>
  <c r="P538" i="5"/>
  <c r="P539" i="5"/>
  <c r="P540" i="5"/>
  <c r="P541" i="5"/>
  <c r="P542" i="5"/>
  <c r="P543" i="5"/>
  <c r="P544" i="5"/>
  <c r="P545" i="5"/>
  <c r="P546" i="5"/>
  <c r="P547" i="5"/>
  <c r="P548" i="5"/>
  <c r="P549" i="5"/>
  <c r="P550" i="5"/>
  <c r="P551" i="5"/>
  <c r="P552" i="5"/>
  <c r="P553" i="5"/>
  <c r="P554" i="5"/>
  <c r="P555" i="5"/>
  <c r="P556" i="5"/>
  <c r="P557" i="5"/>
  <c r="P558" i="5"/>
  <c r="P559" i="5"/>
  <c r="P560" i="5"/>
  <c r="P561" i="5"/>
  <c r="P562" i="5"/>
  <c r="P563" i="5"/>
  <c r="P564" i="5"/>
  <c r="P565" i="5"/>
  <c r="P566" i="5"/>
  <c r="P567" i="5"/>
  <c r="P568" i="5"/>
  <c r="P569" i="5"/>
  <c r="P570" i="5"/>
  <c r="P571" i="5"/>
  <c r="P572" i="5"/>
  <c r="P573" i="5"/>
  <c r="P574" i="5"/>
  <c r="P575" i="5"/>
  <c r="P576" i="5"/>
  <c r="P577" i="5"/>
  <c r="P578" i="5"/>
  <c r="P579" i="5"/>
  <c r="P580" i="5"/>
  <c r="P581" i="5"/>
  <c r="P582" i="5"/>
  <c r="P583" i="5"/>
  <c r="P584" i="5"/>
  <c r="P585" i="5"/>
  <c r="P586" i="5"/>
  <c r="P587" i="5"/>
  <c r="P588" i="5"/>
  <c r="P589" i="5"/>
  <c r="P590" i="5"/>
  <c r="P591" i="5"/>
  <c r="P592" i="5"/>
  <c r="P593" i="5"/>
  <c r="P594" i="5"/>
  <c r="P595" i="5"/>
  <c r="P596" i="5"/>
  <c r="P597" i="5"/>
  <c r="P598" i="5"/>
  <c r="P599" i="5"/>
  <c r="P600" i="5"/>
  <c r="P601" i="5"/>
  <c r="P602" i="5"/>
  <c r="P603" i="5"/>
  <c r="P604" i="5"/>
  <c r="P605" i="5"/>
  <c r="P606" i="5"/>
  <c r="P607" i="5"/>
  <c r="P608" i="5"/>
  <c r="P609" i="5"/>
  <c r="P610" i="5"/>
  <c r="P611" i="5"/>
  <c r="P612" i="5"/>
  <c r="P613" i="5"/>
  <c r="P614" i="5"/>
  <c r="P615" i="5"/>
  <c r="P616" i="5"/>
  <c r="P617" i="5"/>
  <c r="P618" i="5"/>
  <c r="P619" i="5"/>
  <c r="P620" i="5"/>
  <c r="P621" i="5"/>
  <c r="P622" i="5"/>
  <c r="P623" i="5"/>
  <c r="P624" i="5"/>
  <c r="P625" i="5"/>
  <c r="P626" i="5"/>
  <c r="P627" i="5"/>
  <c r="P628" i="5"/>
  <c r="P629" i="5"/>
  <c r="P630" i="5"/>
  <c r="P631" i="5"/>
  <c r="P632" i="5"/>
  <c r="P633" i="5"/>
  <c r="P634" i="5"/>
  <c r="P635" i="5"/>
  <c r="P636" i="5"/>
  <c r="P637" i="5"/>
  <c r="P638" i="5"/>
  <c r="P639" i="5"/>
  <c r="P640" i="5"/>
  <c r="P641" i="5"/>
  <c r="P642" i="5"/>
  <c r="P643" i="5"/>
  <c r="P644" i="5"/>
  <c r="P645" i="5"/>
  <c r="P646" i="5"/>
  <c r="P647" i="5"/>
  <c r="P648" i="5"/>
  <c r="P649" i="5"/>
  <c r="P650" i="5"/>
  <c r="P651" i="5"/>
  <c r="P652" i="5"/>
  <c r="P653" i="5"/>
  <c r="P654" i="5"/>
  <c r="P655" i="5"/>
  <c r="P656" i="5"/>
  <c r="P657" i="5"/>
  <c r="P658" i="5"/>
  <c r="P659" i="5"/>
  <c r="P660" i="5"/>
  <c r="P661" i="5"/>
  <c r="P662" i="5"/>
  <c r="P663" i="5"/>
  <c r="P664" i="5"/>
  <c r="P665" i="5"/>
  <c r="P666" i="5"/>
  <c r="P667" i="5"/>
  <c r="P668" i="5"/>
  <c r="P669" i="5"/>
  <c r="P670" i="5"/>
  <c r="P671" i="5"/>
  <c r="P672" i="5"/>
  <c r="P673" i="5"/>
  <c r="P674" i="5"/>
  <c r="P675" i="5"/>
  <c r="P676" i="5"/>
  <c r="P677" i="5"/>
  <c r="P678" i="5"/>
  <c r="P679" i="5"/>
  <c r="P680" i="5"/>
  <c r="P681" i="5"/>
  <c r="P682" i="5"/>
  <c r="P683" i="5"/>
  <c r="P684" i="5"/>
  <c r="P685" i="5"/>
  <c r="P686" i="5"/>
  <c r="P687" i="5"/>
  <c r="P688" i="5"/>
  <c r="P689" i="5"/>
  <c r="P690" i="5"/>
  <c r="P691" i="5"/>
  <c r="P692" i="5"/>
  <c r="P693" i="5"/>
  <c r="P694" i="5"/>
  <c r="P695" i="5"/>
  <c r="P696" i="5"/>
  <c r="P697" i="5"/>
  <c r="P698" i="5"/>
  <c r="P699" i="5"/>
  <c r="P700" i="5"/>
  <c r="P701" i="5"/>
  <c r="P702" i="5"/>
  <c r="P703" i="5"/>
  <c r="P704" i="5"/>
  <c r="P705" i="5"/>
  <c r="P706" i="5"/>
  <c r="P707" i="5"/>
  <c r="P708" i="5"/>
  <c r="P709" i="5"/>
  <c r="P710" i="5"/>
  <c r="P711" i="5"/>
  <c r="P712" i="5"/>
  <c r="P713" i="5"/>
  <c r="P714" i="5"/>
  <c r="P715" i="5"/>
  <c r="P716" i="5"/>
  <c r="P717" i="5"/>
  <c r="P718" i="5"/>
  <c r="P719" i="5"/>
  <c r="P720" i="5"/>
  <c r="P721" i="5"/>
  <c r="P722" i="5"/>
  <c r="P723" i="5"/>
  <c r="P724" i="5"/>
  <c r="P725" i="5"/>
  <c r="P726" i="5"/>
  <c r="P727" i="5"/>
  <c r="P728" i="5"/>
  <c r="P729" i="5"/>
  <c r="P730" i="5"/>
  <c r="P731" i="5"/>
  <c r="P732" i="5"/>
  <c r="P733" i="5"/>
  <c r="P734" i="5"/>
  <c r="P735" i="5"/>
  <c r="P736" i="5"/>
  <c r="P737" i="5"/>
  <c r="P738" i="5"/>
  <c r="P739" i="5"/>
  <c r="P740" i="5"/>
  <c r="P741" i="5"/>
  <c r="P742" i="5"/>
  <c r="P743" i="5"/>
  <c r="P744" i="5"/>
  <c r="P745" i="5"/>
  <c r="P746" i="5"/>
  <c r="P747" i="5"/>
  <c r="P748" i="5"/>
  <c r="P749" i="5"/>
  <c r="P750" i="5"/>
  <c r="P751" i="5"/>
  <c r="P752" i="5"/>
  <c r="P753" i="5"/>
  <c r="P754" i="5"/>
  <c r="P755" i="5"/>
  <c r="P756" i="5"/>
  <c r="P757" i="5"/>
  <c r="P758" i="5"/>
  <c r="P759" i="5"/>
  <c r="P760" i="5"/>
  <c r="P761" i="5"/>
  <c r="P762" i="5"/>
  <c r="P763" i="5"/>
  <c r="P764" i="5"/>
  <c r="P765" i="5"/>
  <c r="P766" i="5"/>
  <c r="P767" i="5"/>
  <c r="P768" i="5"/>
  <c r="P769" i="5"/>
  <c r="P770" i="5"/>
  <c r="P771" i="5"/>
  <c r="P772" i="5"/>
  <c r="P773" i="5"/>
  <c r="P774" i="5"/>
  <c r="P775" i="5"/>
  <c r="P776" i="5"/>
  <c r="P777" i="5"/>
  <c r="P778" i="5"/>
  <c r="P779" i="5"/>
  <c r="P780" i="5"/>
  <c r="P781" i="5"/>
  <c r="P782" i="5"/>
  <c r="P783" i="5"/>
  <c r="P784" i="5"/>
  <c r="P785" i="5"/>
  <c r="P786" i="5"/>
  <c r="P787" i="5"/>
  <c r="P788" i="5"/>
  <c r="P789" i="5"/>
  <c r="P790" i="5"/>
  <c r="P791" i="5"/>
  <c r="P792" i="5"/>
  <c r="P793" i="5"/>
  <c r="P794" i="5"/>
  <c r="P795" i="5"/>
  <c r="P796" i="5"/>
  <c r="P797" i="5"/>
  <c r="P798" i="5"/>
  <c r="P799" i="5"/>
  <c r="P800" i="5"/>
  <c r="P801" i="5"/>
  <c r="P802" i="5"/>
  <c r="P803" i="5"/>
  <c r="P804" i="5"/>
  <c r="P805" i="5"/>
  <c r="P806" i="5"/>
  <c r="P807" i="5"/>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P927" i="5"/>
  <c r="P928" i="5"/>
  <c r="P929" i="5"/>
  <c r="P930" i="5"/>
  <c r="P931" i="5"/>
  <c r="P932" i="5"/>
  <c r="P933" i="5"/>
  <c r="P934" i="5"/>
  <c r="P935" i="5"/>
  <c r="P936" i="5"/>
  <c r="P937" i="5"/>
  <c r="P938" i="5"/>
  <c r="P939" i="5"/>
  <c r="P940" i="5"/>
  <c r="P941" i="5"/>
  <c r="P942" i="5"/>
  <c r="P943" i="5"/>
  <c r="P944" i="5"/>
  <c r="P945" i="5"/>
  <c r="P946" i="5"/>
  <c r="P947" i="5"/>
  <c r="P948" i="5"/>
  <c r="P949" i="5"/>
  <c r="P950" i="5"/>
  <c r="P951" i="5"/>
  <c r="P952" i="5"/>
  <c r="P953" i="5"/>
  <c r="P954" i="5"/>
  <c r="P955" i="5"/>
  <c r="P956" i="5"/>
  <c r="P957" i="5"/>
  <c r="P958" i="5"/>
  <c r="P959" i="5"/>
  <c r="P960" i="5"/>
  <c r="P961" i="5"/>
  <c r="P962" i="5"/>
  <c r="P963" i="5"/>
  <c r="P964" i="5"/>
  <c r="P965" i="5"/>
  <c r="P966" i="5"/>
  <c r="P967" i="5"/>
  <c r="P968" i="5"/>
  <c r="P969" i="5"/>
  <c r="P970" i="5"/>
  <c r="P971" i="5"/>
  <c r="P972" i="5"/>
  <c r="P973" i="5"/>
  <c r="P974" i="5"/>
  <c r="P975" i="5"/>
  <c r="P976" i="5"/>
  <c r="P977" i="5"/>
  <c r="P978" i="5"/>
  <c r="P979" i="5"/>
  <c r="P980" i="5"/>
  <c r="P981" i="5"/>
  <c r="P982" i="5"/>
  <c r="P983" i="5"/>
  <c r="P984" i="5"/>
  <c r="P985" i="5"/>
  <c r="P986" i="5"/>
  <c r="P987" i="5"/>
  <c r="P988" i="5"/>
  <c r="P989" i="5"/>
  <c r="P990" i="5"/>
  <c r="P991" i="5"/>
  <c r="P992" i="5"/>
  <c r="P993" i="5"/>
  <c r="P994" i="5"/>
  <c r="P995" i="5"/>
  <c r="P996" i="5"/>
  <c r="P997" i="5"/>
  <c r="P998" i="5"/>
  <c r="P999" i="5"/>
  <c r="P1000" i="5"/>
  <c r="P1001" i="5"/>
  <c r="P1002" i="5"/>
  <c r="P1003" i="5"/>
  <c r="P1004" i="5"/>
  <c r="P1005" i="5"/>
  <c r="P1006" i="5"/>
  <c r="P1007" i="5"/>
  <c r="P1008" i="5"/>
  <c r="P1009" i="5"/>
  <c r="P1010" i="5"/>
  <c r="P1011" i="5"/>
  <c r="P1012" i="5"/>
  <c r="P1013" i="5"/>
  <c r="P1014" i="5"/>
  <c r="P1015" i="5"/>
  <c r="P1016" i="5"/>
  <c r="P1017" i="5"/>
  <c r="P1018" i="5"/>
  <c r="P1019" i="5"/>
  <c r="P1020" i="5"/>
  <c r="P1021" i="5"/>
  <c r="P1022" i="5"/>
  <c r="P1023" i="5"/>
  <c r="P1024" i="5"/>
  <c r="P1025" i="5"/>
  <c r="P1026" i="5"/>
  <c r="P1027" i="5"/>
  <c r="P1028" i="5"/>
  <c r="P1029" i="5"/>
  <c r="P1030" i="5"/>
  <c r="P1031" i="5"/>
  <c r="P1032" i="5"/>
  <c r="P1033" i="5"/>
  <c r="P1034" i="5"/>
  <c r="P1035" i="5"/>
  <c r="P1036" i="5"/>
  <c r="P1037" i="5"/>
  <c r="P1038" i="5"/>
  <c r="P1039" i="5"/>
  <c r="P1040" i="5"/>
  <c r="P1041" i="5"/>
  <c r="P1042" i="5"/>
  <c r="P1043" i="5"/>
  <c r="P1044" i="5"/>
  <c r="P1045" i="5"/>
  <c r="P1046" i="5"/>
  <c r="P1047" i="5"/>
  <c r="P1048" i="5"/>
  <c r="P1049" i="5"/>
  <c r="P1050" i="5"/>
  <c r="P1051" i="5"/>
  <c r="P1052" i="5"/>
  <c r="P1053" i="5"/>
  <c r="P1054" i="5"/>
  <c r="P1055" i="5"/>
  <c r="P1056" i="5"/>
  <c r="P1057" i="5"/>
  <c r="P1058" i="5"/>
  <c r="P1059" i="5"/>
  <c r="P1060" i="5"/>
  <c r="P1061" i="5"/>
  <c r="P1062" i="5"/>
  <c r="P1063" i="5"/>
  <c r="P1064" i="5"/>
  <c r="P1065" i="5"/>
  <c r="P1066" i="5"/>
  <c r="P1067" i="5"/>
  <c r="P1068" i="5"/>
  <c r="P1069" i="5"/>
  <c r="P1070" i="5"/>
  <c r="P1071" i="5"/>
  <c r="P1072" i="5"/>
  <c r="P1073" i="5"/>
  <c r="P1074" i="5"/>
  <c r="P1075" i="5"/>
  <c r="P1076" i="5"/>
  <c r="P1077" i="5"/>
  <c r="P1078" i="5"/>
  <c r="P1079" i="5"/>
  <c r="P1080" i="5"/>
  <c r="P1081" i="5"/>
  <c r="P1082" i="5"/>
  <c r="P1083" i="5"/>
  <c r="P1084" i="5"/>
  <c r="P1085" i="5"/>
  <c r="P1086" i="5"/>
  <c r="P1087" i="5"/>
  <c r="P1088" i="5"/>
  <c r="P1089" i="5"/>
  <c r="P1090" i="5"/>
  <c r="P1091" i="5"/>
  <c r="P1092" i="5"/>
  <c r="P1093" i="5"/>
  <c r="P1094" i="5"/>
  <c r="P1095" i="5"/>
  <c r="P1096" i="5"/>
  <c r="P1097" i="5"/>
  <c r="P1098" i="5"/>
  <c r="P1099" i="5"/>
  <c r="P1100" i="5"/>
  <c r="P1101" i="5"/>
  <c r="P1102" i="5"/>
  <c r="P1103" i="5"/>
  <c r="P1104" i="5"/>
  <c r="P1105" i="5"/>
  <c r="P1106" i="5"/>
  <c r="P1107" i="5"/>
  <c r="P1108" i="5"/>
  <c r="P1109" i="5"/>
  <c r="P1110" i="5"/>
  <c r="P1111" i="5"/>
  <c r="P1112" i="5"/>
  <c r="P1113" i="5"/>
  <c r="P1114" i="5"/>
  <c r="P1115" i="5"/>
  <c r="P1116" i="5"/>
  <c r="P1117" i="5"/>
  <c r="P1118" i="5"/>
  <c r="P1119" i="5"/>
  <c r="P1120" i="5"/>
  <c r="P1121" i="5"/>
  <c r="P1122" i="5"/>
  <c r="P1123" i="5"/>
  <c r="P1124" i="5"/>
  <c r="P1125" i="5"/>
  <c r="P1126" i="5"/>
  <c r="P1127" i="5"/>
  <c r="P1128" i="5"/>
  <c r="P1129" i="5"/>
  <c r="P1130" i="5"/>
  <c r="P1131" i="5"/>
  <c r="P1132" i="5"/>
  <c r="P1133" i="5"/>
  <c r="P1134" i="5"/>
  <c r="P1135" i="5"/>
  <c r="P1136" i="5"/>
  <c r="P1137" i="5"/>
  <c r="P1138" i="5"/>
  <c r="P1139" i="5"/>
  <c r="P1140" i="5"/>
  <c r="P1141" i="5"/>
  <c r="P1142" i="5"/>
  <c r="P1143" i="5"/>
  <c r="P1144" i="5"/>
  <c r="P1145" i="5"/>
  <c r="P1146" i="5"/>
  <c r="P1147" i="5"/>
  <c r="P1148" i="5"/>
  <c r="P1149" i="5"/>
  <c r="P1150" i="5"/>
  <c r="P1151" i="5"/>
  <c r="P1152" i="5"/>
  <c r="P1153" i="5"/>
  <c r="P1154" i="5"/>
  <c r="P1155" i="5"/>
  <c r="P1156" i="5"/>
  <c r="P1157" i="5"/>
  <c r="P1158" i="5"/>
  <c r="P1159" i="5"/>
  <c r="P1160" i="5"/>
  <c r="P1161" i="5"/>
  <c r="P1162" i="5"/>
  <c r="P1163" i="5"/>
  <c r="P1164" i="5"/>
  <c r="P1165" i="5"/>
  <c r="P1166" i="5"/>
  <c r="P1167" i="5"/>
  <c r="P1168" i="5"/>
  <c r="P1169" i="5"/>
  <c r="P1170" i="5"/>
  <c r="P1171" i="5"/>
  <c r="P1172" i="5"/>
  <c r="P1173" i="5"/>
  <c r="P1174" i="5"/>
  <c r="P1175" i="5"/>
  <c r="P1176" i="5"/>
  <c r="P1177" i="5"/>
  <c r="P1178" i="5"/>
  <c r="P1179" i="5"/>
  <c r="P1180" i="5"/>
  <c r="P1181" i="5"/>
  <c r="P1182" i="5"/>
  <c r="P1183" i="5"/>
  <c r="P1184" i="5"/>
  <c r="P1185" i="5"/>
  <c r="P1186" i="5"/>
  <c r="P1187" i="5"/>
  <c r="P1188" i="5"/>
  <c r="P1189" i="5"/>
  <c r="P1190" i="5"/>
  <c r="P1191" i="5"/>
  <c r="P1192" i="5"/>
  <c r="P1193" i="5"/>
  <c r="P1194" i="5"/>
  <c r="P1195" i="5"/>
  <c r="P1196" i="5"/>
  <c r="P1197" i="5"/>
  <c r="P1198" i="5"/>
  <c r="P1199" i="5"/>
  <c r="P1200" i="5"/>
  <c r="P1201" i="5"/>
  <c r="P1202" i="5"/>
  <c r="P1203" i="5"/>
  <c r="P1204" i="5"/>
  <c r="P1205" i="5"/>
  <c r="P1206" i="5"/>
  <c r="P1207" i="5"/>
  <c r="P1208" i="5"/>
  <c r="P1209" i="5"/>
  <c r="P1210" i="5"/>
  <c r="P1211" i="5"/>
  <c r="P1212" i="5"/>
  <c r="P1213" i="5"/>
  <c r="P1214" i="5"/>
  <c r="P1215" i="5"/>
  <c r="P1216" i="5"/>
  <c r="P1217" i="5"/>
  <c r="P1218" i="5"/>
  <c r="P1219" i="5"/>
  <c r="P1220" i="5"/>
  <c r="P1221" i="5"/>
  <c r="P1222" i="5"/>
  <c r="P1223" i="5"/>
  <c r="P1224" i="5"/>
  <c r="P1225" i="5"/>
  <c r="P1226" i="5"/>
  <c r="P1227" i="5"/>
  <c r="P1228" i="5"/>
  <c r="P1229" i="5"/>
  <c r="P1230" i="5"/>
  <c r="P1231" i="5"/>
  <c r="P1232" i="5"/>
  <c r="P1233" i="5"/>
  <c r="E14" i="3"/>
  <c r="J905" i="5"/>
  <c r="J906" i="5"/>
  <c r="J907" i="5"/>
  <c r="J908" i="5"/>
  <c r="J909" i="5"/>
  <c r="J910" i="5"/>
  <c r="J911" i="5"/>
  <c r="J912" i="5"/>
  <c r="J913" i="5"/>
  <c r="J914" i="5"/>
  <c r="J915" i="5"/>
  <c r="J916" i="5"/>
  <c r="J917" i="5"/>
  <c r="J918" i="5"/>
  <c r="J919" i="5"/>
  <c r="J920" i="5"/>
  <c r="J921" i="5"/>
  <c r="J922" i="5"/>
  <c r="J923" i="5"/>
  <c r="J924" i="5"/>
  <c r="J925" i="5"/>
  <c r="J926" i="5"/>
  <c r="J927" i="5"/>
  <c r="J928" i="5"/>
  <c r="J929" i="5"/>
  <c r="J930" i="5"/>
  <c r="J931" i="5"/>
  <c r="J932" i="5"/>
  <c r="J933" i="5"/>
  <c r="J934" i="5"/>
  <c r="J935" i="5"/>
  <c r="J936" i="5"/>
  <c r="J937" i="5"/>
  <c r="J938" i="5"/>
  <c r="J939" i="5"/>
  <c r="J940" i="5"/>
  <c r="J941" i="5"/>
  <c r="J942" i="5"/>
  <c r="J943" i="5"/>
  <c r="J944" i="5"/>
  <c r="J945" i="5"/>
  <c r="J946" i="5"/>
  <c r="J947" i="5"/>
  <c r="J948" i="5"/>
  <c r="J949" i="5"/>
  <c r="J950" i="5"/>
  <c r="J951" i="5"/>
  <c r="J952" i="5"/>
  <c r="J953" i="5"/>
  <c r="J954" i="5"/>
  <c r="J955" i="5"/>
  <c r="J956" i="5"/>
  <c r="J957" i="5"/>
  <c r="J958" i="5"/>
  <c r="J959" i="5"/>
  <c r="J960" i="5"/>
  <c r="J961" i="5"/>
  <c r="J962" i="5"/>
  <c r="J963" i="5"/>
  <c r="J964" i="5"/>
  <c r="J965" i="5"/>
  <c r="J966" i="5"/>
  <c r="J967" i="5"/>
  <c r="J968" i="5"/>
  <c r="J969" i="5"/>
  <c r="J970" i="5"/>
  <c r="J971" i="5"/>
  <c r="J972" i="5"/>
  <c r="J973" i="5"/>
  <c r="J974" i="5"/>
  <c r="J975" i="5"/>
  <c r="J976" i="5"/>
  <c r="J977" i="5"/>
  <c r="J978" i="5"/>
  <c r="J979" i="5"/>
  <c r="J980" i="5"/>
  <c r="J981" i="5"/>
  <c r="J982" i="5"/>
  <c r="J983" i="5"/>
  <c r="J984" i="5"/>
  <c r="J985" i="5"/>
  <c r="J986" i="5"/>
  <c r="J987" i="5"/>
  <c r="J988" i="5"/>
  <c r="J989" i="5"/>
  <c r="J990" i="5"/>
  <c r="J991" i="5"/>
  <c r="J992" i="5"/>
  <c r="J993" i="5"/>
  <c r="J994" i="5"/>
  <c r="J995" i="5"/>
  <c r="J996" i="5"/>
  <c r="J997" i="5"/>
  <c r="J998" i="5"/>
  <c r="J999" i="5"/>
  <c r="J1000" i="5"/>
  <c r="J1001" i="5"/>
  <c r="J1002" i="5"/>
  <c r="J1003" i="5"/>
  <c r="J1004" i="5"/>
  <c r="J1005" i="5"/>
  <c r="J1006" i="5"/>
  <c r="J1007" i="5"/>
  <c r="J1008" i="5"/>
  <c r="J1009" i="5"/>
  <c r="J1010" i="5"/>
  <c r="J1011" i="5"/>
  <c r="J1012" i="5"/>
  <c r="J1013" i="5"/>
  <c r="J1014" i="5"/>
  <c r="J1015" i="5"/>
  <c r="J1016" i="5"/>
  <c r="J1017" i="5"/>
  <c r="J1018" i="5"/>
  <c r="J1019" i="5"/>
  <c r="J1020" i="5"/>
  <c r="J1021" i="5"/>
  <c r="J1022" i="5"/>
  <c r="J1023" i="5"/>
  <c r="J1024" i="5"/>
  <c r="J1025" i="5"/>
  <c r="J1026" i="5"/>
  <c r="J1027" i="5"/>
  <c r="J1028" i="5"/>
  <c r="J1029" i="5"/>
  <c r="J1030" i="5"/>
  <c r="J1031" i="5"/>
  <c r="J1032" i="5"/>
  <c r="J1033" i="5"/>
  <c r="J1034" i="5"/>
  <c r="J1035" i="5"/>
  <c r="J1036" i="5"/>
  <c r="J1037" i="5"/>
  <c r="J1038" i="5"/>
  <c r="J1039" i="5"/>
  <c r="J1040" i="5"/>
  <c r="J1041" i="5"/>
  <c r="J1042" i="5"/>
  <c r="J1043" i="5"/>
  <c r="J1044" i="5"/>
  <c r="J1045" i="5"/>
  <c r="J1046" i="5"/>
  <c r="J1047" i="5"/>
  <c r="J1048" i="5"/>
  <c r="J1049" i="5"/>
  <c r="J1050" i="5"/>
  <c r="J1051" i="5"/>
  <c r="J1052" i="5"/>
  <c r="J1053" i="5"/>
  <c r="J1054" i="5"/>
  <c r="J1055" i="5"/>
  <c r="J1056" i="5"/>
  <c r="J1057" i="5"/>
  <c r="J1058" i="5"/>
  <c r="J1059" i="5"/>
  <c r="J1060" i="5"/>
  <c r="J1061" i="5"/>
  <c r="J1062" i="5"/>
  <c r="J1063" i="5"/>
  <c r="J1064" i="5"/>
  <c r="J1065" i="5"/>
  <c r="J1066" i="5"/>
  <c r="J1067" i="5"/>
  <c r="J1068" i="5"/>
  <c r="J1069" i="5"/>
  <c r="J1070" i="5"/>
  <c r="J1071" i="5"/>
  <c r="J1072" i="5"/>
  <c r="J1073" i="5"/>
  <c r="J1074" i="5"/>
  <c r="J1075" i="5"/>
  <c r="J1076" i="5"/>
  <c r="J1077" i="5"/>
  <c r="J1078" i="5"/>
  <c r="J1079" i="5"/>
  <c r="J1080" i="5"/>
  <c r="J1081" i="5"/>
  <c r="J1082" i="5"/>
  <c r="J1083" i="5"/>
  <c r="J1084" i="5"/>
  <c r="J1085" i="5"/>
  <c r="J1086" i="5"/>
  <c r="J1087" i="5"/>
  <c r="J1088" i="5"/>
  <c r="J1089" i="5"/>
  <c r="J1090" i="5"/>
  <c r="J1091" i="5"/>
  <c r="J1092" i="5"/>
  <c r="J1093" i="5"/>
  <c r="J1094" i="5"/>
  <c r="J1095" i="5"/>
  <c r="J1096" i="5"/>
  <c r="J1097" i="5"/>
  <c r="J1098" i="5"/>
  <c r="J1099" i="5"/>
  <c r="J1100" i="5"/>
  <c r="J1101" i="5"/>
  <c r="J1102" i="5"/>
  <c r="J1103" i="5"/>
  <c r="J1104" i="5"/>
  <c r="J1105" i="5"/>
  <c r="J1106" i="5"/>
  <c r="J1107" i="5"/>
  <c r="J1108" i="5"/>
  <c r="J1109" i="5"/>
  <c r="J1110" i="5"/>
  <c r="J1111" i="5"/>
  <c r="J1112" i="5"/>
  <c r="J1113" i="5"/>
  <c r="J1114" i="5"/>
  <c r="J1115" i="5"/>
  <c r="J1116" i="5"/>
  <c r="J1117" i="5"/>
  <c r="J1118" i="5"/>
  <c r="J1119" i="5"/>
  <c r="J1120" i="5"/>
  <c r="J1121" i="5"/>
  <c r="J1122" i="5"/>
  <c r="J1123" i="5"/>
  <c r="J1124" i="5"/>
  <c r="J1125" i="5"/>
  <c r="J1126" i="5"/>
  <c r="J1127" i="5"/>
  <c r="J1128" i="5"/>
  <c r="J1129" i="5"/>
  <c r="J1130" i="5"/>
  <c r="J1131" i="5"/>
  <c r="J1132" i="5"/>
  <c r="J1133" i="5"/>
  <c r="J1134" i="5"/>
  <c r="J1135" i="5"/>
  <c r="J1136" i="5"/>
  <c r="J1137" i="5"/>
  <c r="J1138" i="5"/>
  <c r="J1139" i="5"/>
  <c r="J1140" i="5"/>
  <c r="J1141" i="5"/>
  <c r="J1142" i="5"/>
  <c r="J1143" i="5"/>
  <c r="J1144" i="5"/>
  <c r="J1145" i="5"/>
  <c r="J1146" i="5"/>
  <c r="J1147" i="5"/>
  <c r="J1148" i="5"/>
  <c r="J1149" i="5"/>
  <c r="J1150" i="5"/>
  <c r="J1151" i="5"/>
  <c r="J1152" i="5"/>
  <c r="J1153" i="5"/>
  <c r="J1154" i="5"/>
  <c r="J1155" i="5"/>
  <c r="J1156" i="5"/>
  <c r="J1157" i="5"/>
  <c r="J1158" i="5"/>
  <c r="J1159" i="5"/>
  <c r="J1160" i="5"/>
  <c r="J1161" i="5"/>
  <c r="J1162" i="5"/>
  <c r="J1163" i="5"/>
  <c r="J1164" i="5"/>
  <c r="J1165" i="5"/>
  <c r="J1166" i="5"/>
  <c r="J1167" i="5"/>
  <c r="J1168" i="5"/>
  <c r="J1169" i="5"/>
  <c r="J1170" i="5"/>
  <c r="J1171" i="5"/>
  <c r="J1172" i="5"/>
  <c r="J1173" i="5"/>
  <c r="J1174" i="5"/>
  <c r="J1175" i="5"/>
  <c r="J1176" i="5"/>
  <c r="J1177" i="5"/>
  <c r="J1178" i="5"/>
  <c r="J1179" i="5"/>
  <c r="J1180" i="5"/>
  <c r="J1181" i="5"/>
  <c r="J1182" i="5"/>
  <c r="J1183" i="5"/>
  <c r="J1184" i="5"/>
  <c r="J1185" i="5"/>
  <c r="J1186" i="5"/>
  <c r="J1187" i="5"/>
  <c r="J1188" i="5"/>
  <c r="J1189" i="5"/>
  <c r="J1190" i="5"/>
  <c r="J1191" i="5"/>
  <c r="J1192" i="5"/>
  <c r="J1193" i="5"/>
  <c r="J1194" i="5"/>
  <c r="J1195" i="5"/>
  <c r="J1196" i="5"/>
  <c r="J1197" i="5"/>
  <c r="J1198" i="5"/>
  <c r="J1199" i="5"/>
  <c r="J1200" i="5"/>
  <c r="J1201" i="5"/>
  <c r="J1202" i="5"/>
  <c r="J1203" i="5"/>
  <c r="J1204" i="5"/>
  <c r="J1205" i="5"/>
  <c r="J1206" i="5"/>
  <c r="J1207" i="5"/>
  <c r="J1208" i="5"/>
  <c r="J1209" i="5"/>
  <c r="J1210" i="5"/>
  <c r="J1211" i="5"/>
  <c r="J1212" i="5"/>
  <c r="J1213" i="5"/>
  <c r="J1214" i="5"/>
  <c r="J1215" i="5"/>
  <c r="J1216" i="5"/>
  <c r="J1217" i="5"/>
  <c r="J1218" i="5"/>
  <c r="J1219" i="5"/>
  <c r="J1220" i="5"/>
  <c r="J1221" i="5"/>
  <c r="J1222" i="5"/>
  <c r="J1223" i="5"/>
  <c r="J1224" i="5"/>
  <c r="J1225" i="5"/>
  <c r="J1226" i="5"/>
  <c r="J1227" i="5"/>
  <c r="J1228" i="5"/>
  <c r="J1229" i="5"/>
  <c r="J1230" i="5"/>
  <c r="J1231" i="5"/>
  <c r="J1232" i="5"/>
  <c r="J1233" i="5"/>
  <c r="K905" i="5" a="1"/>
  <c r="K905" i="5"/>
  <c r="K906" i="5" a="1"/>
  <c r="K906" i="5"/>
  <c r="K907" i="5" a="1"/>
  <c r="K907" i="5"/>
  <c r="K908" i="5" a="1"/>
  <c r="K908" i="5"/>
  <c r="K909" i="5" a="1"/>
  <c r="K909" i="5"/>
  <c r="K910" i="5" a="1"/>
  <c r="K910" i="5"/>
  <c r="K911" i="5" a="1"/>
  <c r="K911" i="5"/>
  <c r="K912" i="5" a="1"/>
  <c r="K912" i="5"/>
  <c r="K913" i="5" a="1"/>
  <c r="K913" i="5"/>
  <c r="K914" i="5" a="1"/>
  <c r="K914" i="5"/>
  <c r="K915" i="5" a="1"/>
  <c r="K915" i="5"/>
  <c r="K916" i="5" a="1"/>
  <c r="K916" i="5"/>
  <c r="K917" i="5" a="1"/>
  <c r="K917" i="5"/>
  <c r="K918" i="5" a="1"/>
  <c r="K918" i="5"/>
  <c r="K919" i="5" a="1"/>
  <c r="K919" i="5"/>
  <c r="K920" i="5" a="1"/>
  <c r="K920" i="5"/>
  <c r="K921" i="5" a="1"/>
  <c r="K921" i="5"/>
  <c r="K922" i="5" a="1"/>
  <c r="K922" i="5"/>
  <c r="K923" i="5" a="1"/>
  <c r="K923" i="5"/>
  <c r="K924" i="5" a="1"/>
  <c r="K924" i="5"/>
  <c r="K925" i="5" a="1"/>
  <c r="K925" i="5"/>
  <c r="K926" i="5" a="1"/>
  <c r="K926" i="5"/>
  <c r="K927" i="5" a="1"/>
  <c r="K927" i="5"/>
  <c r="K928" i="5" a="1"/>
  <c r="K928" i="5"/>
  <c r="K929" i="5" a="1"/>
  <c r="K929" i="5"/>
  <c r="K930" i="5" a="1"/>
  <c r="K930" i="5"/>
  <c r="K931" i="5" a="1"/>
  <c r="K931" i="5"/>
  <c r="K932" i="5" a="1"/>
  <c r="K932" i="5"/>
  <c r="K933" i="5" a="1"/>
  <c r="K933" i="5"/>
  <c r="K934" i="5" a="1"/>
  <c r="K934" i="5"/>
  <c r="K935" i="5" a="1"/>
  <c r="K935" i="5"/>
  <c r="K936" i="5" a="1"/>
  <c r="K936" i="5"/>
  <c r="K937" i="5" a="1"/>
  <c r="K937" i="5"/>
  <c r="K938" i="5" a="1"/>
  <c r="K938" i="5"/>
  <c r="K939" i="5" a="1"/>
  <c r="K939" i="5"/>
  <c r="K940" i="5" a="1"/>
  <c r="K940" i="5"/>
  <c r="K941" i="5" a="1"/>
  <c r="K941" i="5"/>
  <c r="K942" i="5" a="1"/>
  <c r="K942" i="5"/>
  <c r="K943" i="5" a="1"/>
  <c r="K943" i="5"/>
  <c r="K944" i="5" a="1"/>
  <c r="K944" i="5"/>
  <c r="K945" i="5" a="1"/>
  <c r="K945" i="5"/>
  <c r="K946" i="5" a="1"/>
  <c r="K946" i="5"/>
  <c r="K947" i="5" a="1"/>
  <c r="K947" i="5"/>
  <c r="K948" i="5" a="1"/>
  <c r="K948" i="5"/>
  <c r="K949" i="5" a="1"/>
  <c r="K949" i="5"/>
  <c r="K950" i="5" a="1"/>
  <c r="K950" i="5"/>
  <c r="K951" i="5" a="1"/>
  <c r="K951" i="5"/>
  <c r="K952" i="5" a="1"/>
  <c r="K952" i="5"/>
  <c r="K953" i="5" a="1"/>
  <c r="K953" i="5"/>
  <c r="K954" i="5" a="1"/>
  <c r="K954" i="5"/>
  <c r="K955" i="5" a="1"/>
  <c r="K955" i="5"/>
  <c r="K956" i="5" a="1"/>
  <c r="K956" i="5"/>
  <c r="K957" i="5" a="1"/>
  <c r="K957" i="5"/>
  <c r="K958" i="5" a="1"/>
  <c r="K958" i="5"/>
  <c r="K959" i="5" a="1"/>
  <c r="K959" i="5"/>
  <c r="K960" i="5" a="1"/>
  <c r="K960" i="5"/>
  <c r="K961" i="5" a="1"/>
  <c r="K961" i="5"/>
  <c r="K962" i="5" a="1"/>
  <c r="K962" i="5"/>
  <c r="K963" i="5" a="1"/>
  <c r="K963" i="5"/>
  <c r="K964" i="5" a="1"/>
  <c r="K964" i="5"/>
  <c r="K965" i="5" a="1"/>
  <c r="K965" i="5"/>
  <c r="K966" i="5" a="1"/>
  <c r="K966" i="5"/>
  <c r="K967" i="5" a="1"/>
  <c r="K967" i="5"/>
  <c r="K968" i="5" a="1"/>
  <c r="K968" i="5"/>
  <c r="K969" i="5" a="1"/>
  <c r="K969" i="5"/>
  <c r="K970" i="5" a="1"/>
  <c r="K970" i="5"/>
  <c r="K971" i="5" a="1"/>
  <c r="K971" i="5"/>
  <c r="K972" i="5" a="1"/>
  <c r="K972" i="5"/>
  <c r="K973" i="5" a="1"/>
  <c r="K973" i="5"/>
  <c r="K974" i="5" a="1"/>
  <c r="K974" i="5"/>
  <c r="K975" i="5" a="1"/>
  <c r="K975" i="5"/>
  <c r="K976" i="5" a="1"/>
  <c r="K976" i="5"/>
  <c r="K977" i="5" a="1"/>
  <c r="K977" i="5"/>
  <c r="K978" i="5" a="1"/>
  <c r="K978" i="5"/>
  <c r="K979" i="5" a="1"/>
  <c r="K979" i="5"/>
  <c r="K980" i="5" a="1"/>
  <c r="K980" i="5"/>
  <c r="K981" i="5" a="1"/>
  <c r="K981" i="5"/>
  <c r="K982" i="5" a="1"/>
  <c r="K982" i="5"/>
  <c r="K983" i="5" a="1"/>
  <c r="K983" i="5"/>
  <c r="K984" i="5" a="1"/>
  <c r="K984" i="5"/>
  <c r="K985" i="5" a="1"/>
  <c r="K985" i="5"/>
  <c r="K986" i="5" a="1"/>
  <c r="K986" i="5"/>
  <c r="K987" i="5" a="1"/>
  <c r="K987" i="5"/>
  <c r="K988" i="5" a="1"/>
  <c r="K988" i="5"/>
  <c r="K989" i="5" a="1"/>
  <c r="K989" i="5"/>
  <c r="K990" i="5" a="1"/>
  <c r="K990" i="5"/>
  <c r="K991" i="5" a="1"/>
  <c r="K991" i="5"/>
  <c r="K992" i="5" a="1"/>
  <c r="K992" i="5"/>
  <c r="K993" i="5" a="1"/>
  <c r="K993" i="5"/>
  <c r="K994" i="5" a="1"/>
  <c r="K994" i="5"/>
  <c r="K995" i="5" a="1"/>
  <c r="K995" i="5"/>
  <c r="K996" i="5" a="1"/>
  <c r="K996" i="5"/>
  <c r="K997" i="5" a="1"/>
  <c r="K997" i="5"/>
  <c r="K998" i="5" a="1"/>
  <c r="K998" i="5"/>
  <c r="K999" i="5" a="1"/>
  <c r="K999" i="5"/>
  <c r="K1000" i="5" a="1"/>
  <c r="K1000" i="5"/>
  <c r="K1001" i="5" a="1"/>
  <c r="K1001" i="5"/>
  <c r="K1002" i="5" a="1"/>
  <c r="K1002" i="5"/>
  <c r="K1003" i="5" a="1"/>
  <c r="K1003" i="5"/>
  <c r="K1004" i="5" a="1"/>
  <c r="K1004" i="5"/>
  <c r="K1005" i="5" a="1"/>
  <c r="K1005" i="5"/>
  <c r="K1006" i="5" a="1"/>
  <c r="K1006" i="5"/>
  <c r="K1007" i="5" a="1"/>
  <c r="K1007" i="5"/>
  <c r="K1008" i="5" a="1"/>
  <c r="K1008" i="5"/>
  <c r="K1009" i="5" a="1"/>
  <c r="K1009" i="5"/>
  <c r="K1010" i="5" a="1"/>
  <c r="K1010" i="5"/>
  <c r="K1011" i="5" a="1"/>
  <c r="K1011" i="5"/>
  <c r="K1012" i="5" a="1"/>
  <c r="K1012" i="5"/>
  <c r="K1013" i="5" a="1"/>
  <c r="K1013" i="5"/>
  <c r="K1014" i="5" a="1"/>
  <c r="K1014" i="5"/>
  <c r="K1015" i="5" a="1"/>
  <c r="K1015" i="5"/>
  <c r="K1016" i="5" a="1"/>
  <c r="K1016" i="5"/>
  <c r="K1017" i="5" a="1"/>
  <c r="K1017" i="5"/>
  <c r="K1018" i="5" a="1"/>
  <c r="K1018" i="5"/>
  <c r="K1019" i="5" a="1"/>
  <c r="K1019" i="5"/>
  <c r="K1020" i="5" a="1"/>
  <c r="K1020" i="5"/>
  <c r="K1021" i="5" a="1"/>
  <c r="K1021" i="5"/>
  <c r="K1022" i="5" a="1"/>
  <c r="K1022" i="5"/>
  <c r="K1023" i="5" a="1"/>
  <c r="K1023" i="5"/>
  <c r="K1024" i="5" a="1"/>
  <c r="K1024" i="5"/>
  <c r="K1025" i="5" a="1"/>
  <c r="K1025" i="5"/>
  <c r="K1026" i="5" a="1"/>
  <c r="K1026" i="5"/>
  <c r="K1027" i="5" a="1"/>
  <c r="K1027" i="5"/>
  <c r="K1028" i="5" a="1"/>
  <c r="K1028" i="5"/>
  <c r="K1029" i="5" a="1"/>
  <c r="K1029" i="5"/>
  <c r="K1030" i="5" a="1"/>
  <c r="K1030" i="5"/>
  <c r="K1031" i="5" a="1"/>
  <c r="K1031" i="5"/>
  <c r="K1032" i="5" a="1"/>
  <c r="K1032" i="5"/>
  <c r="K1033" i="5" a="1"/>
  <c r="K1033" i="5"/>
  <c r="K1034" i="5" a="1"/>
  <c r="K1034" i="5"/>
  <c r="K1035" i="5" a="1"/>
  <c r="K1035" i="5"/>
  <c r="K1036" i="5" a="1"/>
  <c r="K1036" i="5"/>
  <c r="K1037" i="5" a="1"/>
  <c r="K1037" i="5"/>
  <c r="K1038" i="5" a="1"/>
  <c r="K1038" i="5"/>
  <c r="K1039" i="5" a="1"/>
  <c r="K1039" i="5"/>
  <c r="K1040" i="5" a="1"/>
  <c r="K1040" i="5"/>
  <c r="K1041" i="5" a="1"/>
  <c r="K1041" i="5"/>
  <c r="K1042" i="5" a="1"/>
  <c r="K1042" i="5"/>
  <c r="K1043" i="5" a="1"/>
  <c r="K1043" i="5"/>
  <c r="K1044" i="5" a="1"/>
  <c r="K1044" i="5"/>
  <c r="K1045" i="5" a="1"/>
  <c r="K1045" i="5"/>
  <c r="K1046" i="5" a="1"/>
  <c r="K1046" i="5"/>
  <c r="K1047" i="5" a="1"/>
  <c r="K1047" i="5"/>
  <c r="K1048" i="5" a="1"/>
  <c r="K1048" i="5"/>
  <c r="K1049" i="5" a="1"/>
  <c r="K1049" i="5"/>
  <c r="K1050" i="5" a="1"/>
  <c r="K1050" i="5"/>
  <c r="K1051" i="5" a="1"/>
  <c r="K1051" i="5"/>
  <c r="K1052" i="5" a="1"/>
  <c r="K1052" i="5"/>
  <c r="K1053" i="5" a="1"/>
  <c r="K1053" i="5"/>
  <c r="K1054" i="5" a="1"/>
  <c r="K1054" i="5"/>
  <c r="K1055" i="5" a="1"/>
  <c r="K1055" i="5"/>
  <c r="K1056" i="5" a="1"/>
  <c r="K1056" i="5"/>
  <c r="K1057" i="5" a="1"/>
  <c r="K1057" i="5"/>
  <c r="K1058" i="5" a="1"/>
  <c r="K1058" i="5"/>
  <c r="K1059" i="5" a="1"/>
  <c r="K1059" i="5"/>
  <c r="K1060" i="5" a="1"/>
  <c r="K1060" i="5"/>
  <c r="K1061" i="5" a="1"/>
  <c r="K1061" i="5"/>
  <c r="K1062" i="5" a="1"/>
  <c r="K1062" i="5"/>
  <c r="K1063" i="5" a="1"/>
  <c r="K1063" i="5"/>
  <c r="K1064" i="5" a="1"/>
  <c r="K1064" i="5"/>
  <c r="K1065" i="5" a="1"/>
  <c r="K1065" i="5"/>
  <c r="K1066" i="5" a="1"/>
  <c r="K1066" i="5"/>
  <c r="K1067" i="5" a="1"/>
  <c r="K1067" i="5"/>
  <c r="K1068" i="5" a="1"/>
  <c r="K1068" i="5"/>
  <c r="K1069" i="5" a="1"/>
  <c r="K1069" i="5"/>
  <c r="K1070" i="5" a="1"/>
  <c r="K1070" i="5"/>
  <c r="K1071" i="5" a="1"/>
  <c r="K1071" i="5"/>
  <c r="K1072" i="5" a="1"/>
  <c r="K1072" i="5"/>
  <c r="K1073" i="5" a="1"/>
  <c r="K1073" i="5"/>
  <c r="K1074" i="5" a="1"/>
  <c r="K1074" i="5"/>
  <c r="K1075" i="5" a="1"/>
  <c r="K1075" i="5"/>
  <c r="K1076" i="5" a="1"/>
  <c r="K1076" i="5"/>
  <c r="K1077" i="5" a="1"/>
  <c r="K1077" i="5"/>
  <c r="K1078" i="5" a="1"/>
  <c r="K1078" i="5"/>
  <c r="K1079" i="5" a="1"/>
  <c r="K1079" i="5"/>
  <c r="K1080" i="5" a="1"/>
  <c r="K1080" i="5"/>
  <c r="K1081" i="5" a="1"/>
  <c r="K1081" i="5"/>
  <c r="K1082" i="5" a="1"/>
  <c r="K1082" i="5"/>
  <c r="K1083" i="5" a="1"/>
  <c r="K1083" i="5"/>
  <c r="K1084" i="5" a="1"/>
  <c r="K1084" i="5"/>
  <c r="K1085" i="5" a="1"/>
  <c r="K1085" i="5"/>
  <c r="K1086" i="5" a="1"/>
  <c r="K1086" i="5"/>
  <c r="K1087" i="5" a="1"/>
  <c r="K1087" i="5"/>
  <c r="K1088" i="5" a="1"/>
  <c r="K1088" i="5"/>
  <c r="K1089" i="5" a="1"/>
  <c r="K1089" i="5"/>
  <c r="K1090" i="5" a="1"/>
  <c r="K1090" i="5"/>
  <c r="K1091" i="5" a="1"/>
  <c r="K1091" i="5"/>
  <c r="K1092" i="5" a="1"/>
  <c r="K1092" i="5"/>
  <c r="K1093" i="5" a="1"/>
  <c r="K1093" i="5"/>
  <c r="K1094" i="5" a="1"/>
  <c r="K1094" i="5"/>
  <c r="K1095" i="5" a="1"/>
  <c r="K1095" i="5"/>
  <c r="K1096" i="5" a="1"/>
  <c r="K1096" i="5"/>
  <c r="K1097" i="5" a="1"/>
  <c r="K1097" i="5"/>
  <c r="K1098" i="5" a="1"/>
  <c r="K1098" i="5"/>
  <c r="K1099" i="5" a="1"/>
  <c r="K1099" i="5"/>
  <c r="K1100" i="5" a="1"/>
  <c r="K1100" i="5"/>
  <c r="K1101" i="5" a="1"/>
  <c r="K1101" i="5"/>
  <c r="K1102" i="5" a="1"/>
  <c r="K1102" i="5"/>
  <c r="K1103" i="5" a="1"/>
  <c r="K1103" i="5"/>
  <c r="K1104" i="5" a="1"/>
  <c r="K1104" i="5"/>
  <c r="K1105" i="5" a="1"/>
  <c r="K1105" i="5"/>
  <c r="K1106" i="5" a="1"/>
  <c r="K1106" i="5"/>
  <c r="K1107" i="5" a="1"/>
  <c r="K1107" i="5"/>
  <c r="K1108" i="5" a="1"/>
  <c r="K1108" i="5"/>
  <c r="K1109" i="5" a="1"/>
  <c r="K1109" i="5"/>
  <c r="K1110" i="5" a="1"/>
  <c r="K1110" i="5"/>
  <c r="K1111" i="5" a="1"/>
  <c r="K1111" i="5"/>
  <c r="K1112" i="5" a="1"/>
  <c r="K1112" i="5"/>
  <c r="K1113" i="5" a="1"/>
  <c r="K1113" i="5"/>
  <c r="K1114" i="5" a="1"/>
  <c r="K1114" i="5"/>
  <c r="K1115" i="5" a="1"/>
  <c r="K1115" i="5"/>
  <c r="K1116" i="5" a="1"/>
  <c r="K1116" i="5"/>
  <c r="K1117" i="5" a="1"/>
  <c r="K1117" i="5"/>
  <c r="K1118" i="5" a="1"/>
  <c r="K1118" i="5"/>
  <c r="K1119" i="5" a="1"/>
  <c r="K1119" i="5"/>
  <c r="K1120" i="5" a="1"/>
  <c r="K1120" i="5"/>
  <c r="K1121" i="5" a="1"/>
  <c r="K1121" i="5"/>
  <c r="K1122" i="5" a="1"/>
  <c r="K1122" i="5"/>
  <c r="K1123" i="5" a="1"/>
  <c r="K1123" i="5"/>
  <c r="K1124" i="5" a="1"/>
  <c r="K1124" i="5"/>
  <c r="K1125" i="5" a="1"/>
  <c r="K1125" i="5"/>
  <c r="K1126" i="5" a="1"/>
  <c r="K1126" i="5"/>
  <c r="K1127" i="5" a="1"/>
  <c r="K1127" i="5"/>
  <c r="K1128" i="5" a="1"/>
  <c r="K1128" i="5"/>
  <c r="K1129" i="5" a="1"/>
  <c r="K1129" i="5"/>
  <c r="K1130" i="5" a="1"/>
  <c r="K1130" i="5"/>
  <c r="K1131" i="5" a="1"/>
  <c r="K1131" i="5"/>
  <c r="K1132" i="5" a="1"/>
  <c r="K1132" i="5"/>
  <c r="K1133" i="5" a="1"/>
  <c r="K1133" i="5"/>
  <c r="K1134" i="5" a="1"/>
  <c r="K1134" i="5"/>
  <c r="K1135" i="5" a="1"/>
  <c r="K1135" i="5"/>
  <c r="K1136" i="5" a="1"/>
  <c r="K1136" i="5"/>
  <c r="K1137" i="5" a="1"/>
  <c r="K1137" i="5"/>
  <c r="K1138" i="5" a="1"/>
  <c r="K1138" i="5"/>
  <c r="K1139" i="5" a="1"/>
  <c r="K1139" i="5"/>
  <c r="K1140" i="5" a="1"/>
  <c r="K1140" i="5"/>
  <c r="K1141" i="5" a="1"/>
  <c r="K1141" i="5"/>
  <c r="K1142" i="5" a="1"/>
  <c r="K1142" i="5"/>
  <c r="K1143" i="5" a="1"/>
  <c r="K1143" i="5"/>
  <c r="K1144" i="5" a="1"/>
  <c r="K1144" i="5"/>
  <c r="K1145" i="5" a="1"/>
  <c r="K1145" i="5"/>
  <c r="K1146" i="5" a="1"/>
  <c r="K1146" i="5"/>
  <c r="K1147" i="5" a="1"/>
  <c r="K1147" i="5"/>
  <c r="K1148" i="5" a="1"/>
  <c r="K1148" i="5"/>
  <c r="K1149" i="5" a="1"/>
  <c r="K1149" i="5"/>
  <c r="K1150" i="5" a="1"/>
  <c r="K1150" i="5"/>
  <c r="K1151" i="5" a="1"/>
  <c r="K1151" i="5"/>
  <c r="K1152" i="5" a="1"/>
  <c r="K1152" i="5"/>
  <c r="K1153" i="5" a="1"/>
  <c r="K1153" i="5"/>
  <c r="K1154" i="5" a="1"/>
  <c r="K1154" i="5"/>
  <c r="K1155" i="5" a="1"/>
  <c r="K1155" i="5"/>
  <c r="K1156" i="5" a="1"/>
  <c r="K1156" i="5"/>
  <c r="K1157" i="5" a="1"/>
  <c r="K1157" i="5"/>
  <c r="K1158" i="5" a="1"/>
  <c r="K1158" i="5"/>
  <c r="K1159" i="5" a="1"/>
  <c r="K1159" i="5"/>
  <c r="K1160" i="5" a="1"/>
  <c r="K1160" i="5"/>
  <c r="K1161" i="5" a="1"/>
  <c r="K1161" i="5"/>
  <c r="K1162" i="5" a="1"/>
  <c r="K1162" i="5"/>
  <c r="K1163" i="5" a="1"/>
  <c r="K1163" i="5"/>
  <c r="K1164" i="5" a="1"/>
  <c r="K1164" i="5"/>
  <c r="K1165" i="5" a="1"/>
  <c r="K1165" i="5"/>
  <c r="K1166" i="5" a="1"/>
  <c r="K1166" i="5"/>
  <c r="K1167" i="5" a="1"/>
  <c r="K1167" i="5"/>
  <c r="K1168" i="5" a="1"/>
  <c r="K1168" i="5"/>
  <c r="K1169" i="5" a="1"/>
  <c r="K1169" i="5"/>
  <c r="K1170" i="5" a="1"/>
  <c r="K1170" i="5"/>
  <c r="K1171" i="5" a="1"/>
  <c r="K1171" i="5"/>
  <c r="K1172" i="5" a="1"/>
  <c r="K1172" i="5"/>
  <c r="K1173" i="5" a="1"/>
  <c r="K1173" i="5"/>
  <c r="K1174" i="5" a="1"/>
  <c r="K1174" i="5"/>
  <c r="K1175" i="5" a="1"/>
  <c r="K1175" i="5"/>
  <c r="K1176" i="5" a="1"/>
  <c r="K1176" i="5"/>
  <c r="K1177" i="5" a="1"/>
  <c r="K1177" i="5"/>
  <c r="K1178" i="5" a="1"/>
  <c r="K1178" i="5"/>
  <c r="K1179" i="5" a="1"/>
  <c r="K1179" i="5"/>
  <c r="K1180" i="5" a="1"/>
  <c r="K1180" i="5"/>
  <c r="K1181" i="5" a="1"/>
  <c r="K1181" i="5"/>
  <c r="K1182" i="5" a="1"/>
  <c r="K1182" i="5"/>
  <c r="K1183" i="5" a="1"/>
  <c r="K1183" i="5"/>
  <c r="K1184" i="5" a="1"/>
  <c r="K1184" i="5"/>
  <c r="K1185" i="5" a="1"/>
  <c r="K1185" i="5"/>
  <c r="K1186" i="5" a="1"/>
  <c r="K1186" i="5"/>
  <c r="K1187" i="5" a="1"/>
  <c r="K1187" i="5"/>
  <c r="K1188" i="5" a="1"/>
  <c r="K1188" i="5"/>
  <c r="K1189" i="5" a="1"/>
  <c r="K1189" i="5"/>
  <c r="K1190" i="5" a="1"/>
  <c r="K1190" i="5"/>
  <c r="K1191" i="5" a="1"/>
  <c r="K1191" i="5"/>
  <c r="K1192" i="5" a="1"/>
  <c r="K1192" i="5"/>
  <c r="K1193" i="5" a="1"/>
  <c r="K1193" i="5"/>
  <c r="K1194" i="5" a="1"/>
  <c r="K1194" i="5"/>
  <c r="K1195" i="5" a="1"/>
  <c r="K1195" i="5"/>
  <c r="K1196" i="5" a="1"/>
  <c r="K1196" i="5"/>
  <c r="K1197" i="5" a="1"/>
  <c r="K1197" i="5"/>
  <c r="K1198" i="5" a="1"/>
  <c r="K1198" i="5"/>
  <c r="K1199" i="5" a="1"/>
  <c r="K1199" i="5"/>
  <c r="K1200" i="5" a="1"/>
  <c r="K1200" i="5"/>
  <c r="K1201" i="5" a="1"/>
  <c r="K1201" i="5"/>
  <c r="K1202" i="5" a="1"/>
  <c r="K1202" i="5"/>
  <c r="K1203" i="5" a="1"/>
  <c r="K1203" i="5"/>
  <c r="K1204" i="5" a="1"/>
  <c r="K1204" i="5"/>
  <c r="K1205" i="5" a="1"/>
  <c r="K1205" i="5"/>
  <c r="K1206" i="5" a="1"/>
  <c r="K1206" i="5"/>
  <c r="K1207" i="5" a="1"/>
  <c r="K1207" i="5"/>
  <c r="K1208" i="5" a="1"/>
  <c r="K1208" i="5"/>
  <c r="K1209" i="5" a="1"/>
  <c r="K1209" i="5"/>
  <c r="K1210" i="5" a="1"/>
  <c r="K1210" i="5"/>
  <c r="K1211" i="5" a="1"/>
  <c r="K1211" i="5"/>
  <c r="K1212" i="5" a="1"/>
  <c r="K1212" i="5"/>
  <c r="K1213" i="5" a="1"/>
  <c r="K1213" i="5"/>
  <c r="K1214" i="5" a="1"/>
  <c r="K1214" i="5"/>
  <c r="K1215" i="5" a="1"/>
  <c r="K1215" i="5"/>
  <c r="K1216" i="5" a="1"/>
  <c r="K1216" i="5"/>
  <c r="K1217" i="5" a="1"/>
  <c r="K1217" i="5"/>
  <c r="K1218" i="5" a="1"/>
  <c r="K1218" i="5"/>
  <c r="K1219" i="5" a="1"/>
  <c r="K1219" i="5"/>
  <c r="K1220" i="5" a="1"/>
  <c r="K1220" i="5"/>
  <c r="K1221" i="5" a="1"/>
  <c r="K1221" i="5"/>
  <c r="K1222" i="5" a="1"/>
  <c r="K1222" i="5"/>
  <c r="K1223" i="5" a="1"/>
  <c r="K1223" i="5"/>
  <c r="K1224" i="5" a="1"/>
  <c r="K1224" i="5"/>
  <c r="K1225" i="5" a="1"/>
  <c r="K1225" i="5"/>
  <c r="K1226" i="5" a="1"/>
  <c r="K1226" i="5"/>
  <c r="K1227" i="5" a="1"/>
  <c r="K1227" i="5"/>
  <c r="K1228" i="5" a="1"/>
  <c r="K1228" i="5"/>
  <c r="K1229" i="5" a="1"/>
  <c r="K1229" i="5"/>
  <c r="K1230" i="5" a="1"/>
  <c r="K1230" i="5"/>
  <c r="K1231" i="5" a="1"/>
  <c r="K1231" i="5"/>
  <c r="K1232" i="5" a="1"/>
  <c r="K1232" i="5"/>
  <c r="K1233" i="5" a="1"/>
  <c r="K1233"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L935" i="5"/>
  <c r="L936" i="5"/>
  <c r="L937" i="5"/>
  <c r="L938" i="5"/>
  <c r="L939" i="5"/>
  <c r="L940" i="5"/>
  <c r="L941" i="5"/>
  <c r="L942" i="5"/>
  <c r="L943" i="5"/>
  <c r="L944" i="5"/>
  <c r="L945" i="5"/>
  <c r="L946" i="5"/>
  <c r="L947" i="5"/>
  <c r="L948" i="5"/>
  <c r="L949" i="5"/>
  <c r="L950" i="5"/>
  <c r="L951" i="5"/>
  <c r="L952" i="5"/>
  <c r="L953" i="5"/>
  <c r="L954" i="5"/>
  <c r="L955" i="5"/>
  <c r="L956" i="5"/>
  <c r="L957" i="5"/>
  <c r="L958" i="5"/>
  <c r="L959" i="5"/>
  <c r="L960" i="5"/>
  <c r="L961" i="5"/>
  <c r="L962" i="5"/>
  <c r="L963" i="5"/>
  <c r="L964" i="5"/>
  <c r="L965" i="5"/>
  <c r="L966" i="5"/>
  <c r="L967" i="5"/>
  <c r="L968" i="5"/>
  <c r="L969" i="5"/>
  <c r="L970" i="5"/>
  <c r="L971" i="5"/>
  <c r="L972" i="5"/>
  <c r="L973" i="5"/>
  <c r="L974" i="5"/>
  <c r="L975" i="5"/>
  <c r="L976" i="5"/>
  <c r="L977" i="5"/>
  <c r="L978" i="5"/>
  <c r="L979" i="5"/>
  <c r="L980" i="5"/>
  <c r="L981" i="5"/>
  <c r="L982" i="5"/>
  <c r="L983" i="5"/>
  <c r="L984" i="5"/>
  <c r="L985" i="5"/>
  <c r="L986" i="5"/>
  <c r="L987" i="5"/>
  <c r="L988" i="5"/>
  <c r="L989" i="5"/>
  <c r="L990" i="5"/>
  <c r="L991" i="5"/>
  <c r="L992" i="5"/>
  <c r="L993" i="5"/>
  <c r="L994" i="5"/>
  <c r="L995" i="5"/>
  <c r="L996" i="5"/>
  <c r="L997" i="5"/>
  <c r="L998" i="5"/>
  <c r="L999" i="5"/>
  <c r="L1000" i="5"/>
  <c r="L1001" i="5"/>
  <c r="L1002" i="5"/>
  <c r="L1003" i="5"/>
  <c r="L1004" i="5"/>
  <c r="L1005" i="5"/>
  <c r="L1006" i="5"/>
  <c r="L1007" i="5"/>
  <c r="L1008" i="5"/>
  <c r="L1009" i="5"/>
  <c r="L1010" i="5"/>
  <c r="L1011" i="5"/>
  <c r="L1012" i="5"/>
  <c r="L1013" i="5"/>
  <c r="L1014" i="5"/>
  <c r="L1015" i="5"/>
  <c r="L1016" i="5"/>
  <c r="L1017" i="5"/>
  <c r="L1018" i="5"/>
  <c r="L1019" i="5"/>
  <c r="L1020" i="5"/>
  <c r="L1021" i="5"/>
  <c r="L1022" i="5"/>
  <c r="L1023" i="5"/>
  <c r="L1024" i="5"/>
  <c r="L1025" i="5"/>
  <c r="L1026" i="5"/>
  <c r="L1027" i="5"/>
  <c r="L1028" i="5"/>
  <c r="L1029" i="5"/>
  <c r="L1030" i="5"/>
  <c r="L1031" i="5"/>
  <c r="L1032" i="5"/>
  <c r="L1033" i="5"/>
  <c r="L1034" i="5"/>
  <c r="L1035" i="5"/>
  <c r="L1036" i="5"/>
  <c r="L1037" i="5"/>
  <c r="L1038" i="5"/>
  <c r="L1039" i="5"/>
  <c r="L1040" i="5"/>
  <c r="L1041" i="5"/>
  <c r="L1042" i="5"/>
  <c r="L1043" i="5"/>
  <c r="L1044" i="5"/>
  <c r="L1045" i="5"/>
  <c r="L1046" i="5"/>
  <c r="L1047" i="5"/>
  <c r="L1048" i="5"/>
  <c r="L1049" i="5"/>
  <c r="L1050" i="5"/>
  <c r="L1051" i="5"/>
  <c r="L1052" i="5"/>
  <c r="L1053" i="5"/>
  <c r="L1054" i="5"/>
  <c r="L1055" i="5"/>
  <c r="L1056" i="5"/>
  <c r="L1057" i="5"/>
  <c r="L1058" i="5"/>
  <c r="L1059" i="5"/>
  <c r="L1060" i="5"/>
  <c r="L1061" i="5"/>
  <c r="L1062" i="5"/>
  <c r="L1063" i="5"/>
  <c r="L1064" i="5"/>
  <c r="L1065" i="5"/>
  <c r="L1066" i="5"/>
  <c r="L1067" i="5"/>
  <c r="L1068" i="5"/>
  <c r="L1069" i="5"/>
  <c r="L1070" i="5"/>
  <c r="L1071" i="5"/>
  <c r="L1072" i="5"/>
  <c r="L1073" i="5"/>
  <c r="L1074" i="5"/>
  <c r="L1075" i="5"/>
  <c r="L1076" i="5"/>
  <c r="L1077" i="5"/>
  <c r="L1078" i="5"/>
  <c r="L1079" i="5"/>
  <c r="L1080" i="5"/>
  <c r="L1081" i="5"/>
  <c r="L1082" i="5"/>
  <c r="L1083" i="5"/>
  <c r="L1084" i="5"/>
  <c r="L1085" i="5"/>
  <c r="L1086" i="5"/>
  <c r="L1087" i="5"/>
  <c r="L1088" i="5"/>
  <c r="L1089" i="5"/>
  <c r="L1090" i="5"/>
  <c r="L1091" i="5"/>
  <c r="L1092" i="5"/>
  <c r="L1093" i="5"/>
  <c r="L1094" i="5"/>
  <c r="L1095" i="5"/>
  <c r="L1096" i="5"/>
  <c r="L1097" i="5"/>
  <c r="L1098" i="5"/>
  <c r="L1099" i="5"/>
  <c r="L1100" i="5"/>
  <c r="L1101" i="5"/>
  <c r="L1102" i="5"/>
  <c r="L1103" i="5"/>
  <c r="L1104" i="5"/>
  <c r="L1105" i="5"/>
  <c r="L1106" i="5"/>
  <c r="L1107" i="5"/>
  <c r="L1108" i="5"/>
  <c r="L1109" i="5"/>
  <c r="L1110" i="5"/>
  <c r="L1111" i="5"/>
  <c r="L1112" i="5"/>
  <c r="L1113" i="5"/>
  <c r="L1114" i="5"/>
  <c r="L1115" i="5"/>
  <c r="L1116" i="5"/>
  <c r="L1117" i="5"/>
  <c r="L1118" i="5"/>
  <c r="L1119" i="5"/>
  <c r="L1120" i="5"/>
  <c r="L1121" i="5"/>
  <c r="L1122" i="5"/>
  <c r="L1123" i="5"/>
  <c r="L1124" i="5"/>
  <c r="L1125" i="5"/>
  <c r="L1126" i="5"/>
  <c r="L1127" i="5"/>
  <c r="L1128" i="5"/>
  <c r="L1129" i="5"/>
  <c r="L1130" i="5"/>
  <c r="L1131" i="5"/>
  <c r="L1132" i="5"/>
  <c r="L1133" i="5"/>
  <c r="L1134" i="5"/>
  <c r="L1135" i="5"/>
  <c r="L1136" i="5"/>
  <c r="L1137" i="5"/>
  <c r="L1138" i="5"/>
  <c r="L1139" i="5"/>
  <c r="L1140" i="5"/>
  <c r="L1141" i="5"/>
  <c r="L1142" i="5"/>
  <c r="L1143" i="5"/>
  <c r="L1144" i="5"/>
  <c r="L1145" i="5"/>
  <c r="L1146" i="5"/>
  <c r="L1147" i="5"/>
  <c r="L1148" i="5"/>
  <c r="L1149" i="5"/>
  <c r="L1150" i="5"/>
  <c r="L1151" i="5"/>
  <c r="L1152" i="5"/>
  <c r="L1153" i="5"/>
  <c r="L1154" i="5"/>
  <c r="L1155" i="5"/>
  <c r="L1156" i="5"/>
  <c r="L1157" i="5"/>
  <c r="L1158" i="5"/>
  <c r="L1159" i="5"/>
  <c r="L1160" i="5"/>
  <c r="L1161" i="5"/>
  <c r="L1162" i="5"/>
  <c r="L1163" i="5"/>
  <c r="L1164" i="5"/>
  <c r="L1165" i="5"/>
  <c r="L1166" i="5"/>
  <c r="L1167" i="5"/>
  <c r="L1168" i="5"/>
  <c r="L1169" i="5"/>
  <c r="L1170" i="5"/>
  <c r="L1171" i="5"/>
  <c r="L1172" i="5"/>
  <c r="L1173" i="5"/>
  <c r="L1174" i="5"/>
  <c r="L1175" i="5"/>
  <c r="L1176" i="5"/>
  <c r="L1177" i="5"/>
  <c r="L1178" i="5"/>
  <c r="L1179" i="5"/>
  <c r="L1180" i="5"/>
  <c r="L1181" i="5"/>
  <c r="L1182" i="5"/>
  <c r="L1183" i="5"/>
  <c r="L1184" i="5"/>
  <c r="L1185" i="5"/>
  <c r="L1186" i="5"/>
  <c r="L1187" i="5"/>
  <c r="L1188" i="5"/>
  <c r="L1189" i="5"/>
  <c r="L1190" i="5"/>
  <c r="L1191" i="5"/>
  <c r="L1192" i="5"/>
  <c r="L1193" i="5"/>
  <c r="L1194" i="5"/>
  <c r="L1195" i="5"/>
  <c r="L1196" i="5"/>
  <c r="L1197" i="5"/>
  <c r="L1198" i="5"/>
  <c r="L1199" i="5"/>
  <c r="L1200" i="5"/>
  <c r="L1201" i="5"/>
  <c r="L1202" i="5"/>
  <c r="L1203" i="5"/>
  <c r="L1204" i="5"/>
  <c r="L1205" i="5"/>
  <c r="L1206" i="5"/>
  <c r="L1207" i="5"/>
  <c r="L1208" i="5"/>
  <c r="L1209" i="5"/>
  <c r="L1210" i="5"/>
  <c r="L1211" i="5"/>
  <c r="L1212" i="5"/>
  <c r="L1213" i="5"/>
  <c r="L1214" i="5"/>
  <c r="L1215" i="5"/>
  <c r="L1216" i="5"/>
  <c r="L1217" i="5"/>
  <c r="L1218" i="5"/>
  <c r="L1219" i="5"/>
  <c r="L1220" i="5"/>
  <c r="L1221" i="5"/>
  <c r="L1222" i="5"/>
  <c r="L1223" i="5"/>
  <c r="L1224" i="5"/>
  <c r="L1225" i="5"/>
  <c r="L1226" i="5"/>
  <c r="L1227" i="5"/>
  <c r="L1228" i="5"/>
  <c r="L1229" i="5"/>
  <c r="L1230" i="5"/>
  <c r="L1231" i="5"/>
  <c r="L1232" i="5"/>
  <c r="L1233" i="5"/>
  <c r="M905" i="5"/>
  <c r="M906" i="5"/>
  <c r="M907" i="5"/>
  <c r="M908" i="5"/>
  <c r="M909" i="5"/>
  <c r="M910" i="5"/>
  <c r="M911" i="5"/>
  <c r="M912" i="5"/>
  <c r="M913" i="5"/>
  <c r="M914" i="5"/>
  <c r="M915" i="5"/>
  <c r="M916" i="5"/>
  <c r="M917" i="5"/>
  <c r="M918" i="5"/>
  <c r="M919" i="5"/>
  <c r="M920" i="5"/>
  <c r="M921" i="5"/>
  <c r="M922" i="5"/>
  <c r="M923" i="5"/>
  <c r="M924" i="5"/>
  <c r="M925" i="5"/>
  <c r="M926" i="5"/>
  <c r="M927" i="5"/>
  <c r="M928" i="5"/>
  <c r="M929" i="5"/>
  <c r="M930" i="5"/>
  <c r="M931" i="5"/>
  <c r="M932" i="5"/>
  <c r="M933" i="5"/>
  <c r="M934" i="5"/>
  <c r="M935" i="5"/>
  <c r="M936" i="5"/>
  <c r="M937" i="5"/>
  <c r="M938" i="5"/>
  <c r="M939" i="5"/>
  <c r="M940" i="5"/>
  <c r="M941" i="5"/>
  <c r="M942" i="5"/>
  <c r="M943" i="5"/>
  <c r="M944" i="5"/>
  <c r="M945" i="5"/>
  <c r="M946" i="5"/>
  <c r="M947" i="5"/>
  <c r="M948" i="5"/>
  <c r="M949" i="5"/>
  <c r="M950" i="5"/>
  <c r="M951" i="5"/>
  <c r="M952" i="5"/>
  <c r="M953" i="5"/>
  <c r="M954" i="5"/>
  <c r="M955" i="5"/>
  <c r="M956" i="5"/>
  <c r="M957" i="5"/>
  <c r="M958" i="5"/>
  <c r="M959" i="5"/>
  <c r="M960" i="5"/>
  <c r="M961" i="5"/>
  <c r="M962" i="5"/>
  <c r="M963" i="5"/>
  <c r="M964" i="5"/>
  <c r="M965" i="5"/>
  <c r="M966" i="5"/>
  <c r="M967" i="5"/>
  <c r="M968" i="5"/>
  <c r="M969" i="5"/>
  <c r="M970" i="5"/>
  <c r="M971" i="5"/>
  <c r="M972" i="5"/>
  <c r="M973" i="5"/>
  <c r="M974" i="5"/>
  <c r="M975" i="5"/>
  <c r="M976" i="5"/>
  <c r="M977" i="5"/>
  <c r="M978" i="5"/>
  <c r="M979" i="5"/>
  <c r="M980" i="5"/>
  <c r="M981" i="5"/>
  <c r="M982" i="5"/>
  <c r="M983" i="5"/>
  <c r="M984" i="5"/>
  <c r="M985" i="5"/>
  <c r="M986" i="5"/>
  <c r="M987" i="5"/>
  <c r="M988" i="5"/>
  <c r="M989" i="5"/>
  <c r="M990" i="5"/>
  <c r="M991" i="5"/>
  <c r="M992" i="5"/>
  <c r="M993" i="5"/>
  <c r="M994" i="5"/>
  <c r="M995" i="5"/>
  <c r="M996" i="5"/>
  <c r="M997" i="5"/>
  <c r="M998" i="5"/>
  <c r="M999" i="5"/>
  <c r="M1000" i="5"/>
  <c r="M1001" i="5"/>
  <c r="M1002" i="5"/>
  <c r="M1003" i="5"/>
  <c r="M1004" i="5"/>
  <c r="M1005" i="5"/>
  <c r="M1006" i="5"/>
  <c r="M1007" i="5"/>
  <c r="M1008" i="5"/>
  <c r="M1009" i="5"/>
  <c r="M1010" i="5"/>
  <c r="M1011" i="5"/>
  <c r="M1012" i="5"/>
  <c r="M1013" i="5"/>
  <c r="M1014" i="5"/>
  <c r="M1015" i="5"/>
  <c r="M1016" i="5"/>
  <c r="M1017" i="5"/>
  <c r="M1018" i="5"/>
  <c r="M1019" i="5"/>
  <c r="M1020" i="5"/>
  <c r="M1021" i="5"/>
  <c r="M1022" i="5"/>
  <c r="M1023" i="5"/>
  <c r="M1024" i="5"/>
  <c r="M1025" i="5"/>
  <c r="M1026" i="5"/>
  <c r="M1027" i="5"/>
  <c r="M1028" i="5"/>
  <c r="M1029" i="5"/>
  <c r="M1030" i="5"/>
  <c r="M1031" i="5"/>
  <c r="M1032" i="5"/>
  <c r="M1033" i="5"/>
  <c r="M1034" i="5"/>
  <c r="M1035" i="5"/>
  <c r="M1036" i="5"/>
  <c r="M1037" i="5"/>
  <c r="M1038" i="5"/>
  <c r="M1039" i="5"/>
  <c r="M1040" i="5"/>
  <c r="M1041" i="5"/>
  <c r="M1042" i="5"/>
  <c r="M1043" i="5"/>
  <c r="M1044" i="5"/>
  <c r="M1045" i="5"/>
  <c r="M1046" i="5"/>
  <c r="M1047" i="5"/>
  <c r="M1048" i="5"/>
  <c r="M1049" i="5"/>
  <c r="M1050" i="5"/>
  <c r="M1051" i="5"/>
  <c r="M1052" i="5"/>
  <c r="M1053" i="5"/>
  <c r="M1054" i="5"/>
  <c r="M1055" i="5"/>
  <c r="M1056" i="5"/>
  <c r="M1057" i="5"/>
  <c r="M1058" i="5"/>
  <c r="M1059" i="5"/>
  <c r="M1060" i="5"/>
  <c r="M1061" i="5"/>
  <c r="M1062" i="5"/>
  <c r="M1063" i="5"/>
  <c r="M1064" i="5"/>
  <c r="M1065" i="5"/>
  <c r="M1066" i="5"/>
  <c r="M1067" i="5"/>
  <c r="M1068" i="5"/>
  <c r="M1069" i="5"/>
  <c r="M1070" i="5"/>
  <c r="M1071" i="5"/>
  <c r="M1072" i="5"/>
  <c r="M1073" i="5"/>
  <c r="M1074" i="5"/>
  <c r="M1075" i="5"/>
  <c r="M1076" i="5"/>
  <c r="M1077" i="5"/>
  <c r="M1078" i="5"/>
  <c r="M1079" i="5"/>
  <c r="M1080" i="5"/>
  <c r="M1081" i="5"/>
  <c r="M1082" i="5"/>
  <c r="M1083" i="5"/>
  <c r="M1084" i="5"/>
  <c r="M1085" i="5"/>
  <c r="M1086" i="5"/>
  <c r="M1087" i="5"/>
  <c r="M1088" i="5"/>
  <c r="M1089" i="5"/>
  <c r="M1090" i="5"/>
  <c r="M1091" i="5"/>
  <c r="M1092" i="5"/>
  <c r="M1093" i="5"/>
  <c r="M1094" i="5"/>
  <c r="M1095" i="5"/>
  <c r="M1096" i="5"/>
  <c r="M1097" i="5"/>
  <c r="M1098" i="5"/>
  <c r="M1099" i="5"/>
  <c r="M1100" i="5"/>
  <c r="M1101" i="5"/>
  <c r="M1102" i="5"/>
  <c r="M1103" i="5"/>
  <c r="M1104" i="5"/>
  <c r="M1105" i="5"/>
  <c r="M1106" i="5"/>
  <c r="M1107" i="5"/>
  <c r="M1108" i="5"/>
  <c r="M1109" i="5"/>
  <c r="M1110" i="5"/>
  <c r="M1111" i="5"/>
  <c r="M1112" i="5"/>
  <c r="M1113" i="5"/>
  <c r="M1114" i="5"/>
  <c r="M1115" i="5"/>
  <c r="M1116" i="5"/>
  <c r="M1117" i="5"/>
  <c r="M1118" i="5"/>
  <c r="M1119" i="5"/>
  <c r="M1120" i="5"/>
  <c r="M1121" i="5"/>
  <c r="M1122" i="5"/>
  <c r="M1123" i="5"/>
  <c r="M1124" i="5"/>
  <c r="M1125" i="5"/>
  <c r="M1126" i="5"/>
  <c r="M1127" i="5"/>
  <c r="M1128" i="5"/>
  <c r="M1129" i="5"/>
  <c r="M1130" i="5"/>
  <c r="M1131" i="5"/>
  <c r="M1132" i="5"/>
  <c r="M1133" i="5"/>
  <c r="M1134" i="5"/>
  <c r="M1135" i="5"/>
  <c r="M1136" i="5"/>
  <c r="M1137" i="5"/>
  <c r="M1138" i="5"/>
  <c r="M1139" i="5"/>
  <c r="M1140" i="5"/>
  <c r="M1141" i="5"/>
  <c r="M1142" i="5"/>
  <c r="M1143" i="5"/>
  <c r="M1144" i="5"/>
  <c r="M1145" i="5"/>
  <c r="M1146" i="5"/>
  <c r="M1147" i="5"/>
  <c r="M1148" i="5"/>
  <c r="M1149" i="5"/>
  <c r="M1150" i="5"/>
  <c r="M1151" i="5"/>
  <c r="M1152" i="5"/>
  <c r="M1153" i="5"/>
  <c r="M1154" i="5"/>
  <c r="M1155" i="5"/>
  <c r="M1156" i="5"/>
  <c r="M1157" i="5"/>
  <c r="M1158" i="5"/>
  <c r="M1159" i="5"/>
  <c r="M1160" i="5"/>
  <c r="M1161" i="5"/>
  <c r="M1162" i="5"/>
  <c r="M1163" i="5"/>
  <c r="M1164" i="5"/>
  <c r="M1165" i="5"/>
  <c r="M1166" i="5"/>
  <c r="M1167" i="5"/>
  <c r="M1168" i="5"/>
  <c r="M1169" i="5"/>
  <c r="M1170" i="5"/>
  <c r="M1171" i="5"/>
  <c r="M1172" i="5"/>
  <c r="M1173" i="5"/>
  <c r="M1174" i="5"/>
  <c r="M1175" i="5"/>
  <c r="M1176" i="5"/>
  <c r="M1177" i="5"/>
  <c r="M1178" i="5"/>
  <c r="M1179" i="5"/>
  <c r="M1180" i="5"/>
  <c r="M1181" i="5"/>
  <c r="M1182" i="5"/>
  <c r="M1183" i="5"/>
  <c r="M1184" i="5"/>
  <c r="M1185" i="5"/>
  <c r="M1186" i="5"/>
  <c r="M1187" i="5"/>
  <c r="M1188" i="5"/>
  <c r="M1189" i="5"/>
  <c r="M1190" i="5"/>
  <c r="M1191" i="5"/>
  <c r="M1192" i="5"/>
  <c r="M1193" i="5"/>
  <c r="M1194" i="5"/>
  <c r="M1195" i="5"/>
  <c r="M1196" i="5"/>
  <c r="M1197" i="5"/>
  <c r="M1198" i="5"/>
  <c r="M1199" i="5"/>
  <c r="M1200" i="5"/>
  <c r="M1201" i="5"/>
  <c r="M1202" i="5"/>
  <c r="M1203" i="5"/>
  <c r="M1204" i="5"/>
  <c r="M1205" i="5"/>
  <c r="M1206" i="5"/>
  <c r="M1207" i="5"/>
  <c r="M1208" i="5"/>
  <c r="M1209" i="5"/>
  <c r="M1210" i="5"/>
  <c r="M1211" i="5"/>
  <c r="M1212" i="5"/>
  <c r="M1213" i="5"/>
  <c r="M1214" i="5"/>
  <c r="M1215" i="5"/>
  <c r="M1216" i="5"/>
  <c r="M1217" i="5"/>
  <c r="M1218" i="5"/>
  <c r="M1219" i="5"/>
  <c r="M1220" i="5"/>
  <c r="M1221" i="5"/>
  <c r="M1222" i="5"/>
  <c r="M1223" i="5"/>
  <c r="M1224" i="5"/>
  <c r="M1225" i="5"/>
  <c r="M1226" i="5"/>
  <c r="M1227" i="5"/>
  <c r="M1228" i="5"/>
  <c r="M1229" i="5"/>
  <c r="M1230" i="5"/>
  <c r="M1231" i="5"/>
  <c r="M1232" i="5"/>
  <c r="M1233" i="5"/>
  <c r="N905" i="5"/>
  <c r="N906" i="5"/>
  <c r="N907" i="5"/>
  <c r="N908" i="5"/>
  <c r="N909" i="5"/>
  <c r="N910" i="5"/>
  <c r="N911" i="5"/>
  <c r="N912" i="5"/>
  <c r="N913" i="5"/>
  <c r="N914" i="5"/>
  <c r="N915" i="5"/>
  <c r="N916" i="5"/>
  <c r="N917" i="5"/>
  <c r="N918" i="5"/>
  <c r="N919" i="5"/>
  <c r="N920" i="5"/>
  <c r="N921" i="5"/>
  <c r="N922" i="5"/>
  <c r="N923" i="5"/>
  <c r="N924" i="5"/>
  <c r="N925" i="5"/>
  <c r="N926" i="5"/>
  <c r="N927" i="5"/>
  <c r="N928" i="5"/>
  <c r="N929" i="5"/>
  <c r="N930" i="5"/>
  <c r="N931" i="5"/>
  <c r="N932" i="5"/>
  <c r="N933" i="5"/>
  <c r="N934" i="5"/>
  <c r="N935" i="5"/>
  <c r="N936" i="5"/>
  <c r="N937" i="5"/>
  <c r="N938" i="5"/>
  <c r="N939" i="5"/>
  <c r="N940" i="5"/>
  <c r="N941" i="5"/>
  <c r="N942" i="5"/>
  <c r="N943" i="5"/>
  <c r="N944" i="5"/>
  <c r="N945" i="5"/>
  <c r="N946" i="5"/>
  <c r="N947" i="5"/>
  <c r="N948" i="5"/>
  <c r="N949" i="5"/>
  <c r="N950" i="5"/>
  <c r="N951" i="5"/>
  <c r="N952" i="5"/>
  <c r="N953" i="5"/>
  <c r="N954" i="5"/>
  <c r="N955" i="5"/>
  <c r="N956" i="5"/>
  <c r="N957" i="5"/>
  <c r="N958" i="5"/>
  <c r="N959" i="5"/>
  <c r="N960" i="5"/>
  <c r="N961" i="5"/>
  <c r="N962" i="5"/>
  <c r="N963" i="5"/>
  <c r="N964" i="5"/>
  <c r="N965" i="5"/>
  <c r="N966" i="5"/>
  <c r="N967" i="5"/>
  <c r="N968" i="5"/>
  <c r="N969" i="5"/>
  <c r="N970" i="5"/>
  <c r="N971" i="5"/>
  <c r="N972" i="5"/>
  <c r="N973" i="5"/>
  <c r="N974" i="5"/>
  <c r="N975" i="5"/>
  <c r="N976" i="5"/>
  <c r="N977" i="5"/>
  <c r="N978" i="5"/>
  <c r="N979" i="5"/>
  <c r="N980" i="5"/>
  <c r="N981" i="5"/>
  <c r="N982" i="5"/>
  <c r="N983" i="5"/>
  <c r="N984" i="5"/>
  <c r="N985" i="5"/>
  <c r="N986" i="5"/>
  <c r="N987" i="5"/>
  <c r="N988" i="5"/>
  <c r="N989" i="5"/>
  <c r="N990" i="5"/>
  <c r="N991" i="5"/>
  <c r="N992" i="5"/>
  <c r="N993" i="5"/>
  <c r="N994" i="5"/>
  <c r="N995" i="5"/>
  <c r="N996" i="5"/>
  <c r="N997" i="5"/>
  <c r="N998" i="5"/>
  <c r="N999" i="5"/>
  <c r="N1000" i="5"/>
  <c r="N1001" i="5"/>
  <c r="N1002" i="5"/>
  <c r="N1003" i="5"/>
  <c r="N1004" i="5"/>
  <c r="N1005" i="5"/>
  <c r="N1006" i="5"/>
  <c r="N1007" i="5"/>
  <c r="N1008" i="5"/>
  <c r="N1009" i="5"/>
  <c r="N1010" i="5"/>
  <c r="N1011" i="5"/>
  <c r="N1012" i="5"/>
  <c r="N1013" i="5"/>
  <c r="N1014" i="5"/>
  <c r="N1015" i="5"/>
  <c r="N1016" i="5"/>
  <c r="N1017" i="5"/>
  <c r="N1018" i="5"/>
  <c r="N1019" i="5"/>
  <c r="N1020" i="5"/>
  <c r="N1021" i="5"/>
  <c r="N1022" i="5"/>
  <c r="N1023" i="5"/>
  <c r="N1024" i="5"/>
  <c r="N1025" i="5"/>
  <c r="N1026" i="5"/>
  <c r="N1027" i="5"/>
  <c r="N1028" i="5"/>
  <c r="N1029" i="5"/>
  <c r="N1030" i="5"/>
  <c r="N1031" i="5"/>
  <c r="N1032" i="5"/>
  <c r="N1033" i="5"/>
  <c r="N1034" i="5"/>
  <c r="N1035" i="5"/>
  <c r="N1036" i="5"/>
  <c r="N1037" i="5"/>
  <c r="N1038" i="5"/>
  <c r="N1039" i="5"/>
  <c r="N1040" i="5"/>
  <c r="N1041" i="5"/>
  <c r="N1042" i="5"/>
  <c r="N1043" i="5"/>
  <c r="N1044" i="5"/>
  <c r="N1045" i="5"/>
  <c r="N1046" i="5"/>
  <c r="N1047" i="5"/>
  <c r="N1048" i="5"/>
  <c r="N1049" i="5"/>
  <c r="N1050" i="5"/>
  <c r="N1051" i="5"/>
  <c r="N1052" i="5"/>
  <c r="N1053" i="5"/>
  <c r="N1054" i="5"/>
  <c r="N1055" i="5"/>
  <c r="N1056" i="5"/>
  <c r="N1057" i="5"/>
  <c r="N1058" i="5"/>
  <c r="N1059" i="5"/>
  <c r="N1060" i="5"/>
  <c r="N1061" i="5"/>
  <c r="N1062" i="5"/>
  <c r="N1063" i="5"/>
  <c r="N1064" i="5"/>
  <c r="N1065" i="5"/>
  <c r="N1066" i="5"/>
  <c r="N1067" i="5"/>
  <c r="N1068" i="5"/>
  <c r="N1069" i="5"/>
  <c r="N1070" i="5"/>
  <c r="N1071" i="5"/>
  <c r="N1072" i="5"/>
  <c r="N1073" i="5"/>
  <c r="N1074" i="5"/>
  <c r="N1075" i="5"/>
  <c r="N1076" i="5"/>
  <c r="N1077" i="5"/>
  <c r="N1078" i="5"/>
  <c r="N1079" i="5"/>
  <c r="N1080" i="5"/>
  <c r="N1081" i="5"/>
  <c r="N1082" i="5"/>
  <c r="N1083" i="5"/>
  <c r="N1084" i="5"/>
  <c r="N1085" i="5"/>
  <c r="N1086" i="5"/>
  <c r="N1087" i="5"/>
  <c r="N1088" i="5"/>
  <c r="N1089" i="5"/>
  <c r="N1090" i="5"/>
  <c r="N1091" i="5"/>
  <c r="N1092" i="5"/>
  <c r="N1093" i="5"/>
  <c r="N1094" i="5"/>
  <c r="N1095" i="5"/>
  <c r="N1096" i="5"/>
  <c r="N1097" i="5"/>
  <c r="N1098" i="5"/>
  <c r="N1099" i="5"/>
  <c r="N1100" i="5"/>
  <c r="N1101" i="5"/>
  <c r="N1102" i="5"/>
  <c r="N1103" i="5"/>
  <c r="N1104" i="5"/>
  <c r="N1105" i="5"/>
  <c r="N1106" i="5"/>
  <c r="N1107" i="5"/>
  <c r="N1108" i="5"/>
  <c r="N1109" i="5"/>
  <c r="N1110" i="5"/>
  <c r="N1111" i="5"/>
  <c r="N1112" i="5"/>
  <c r="N1113" i="5"/>
  <c r="N1114" i="5"/>
  <c r="N1115" i="5"/>
  <c r="N1116" i="5"/>
  <c r="N1117" i="5"/>
  <c r="N1118" i="5"/>
  <c r="N1119" i="5"/>
  <c r="N1120" i="5"/>
  <c r="N1121" i="5"/>
  <c r="N1122" i="5"/>
  <c r="N1123" i="5"/>
  <c r="N1124" i="5"/>
  <c r="N1125" i="5"/>
  <c r="N1126" i="5"/>
  <c r="N1127" i="5"/>
  <c r="N1128" i="5"/>
  <c r="N1129" i="5"/>
  <c r="N1130" i="5"/>
  <c r="N1131" i="5"/>
  <c r="N1132" i="5"/>
  <c r="N1133" i="5"/>
  <c r="N1134" i="5"/>
  <c r="N1135" i="5"/>
  <c r="N1136" i="5"/>
  <c r="N1137" i="5"/>
  <c r="N1138" i="5"/>
  <c r="N1139" i="5"/>
  <c r="N1140" i="5"/>
  <c r="N1141" i="5"/>
  <c r="N1142" i="5"/>
  <c r="N1143" i="5"/>
  <c r="N1144" i="5"/>
  <c r="N1145" i="5"/>
  <c r="N1146" i="5"/>
  <c r="N1147" i="5"/>
  <c r="N1148" i="5"/>
  <c r="N1149" i="5"/>
  <c r="N1150" i="5"/>
  <c r="N1151" i="5"/>
  <c r="N1152" i="5"/>
  <c r="N1153" i="5"/>
  <c r="N1154" i="5"/>
  <c r="N1155" i="5"/>
  <c r="N1156" i="5"/>
  <c r="N1157" i="5"/>
  <c r="N1158" i="5"/>
  <c r="N1159" i="5"/>
  <c r="N1160" i="5"/>
  <c r="N1161" i="5"/>
  <c r="N1162" i="5"/>
  <c r="N1163" i="5"/>
  <c r="N1164" i="5"/>
  <c r="N1165" i="5"/>
  <c r="N1166" i="5"/>
  <c r="N1167" i="5"/>
  <c r="N1168" i="5"/>
  <c r="N1169" i="5"/>
  <c r="N1170" i="5"/>
  <c r="N1171" i="5"/>
  <c r="N1172" i="5"/>
  <c r="N1173" i="5"/>
  <c r="N1174" i="5"/>
  <c r="N1175" i="5"/>
  <c r="N1176" i="5"/>
  <c r="N1177" i="5"/>
  <c r="N1178" i="5"/>
  <c r="N1179" i="5"/>
  <c r="N1180" i="5"/>
  <c r="N1181" i="5"/>
  <c r="N1182" i="5"/>
  <c r="N1183" i="5"/>
  <c r="N1184" i="5"/>
  <c r="N1185" i="5"/>
  <c r="N1186" i="5"/>
  <c r="N1187" i="5"/>
  <c r="N1188" i="5"/>
  <c r="N1189" i="5"/>
  <c r="N1190" i="5"/>
  <c r="N1191" i="5"/>
  <c r="N1192" i="5"/>
  <c r="N1193" i="5"/>
  <c r="N1194" i="5"/>
  <c r="N1195" i="5"/>
  <c r="N1196" i="5"/>
  <c r="N1197" i="5"/>
  <c r="N1198" i="5"/>
  <c r="N1199" i="5"/>
  <c r="N1200" i="5"/>
  <c r="N1201" i="5"/>
  <c r="N1202" i="5"/>
  <c r="N1203" i="5"/>
  <c r="N1204" i="5"/>
  <c r="N1205" i="5"/>
  <c r="N1206" i="5"/>
  <c r="N1207" i="5"/>
  <c r="N1208" i="5"/>
  <c r="N1209" i="5"/>
  <c r="N1210" i="5"/>
  <c r="N1211" i="5"/>
  <c r="N1212" i="5"/>
  <c r="N1213" i="5"/>
  <c r="N1214" i="5"/>
  <c r="N1215" i="5"/>
  <c r="N1216" i="5"/>
  <c r="N1217" i="5"/>
  <c r="N1218" i="5"/>
  <c r="N1219" i="5"/>
  <c r="N1220" i="5"/>
  <c r="N1221" i="5"/>
  <c r="N1222" i="5"/>
  <c r="N1223" i="5"/>
  <c r="N1224" i="5"/>
  <c r="N1225" i="5"/>
  <c r="N1226" i="5"/>
  <c r="N1227" i="5"/>
  <c r="N1228" i="5"/>
  <c r="N1229" i="5"/>
  <c r="N1230" i="5"/>
  <c r="N1231" i="5"/>
  <c r="N1232" i="5"/>
  <c r="N1233" i="5"/>
  <c r="O905" i="5"/>
  <c r="O906" i="5"/>
  <c r="O907" i="5"/>
  <c r="O908" i="5"/>
  <c r="O909" i="5"/>
  <c r="O910" i="5"/>
  <c r="O911" i="5"/>
  <c r="O912" i="5"/>
  <c r="O913" i="5"/>
  <c r="O914" i="5"/>
  <c r="O915" i="5"/>
  <c r="O916" i="5"/>
  <c r="O917" i="5"/>
  <c r="O918" i="5"/>
  <c r="O919" i="5"/>
  <c r="O920" i="5"/>
  <c r="O921" i="5"/>
  <c r="O922" i="5"/>
  <c r="O923" i="5"/>
  <c r="O924" i="5"/>
  <c r="O925" i="5"/>
  <c r="O926" i="5"/>
  <c r="O927" i="5"/>
  <c r="O928" i="5"/>
  <c r="O929" i="5"/>
  <c r="O930" i="5"/>
  <c r="O931" i="5"/>
  <c r="O932" i="5"/>
  <c r="O933" i="5"/>
  <c r="O934" i="5"/>
  <c r="O935" i="5"/>
  <c r="O936" i="5"/>
  <c r="O937" i="5"/>
  <c r="O938" i="5"/>
  <c r="O939" i="5"/>
  <c r="O940" i="5"/>
  <c r="O941" i="5"/>
  <c r="O942" i="5"/>
  <c r="O943" i="5"/>
  <c r="O944" i="5"/>
  <c r="O945" i="5"/>
  <c r="O946" i="5"/>
  <c r="O947" i="5"/>
  <c r="O948" i="5"/>
  <c r="O949" i="5"/>
  <c r="O950" i="5"/>
  <c r="O951" i="5"/>
  <c r="O952" i="5"/>
  <c r="O953" i="5"/>
  <c r="O954" i="5"/>
  <c r="O955" i="5"/>
  <c r="O956" i="5"/>
  <c r="O957" i="5"/>
  <c r="O958" i="5"/>
  <c r="O959" i="5"/>
  <c r="O960" i="5"/>
  <c r="O961" i="5"/>
  <c r="O962" i="5"/>
  <c r="O963" i="5"/>
  <c r="O964" i="5"/>
  <c r="O965" i="5"/>
  <c r="O966" i="5"/>
  <c r="O967" i="5"/>
  <c r="O968" i="5"/>
  <c r="O969" i="5"/>
  <c r="O970" i="5"/>
  <c r="O971" i="5"/>
  <c r="O972" i="5"/>
  <c r="O973" i="5"/>
  <c r="O974" i="5"/>
  <c r="O975" i="5"/>
  <c r="O976" i="5"/>
  <c r="O977" i="5"/>
  <c r="O978" i="5"/>
  <c r="O979" i="5"/>
  <c r="O980" i="5"/>
  <c r="O981" i="5"/>
  <c r="O982" i="5"/>
  <c r="O983" i="5"/>
  <c r="O984" i="5"/>
  <c r="O985" i="5"/>
  <c r="O986" i="5"/>
  <c r="O987" i="5"/>
  <c r="O988" i="5"/>
  <c r="O989" i="5"/>
  <c r="O990" i="5"/>
  <c r="O991" i="5"/>
  <c r="O992" i="5"/>
  <c r="O993" i="5"/>
  <c r="O994" i="5"/>
  <c r="O995" i="5"/>
  <c r="O996" i="5"/>
  <c r="O997" i="5"/>
  <c r="O998" i="5"/>
  <c r="O999" i="5"/>
  <c r="O1000" i="5"/>
  <c r="O1001" i="5"/>
  <c r="O1002" i="5"/>
  <c r="O1003" i="5"/>
  <c r="O1004" i="5"/>
  <c r="O1005" i="5"/>
  <c r="O1006" i="5"/>
  <c r="O1007" i="5"/>
  <c r="O1008" i="5"/>
  <c r="O1009" i="5"/>
  <c r="O1010" i="5"/>
  <c r="O1011" i="5"/>
  <c r="O1012" i="5"/>
  <c r="O1013" i="5"/>
  <c r="O1014" i="5"/>
  <c r="O1015" i="5"/>
  <c r="O1016" i="5"/>
  <c r="O1017" i="5"/>
  <c r="O1018" i="5"/>
  <c r="O1019" i="5"/>
  <c r="O1020" i="5"/>
  <c r="O1021" i="5"/>
  <c r="O1022" i="5"/>
  <c r="O1023" i="5"/>
  <c r="O1024" i="5"/>
  <c r="O1025" i="5"/>
  <c r="O1026" i="5"/>
  <c r="O1027" i="5"/>
  <c r="O1028" i="5"/>
  <c r="O1029" i="5"/>
  <c r="O1030" i="5"/>
  <c r="O1031" i="5"/>
  <c r="O1032" i="5"/>
  <c r="O1033" i="5"/>
  <c r="O1034" i="5"/>
  <c r="O1035" i="5"/>
  <c r="O1036" i="5"/>
  <c r="O1037" i="5"/>
  <c r="O1038" i="5"/>
  <c r="O1039" i="5"/>
  <c r="O1040" i="5"/>
  <c r="O1041" i="5"/>
  <c r="O1042" i="5"/>
  <c r="O1043" i="5"/>
  <c r="O1044" i="5"/>
  <c r="O1045" i="5"/>
  <c r="O1046" i="5"/>
  <c r="O1047" i="5"/>
  <c r="O1048" i="5"/>
  <c r="O1049" i="5"/>
  <c r="O1050" i="5"/>
  <c r="O1051" i="5"/>
  <c r="O1052" i="5"/>
  <c r="O1053" i="5"/>
  <c r="O1054" i="5"/>
  <c r="O1055" i="5"/>
  <c r="O1056" i="5"/>
  <c r="O1057" i="5"/>
  <c r="O1058" i="5"/>
  <c r="O1059" i="5"/>
  <c r="O1060" i="5"/>
  <c r="O1061" i="5"/>
  <c r="O1062" i="5"/>
  <c r="O1063" i="5"/>
  <c r="O1064" i="5"/>
  <c r="O1065" i="5"/>
  <c r="O1066" i="5"/>
  <c r="O1067" i="5"/>
  <c r="O1068" i="5"/>
  <c r="O1069" i="5"/>
  <c r="O1070" i="5"/>
  <c r="O1071" i="5"/>
  <c r="O1072" i="5"/>
  <c r="O1073" i="5"/>
  <c r="O1074" i="5"/>
  <c r="O1075" i="5"/>
  <c r="O1076" i="5"/>
  <c r="O1077" i="5"/>
  <c r="O1078" i="5"/>
  <c r="O1079" i="5"/>
  <c r="O1080" i="5"/>
  <c r="O1081" i="5"/>
  <c r="O1082" i="5"/>
  <c r="O1083" i="5"/>
  <c r="O1084" i="5"/>
  <c r="O1085" i="5"/>
  <c r="O1086" i="5"/>
  <c r="O1087" i="5"/>
  <c r="O1088" i="5"/>
  <c r="O1089" i="5"/>
  <c r="O1090" i="5"/>
  <c r="O1091" i="5"/>
  <c r="O1092" i="5"/>
  <c r="O1093" i="5"/>
  <c r="O1094" i="5"/>
  <c r="O1095" i="5"/>
  <c r="O1096" i="5"/>
  <c r="O1097" i="5"/>
  <c r="O1098" i="5"/>
  <c r="O1099" i="5"/>
  <c r="O1100" i="5"/>
  <c r="O1101" i="5"/>
  <c r="O1102" i="5"/>
  <c r="O1103" i="5"/>
  <c r="O1104" i="5"/>
  <c r="O1105" i="5"/>
  <c r="O1106" i="5"/>
  <c r="O1107" i="5"/>
  <c r="O1108" i="5"/>
  <c r="O1109" i="5"/>
  <c r="O1110" i="5"/>
  <c r="O1111" i="5"/>
  <c r="O1112" i="5"/>
  <c r="O1113" i="5"/>
  <c r="O1114" i="5"/>
  <c r="O1115" i="5"/>
  <c r="O1116" i="5"/>
  <c r="O1117" i="5"/>
  <c r="O1118" i="5"/>
  <c r="O1119" i="5"/>
  <c r="O1120" i="5"/>
  <c r="O1121" i="5"/>
  <c r="O1122" i="5"/>
  <c r="O1123" i="5"/>
  <c r="O1124" i="5"/>
  <c r="O1125" i="5"/>
  <c r="O1126" i="5"/>
  <c r="O1127" i="5"/>
  <c r="O1128" i="5"/>
  <c r="O1129" i="5"/>
  <c r="O1130" i="5"/>
  <c r="O1131" i="5"/>
  <c r="O1132" i="5"/>
  <c r="O1133" i="5"/>
  <c r="O1134" i="5"/>
  <c r="O1135" i="5"/>
  <c r="O1136" i="5"/>
  <c r="O1137" i="5"/>
  <c r="O1138" i="5"/>
  <c r="O1139" i="5"/>
  <c r="O1140" i="5"/>
  <c r="O1141" i="5"/>
  <c r="O1142" i="5"/>
  <c r="O1143" i="5"/>
  <c r="O1144" i="5"/>
  <c r="O1145" i="5"/>
  <c r="O1146" i="5"/>
  <c r="O1147" i="5"/>
  <c r="O1148" i="5"/>
  <c r="O1149" i="5"/>
  <c r="O1150" i="5"/>
  <c r="O1151" i="5"/>
  <c r="O1152" i="5"/>
  <c r="O1153" i="5"/>
  <c r="O1154" i="5"/>
  <c r="O1155" i="5"/>
  <c r="O1156" i="5"/>
  <c r="O1157" i="5"/>
  <c r="O1158" i="5"/>
  <c r="O1159" i="5"/>
  <c r="O1160" i="5"/>
  <c r="O1161" i="5"/>
  <c r="O1162" i="5"/>
  <c r="O1163" i="5"/>
  <c r="O1164" i="5"/>
  <c r="O1165" i="5"/>
  <c r="O1166" i="5"/>
  <c r="O1167" i="5"/>
  <c r="O1168" i="5"/>
  <c r="O1169" i="5"/>
  <c r="O1170" i="5"/>
  <c r="O1171" i="5"/>
  <c r="O1172" i="5"/>
  <c r="O1173" i="5"/>
  <c r="O1174" i="5"/>
  <c r="O1175" i="5"/>
  <c r="O1176" i="5"/>
  <c r="O1177" i="5"/>
  <c r="O1178" i="5"/>
  <c r="O1179" i="5"/>
  <c r="O1180" i="5"/>
  <c r="O1181" i="5"/>
  <c r="O1182" i="5"/>
  <c r="O1183" i="5"/>
  <c r="O1184" i="5"/>
  <c r="O1185" i="5"/>
  <c r="O1186" i="5"/>
  <c r="O1187" i="5"/>
  <c r="O1188" i="5"/>
  <c r="O1189" i="5"/>
  <c r="O1190" i="5"/>
  <c r="O1191" i="5"/>
  <c r="O1192" i="5"/>
  <c r="O1193" i="5"/>
  <c r="O1194" i="5"/>
  <c r="O1195" i="5"/>
  <c r="O1196" i="5"/>
  <c r="O1197" i="5"/>
  <c r="O1198" i="5"/>
  <c r="O1199" i="5"/>
  <c r="O1200" i="5"/>
  <c r="O1201" i="5"/>
  <c r="O1202" i="5"/>
  <c r="O1203" i="5"/>
  <c r="O1204" i="5"/>
  <c r="O1205" i="5"/>
  <c r="O1206" i="5"/>
  <c r="O1207" i="5"/>
  <c r="O1208" i="5"/>
  <c r="O1209" i="5"/>
  <c r="O1210" i="5"/>
  <c r="O1211" i="5"/>
  <c r="O1212" i="5"/>
  <c r="O1213" i="5"/>
  <c r="O1214" i="5"/>
  <c r="O1215" i="5"/>
  <c r="O1216" i="5"/>
  <c r="O1217" i="5"/>
  <c r="O1218" i="5"/>
  <c r="O1219" i="5"/>
  <c r="O1220" i="5"/>
  <c r="O1221" i="5"/>
  <c r="O1222" i="5"/>
  <c r="O1223" i="5"/>
  <c r="O1224" i="5"/>
  <c r="O1225" i="5"/>
  <c r="O1226" i="5"/>
  <c r="O1227" i="5"/>
  <c r="O1228" i="5"/>
  <c r="O1229" i="5"/>
  <c r="O1230" i="5"/>
  <c r="O1231" i="5"/>
  <c r="O1232" i="5"/>
  <c r="O1233" i="5"/>
  <c r="Q905" i="5"/>
  <c r="Q906" i="5"/>
  <c r="Q907" i="5"/>
  <c r="Q908" i="5"/>
  <c r="Q909" i="5"/>
  <c r="Q910" i="5"/>
  <c r="Q911" i="5"/>
  <c r="Q912" i="5"/>
  <c r="Q913" i="5"/>
  <c r="Q914" i="5"/>
  <c r="Q915" i="5"/>
  <c r="Q916" i="5"/>
  <c r="Q917" i="5"/>
  <c r="Q918" i="5"/>
  <c r="Q919" i="5"/>
  <c r="Q920" i="5"/>
  <c r="Q921" i="5"/>
  <c r="Q922" i="5"/>
  <c r="Q923" i="5"/>
  <c r="Q924" i="5"/>
  <c r="Q925" i="5"/>
  <c r="Q926" i="5"/>
  <c r="Q927" i="5"/>
  <c r="Q928" i="5"/>
  <c r="Q929" i="5"/>
  <c r="Q930" i="5"/>
  <c r="Q931" i="5"/>
  <c r="Q932" i="5"/>
  <c r="Q933" i="5"/>
  <c r="Q934" i="5"/>
  <c r="Q935" i="5"/>
  <c r="Q936" i="5"/>
  <c r="Q937" i="5"/>
  <c r="Q938" i="5"/>
  <c r="Q939" i="5"/>
  <c r="Q940" i="5"/>
  <c r="Q941" i="5"/>
  <c r="Q942" i="5"/>
  <c r="Q943" i="5"/>
  <c r="Q944" i="5"/>
  <c r="Q945" i="5"/>
  <c r="Q946" i="5"/>
  <c r="Q947" i="5"/>
  <c r="Q948" i="5"/>
  <c r="Q949" i="5"/>
  <c r="Q950" i="5"/>
  <c r="Q951" i="5"/>
  <c r="Q952" i="5"/>
  <c r="Q953" i="5"/>
  <c r="Q954" i="5"/>
  <c r="Q955" i="5"/>
  <c r="Q956" i="5"/>
  <c r="Q957" i="5"/>
  <c r="Q958" i="5"/>
  <c r="Q959" i="5"/>
  <c r="Q960" i="5"/>
  <c r="Q961" i="5"/>
  <c r="Q962" i="5"/>
  <c r="Q963" i="5"/>
  <c r="Q964" i="5"/>
  <c r="Q965" i="5"/>
  <c r="Q966" i="5"/>
  <c r="Q967" i="5"/>
  <c r="Q968" i="5"/>
  <c r="Q969" i="5"/>
  <c r="Q970" i="5"/>
  <c r="Q971" i="5"/>
  <c r="Q972" i="5"/>
  <c r="Q973" i="5"/>
  <c r="Q974" i="5"/>
  <c r="Q975" i="5"/>
  <c r="Q976" i="5"/>
  <c r="Q977" i="5"/>
  <c r="Q978" i="5"/>
  <c r="Q979" i="5"/>
  <c r="Q980" i="5"/>
  <c r="Q981" i="5"/>
  <c r="Q982" i="5"/>
  <c r="Q983" i="5"/>
  <c r="Q984" i="5"/>
  <c r="Q985" i="5"/>
  <c r="Q986" i="5"/>
  <c r="Q987" i="5"/>
  <c r="Q988" i="5"/>
  <c r="Q989" i="5"/>
  <c r="Q990" i="5"/>
  <c r="Q991" i="5"/>
  <c r="Q992" i="5"/>
  <c r="Q993" i="5"/>
  <c r="Q994" i="5"/>
  <c r="Q995" i="5"/>
  <c r="Q996" i="5"/>
  <c r="Q997" i="5"/>
  <c r="Q998" i="5"/>
  <c r="Q999" i="5"/>
  <c r="Q1000" i="5"/>
  <c r="Q1001" i="5"/>
  <c r="Q1002" i="5"/>
  <c r="Q1003" i="5"/>
  <c r="Q1004" i="5"/>
  <c r="Q1005" i="5"/>
  <c r="Q1006" i="5"/>
  <c r="Q1007" i="5"/>
  <c r="Q1008" i="5"/>
  <c r="Q1009" i="5"/>
  <c r="Q1010" i="5"/>
  <c r="Q1011" i="5"/>
  <c r="Q1012" i="5"/>
  <c r="Q1013" i="5"/>
  <c r="Q1014" i="5"/>
  <c r="Q1015" i="5"/>
  <c r="Q1016" i="5"/>
  <c r="Q1017" i="5"/>
  <c r="Q1018" i="5"/>
  <c r="Q1019" i="5"/>
  <c r="Q1020" i="5"/>
  <c r="Q1021" i="5"/>
  <c r="Q1022" i="5"/>
  <c r="Q1023" i="5"/>
  <c r="Q1024" i="5"/>
  <c r="Q1025" i="5"/>
  <c r="Q1026" i="5"/>
  <c r="Q1027" i="5"/>
  <c r="Q1028" i="5"/>
  <c r="Q1029" i="5"/>
  <c r="Q1030" i="5"/>
  <c r="Q1031" i="5"/>
  <c r="Q1032" i="5"/>
  <c r="Q1033" i="5"/>
  <c r="Q1034" i="5"/>
  <c r="Q1035" i="5"/>
  <c r="Q1036" i="5"/>
  <c r="Q1037" i="5"/>
  <c r="Q1038" i="5"/>
  <c r="Q1039" i="5"/>
  <c r="Q1040" i="5"/>
  <c r="Q1041" i="5"/>
  <c r="Q1042" i="5"/>
  <c r="Q1043" i="5"/>
  <c r="Q1044" i="5"/>
  <c r="Q1045" i="5"/>
  <c r="Q1046" i="5"/>
  <c r="Q1047" i="5"/>
  <c r="Q1048" i="5"/>
  <c r="Q1049" i="5"/>
  <c r="Q1050" i="5"/>
  <c r="Q1051" i="5"/>
  <c r="Q1052" i="5"/>
  <c r="Q1053" i="5"/>
  <c r="Q1054" i="5"/>
  <c r="Q1055" i="5"/>
  <c r="Q1056" i="5"/>
  <c r="Q1057" i="5"/>
  <c r="Q1058" i="5"/>
  <c r="Q1059" i="5"/>
  <c r="Q1060" i="5"/>
  <c r="Q1061" i="5"/>
  <c r="Q1062" i="5"/>
  <c r="Q1063" i="5"/>
  <c r="Q1064" i="5"/>
  <c r="Q1065" i="5"/>
  <c r="Q1066" i="5"/>
  <c r="Q1067" i="5"/>
  <c r="Q1068" i="5"/>
  <c r="Q1069" i="5"/>
  <c r="Q1070" i="5"/>
  <c r="Q1071" i="5"/>
  <c r="Q1072" i="5"/>
  <c r="Q1073" i="5"/>
  <c r="Q1074" i="5"/>
  <c r="Q1075" i="5"/>
  <c r="Q1076" i="5"/>
  <c r="Q1077" i="5"/>
  <c r="Q1078" i="5"/>
  <c r="Q1079" i="5"/>
  <c r="Q1080" i="5"/>
  <c r="Q1081" i="5"/>
  <c r="Q1082" i="5"/>
  <c r="Q1083" i="5"/>
  <c r="Q1084" i="5"/>
  <c r="Q1085" i="5"/>
  <c r="Q1086" i="5"/>
  <c r="Q1087" i="5"/>
  <c r="Q1088" i="5"/>
  <c r="Q1089" i="5"/>
  <c r="Q1090" i="5"/>
  <c r="Q1091" i="5"/>
  <c r="Q1092" i="5"/>
  <c r="Q1093" i="5"/>
  <c r="Q1094" i="5"/>
  <c r="Q1095" i="5"/>
  <c r="Q1096" i="5"/>
  <c r="Q1097" i="5"/>
  <c r="Q1098" i="5"/>
  <c r="Q1099" i="5"/>
  <c r="Q1100" i="5"/>
  <c r="Q1101" i="5"/>
  <c r="Q1102" i="5"/>
  <c r="Q1103" i="5"/>
  <c r="Q1104" i="5"/>
  <c r="Q1105" i="5"/>
  <c r="Q1106" i="5"/>
  <c r="Q1107" i="5"/>
  <c r="Q1108" i="5"/>
  <c r="Q1109" i="5"/>
  <c r="Q1110" i="5"/>
  <c r="Q1111" i="5"/>
  <c r="Q1112" i="5"/>
  <c r="Q1113" i="5"/>
  <c r="Q1114" i="5"/>
  <c r="Q1115" i="5"/>
  <c r="Q1116" i="5"/>
  <c r="Q1117" i="5"/>
  <c r="Q1118" i="5"/>
  <c r="Q1119" i="5"/>
  <c r="Q1120" i="5"/>
  <c r="Q1121" i="5"/>
  <c r="Q1122" i="5"/>
  <c r="Q1123" i="5"/>
  <c r="Q1124" i="5"/>
  <c r="Q1125" i="5"/>
  <c r="Q1126" i="5"/>
  <c r="Q1127" i="5"/>
  <c r="Q1128" i="5"/>
  <c r="Q1129" i="5"/>
  <c r="Q1130" i="5"/>
  <c r="Q1131" i="5"/>
  <c r="Q1132" i="5"/>
  <c r="Q1133" i="5"/>
  <c r="Q1134" i="5"/>
  <c r="Q1135" i="5"/>
  <c r="Q1136" i="5"/>
  <c r="Q1137" i="5"/>
  <c r="Q1138" i="5"/>
  <c r="Q1139" i="5"/>
  <c r="Q1140" i="5"/>
  <c r="Q1141" i="5"/>
  <c r="Q1142" i="5"/>
  <c r="Q1143" i="5"/>
  <c r="Q1144" i="5"/>
  <c r="Q1145" i="5"/>
  <c r="Q1146" i="5"/>
  <c r="Q1147" i="5"/>
  <c r="Q1148" i="5"/>
  <c r="Q1149" i="5"/>
  <c r="Q1150" i="5"/>
  <c r="Q1151" i="5"/>
  <c r="Q1152" i="5"/>
  <c r="Q1153" i="5"/>
  <c r="Q1154" i="5"/>
  <c r="Q1155" i="5"/>
  <c r="Q1156" i="5"/>
  <c r="Q1157" i="5"/>
  <c r="Q1158" i="5"/>
  <c r="Q1159" i="5"/>
  <c r="Q1160" i="5"/>
  <c r="Q1161" i="5"/>
  <c r="Q1162" i="5"/>
  <c r="Q1163" i="5"/>
  <c r="Q1164" i="5"/>
  <c r="Q1165" i="5"/>
  <c r="Q1166" i="5"/>
  <c r="Q1167" i="5"/>
  <c r="Q1168" i="5"/>
  <c r="Q1169" i="5"/>
  <c r="Q1170" i="5"/>
  <c r="Q1171" i="5"/>
  <c r="Q1172" i="5"/>
  <c r="Q1173" i="5"/>
  <c r="Q1174" i="5"/>
  <c r="Q1175" i="5"/>
  <c r="Q1176" i="5"/>
  <c r="Q1177" i="5"/>
  <c r="Q1178" i="5"/>
  <c r="Q1179" i="5"/>
  <c r="Q1180" i="5"/>
  <c r="Q1181" i="5"/>
  <c r="Q1182" i="5"/>
  <c r="Q1183" i="5"/>
  <c r="Q1184" i="5"/>
  <c r="Q1185" i="5"/>
  <c r="Q1186" i="5"/>
  <c r="Q1187" i="5"/>
  <c r="Q1188" i="5"/>
  <c r="Q1189" i="5"/>
  <c r="Q1190" i="5"/>
  <c r="Q1191" i="5"/>
  <c r="Q1192" i="5"/>
  <c r="Q1193" i="5"/>
  <c r="Q1194" i="5"/>
  <c r="Q1195" i="5"/>
  <c r="Q1196" i="5"/>
  <c r="Q1197" i="5"/>
  <c r="Q1198" i="5"/>
  <c r="Q1199" i="5"/>
  <c r="Q1200" i="5"/>
  <c r="Q1201" i="5"/>
  <c r="Q1202" i="5"/>
  <c r="Q1203" i="5"/>
  <c r="Q1204" i="5"/>
  <c r="Q1205" i="5"/>
  <c r="Q1206" i="5"/>
  <c r="Q1207" i="5"/>
  <c r="Q1208" i="5"/>
  <c r="Q1209" i="5"/>
  <c r="Q1210" i="5"/>
  <c r="Q1211" i="5"/>
  <c r="Q1212" i="5"/>
  <c r="Q1213" i="5"/>
  <c r="Q1214" i="5"/>
  <c r="Q1215" i="5"/>
  <c r="Q1216" i="5"/>
  <c r="Q1217" i="5"/>
  <c r="Q1218" i="5"/>
  <c r="Q1219" i="5"/>
  <c r="Q1220" i="5"/>
  <c r="Q1221" i="5"/>
  <c r="Q1222" i="5"/>
  <c r="Q1223" i="5"/>
  <c r="Q1224" i="5"/>
  <c r="Q1225" i="5"/>
  <c r="Q1226" i="5"/>
  <c r="Q1227" i="5"/>
  <c r="Q1228" i="5"/>
  <c r="Q1229" i="5"/>
  <c r="Q1230" i="5"/>
  <c r="Q1231" i="5"/>
  <c r="Q1232" i="5"/>
  <c r="Q1233" i="5"/>
  <c r="R905" i="5"/>
  <c r="R906" i="5"/>
  <c r="R907" i="5"/>
  <c r="R908" i="5"/>
  <c r="R909" i="5"/>
  <c r="R910" i="5"/>
  <c r="R911" i="5"/>
  <c r="R912" i="5"/>
  <c r="R913" i="5"/>
  <c r="R914" i="5"/>
  <c r="R915" i="5"/>
  <c r="R916" i="5"/>
  <c r="R917" i="5"/>
  <c r="R918" i="5"/>
  <c r="R919" i="5"/>
  <c r="R920" i="5"/>
  <c r="R921" i="5"/>
  <c r="R922" i="5"/>
  <c r="R923" i="5"/>
  <c r="R924" i="5"/>
  <c r="R925" i="5"/>
  <c r="R926" i="5"/>
  <c r="R927" i="5"/>
  <c r="R928" i="5"/>
  <c r="R929" i="5"/>
  <c r="R930" i="5"/>
  <c r="R931" i="5"/>
  <c r="R932" i="5"/>
  <c r="R933" i="5"/>
  <c r="R934" i="5"/>
  <c r="R935" i="5"/>
  <c r="R936" i="5"/>
  <c r="R937" i="5"/>
  <c r="R938" i="5"/>
  <c r="R939" i="5"/>
  <c r="R940" i="5"/>
  <c r="R941" i="5"/>
  <c r="R942" i="5"/>
  <c r="R943" i="5"/>
  <c r="R944" i="5"/>
  <c r="R945" i="5"/>
  <c r="R946" i="5"/>
  <c r="R947" i="5"/>
  <c r="R948" i="5"/>
  <c r="R949" i="5"/>
  <c r="R950" i="5"/>
  <c r="R951" i="5"/>
  <c r="R952" i="5"/>
  <c r="R953" i="5"/>
  <c r="R954" i="5"/>
  <c r="R955" i="5"/>
  <c r="R956" i="5"/>
  <c r="R957" i="5"/>
  <c r="R958" i="5"/>
  <c r="R959" i="5"/>
  <c r="R960" i="5"/>
  <c r="R961" i="5"/>
  <c r="R962" i="5"/>
  <c r="R963" i="5"/>
  <c r="R964" i="5"/>
  <c r="R965" i="5"/>
  <c r="R966" i="5"/>
  <c r="R967" i="5"/>
  <c r="R968" i="5"/>
  <c r="R969" i="5"/>
  <c r="R970" i="5"/>
  <c r="R971" i="5"/>
  <c r="R972" i="5"/>
  <c r="R973" i="5"/>
  <c r="R974" i="5"/>
  <c r="R975" i="5"/>
  <c r="R976" i="5"/>
  <c r="R977" i="5"/>
  <c r="R978" i="5"/>
  <c r="R979" i="5"/>
  <c r="R980" i="5"/>
  <c r="R981" i="5"/>
  <c r="R982" i="5"/>
  <c r="R983" i="5"/>
  <c r="R984" i="5"/>
  <c r="R985" i="5"/>
  <c r="R986" i="5"/>
  <c r="R987" i="5"/>
  <c r="R988" i="5"/>
  <c r="R989" i="5"/>
  <c r="R990" i="5"/>
  <c r="R991" i="5"/>
  <c r="R992" i="5"/>
  <c r="R993" i="5"/>
  <c r="R994" i="5"/>
  <c r="R995" i="5"/>
  <c r="R996" i="5"/>
  <c r="R997" i="5"/>
  <c r="R998" i="5"/>
  <c r="R999" i="5"/>
  <c r="R1000" i="5"/>
  <c r="R1001" i="5"/>
  <c r="R1002" i="5"/>
  <c r="R1003" i="5"/>
  <c r="R1004" i="5"/>
  <c r="R1005" i="5"/>
  <c r="R1006" i="5"/>
  <c r="R1007" i="5"/>
  <c r="R1008" i="5"/>
  <c r="R1009" i="5"/>
  <c r="R1010" i="5"/>
  <c r="R1011" i="5"/>
  <c r="R1012" i="5"/>
  <c r="R1013" i="5"/>
  <c r="R1014" i="5"/>
  <c r="R1015" i="5"/>
  <c r="R1016" i="5"/>
  <c r="R1017" i="5"/>
  <c r="R1018" i="5"/>
  <c r="R1019" i="5"/>
  <c r="R1020" i="5"/>
  <c r="R1021" i="5"/>
  <c r="R1022" i="5"/>
  <c r="R1023" i="5"/>
  <c r="R1024" i="5"/>
  <c r="R1025" i="5"/>
  <c r="R1026" i="5"/>
  <c r="R1027" i="5"/>
  <c r="R1028" i="5"/>
  <c r="R1029" i="5"/>
  <c r="R1030" i="5"/>
  <c r="R1031" i="5"/>
  <c r="R1032" i="5"/>
  <c r="R1033" i="5"/>
  <c r="R1034" i="5"/>
  <c r="R1035" i="5"/>
  <c r="R1036" i="5"/>
  <c r="R1037" i="5"/>
  <c r="R1038" i="5"/>
  <c r="R1039" i="5"/>
  <c r="R1040" i="5"/>
  <c r="R1041" i="5"/>
  <c r="R1042" i="5"/>
  <c r="R1043" i="5"/>
  <c r="R1044" i="5"/>
  <c r="R1045" i="5"/>
  <c r="R1046" i="5"/>
  <c r="R1047" i="5"/>
  <c r="R1048" i="5"/>
  <c r="R1049" i="5"/>
  <c r="R1050" i="5"/>
  <c r="R1051" i="5"/>
  <c r="R1052" i="5"/>
  <c r="R1053" i="5"/>
  <c r="R1054" i="5"/>
  <c r="R1055" i="5"/>
  <c r="R1056" i="5"/>
  <c r="R1057" i="5"/>
  <c r="R1058" i="5"/>
  <c r="R1059" i="5"/>
  <c r="R1060" i="5"/>
  <c r="R1061" i="5"/>
  <c r="R1062" i="5"/>
  <c r="R1063" i="5"/>
  <c r="R1064" i="5"/>
  <c r="R1065" i="5"/>
  <c r="R1066" i="5"/>
  <c r="R1067" i="5"/>
  <c r="R1068" i="5"/>
  <c r="R1069" i="5"/>
  <c r="R1070" i="5"/>
  <c r="R1071" i="5"/>
  <c r="R1072" i="5"/>
  <c r="R1073" i="5"/>
  <c r="R1074" i="5"/>
  <c r="R1075" i="5"/>
  <c r="R1076" i="5"/>
  <c r="R1077" i="5"/>
  <c r="R1078" i="5"/>
  <c r="R1079" i="5"/>
  <c r="R1080" i="5"/>
  <c r="R1081" i="5"/>
  <c r="R1082" i="5"/>
  <c r="R1083" i="5"/>
  <c r="R1084" i="5"/>
  <c r="R1085" i="5"/>
  <c r="R1086" i="5"/>
  <c r="R1087" i="5"/>
  <c r="R1088" i="5"/>
  <c r="R1089" i="5"/>
  <c r="R1090" i="5"/>
  <c r="R1091" i="5"/>
  <c r="R1092" i="5"/>
  <c r="R1093" i="5"/>
  <c r="R1094" i="5"/>
  <c r="R1095" i="5"/>
  <c r="R1096" i="5"/>
  <c r="R1097" i="5"/>
  <c r="R1098" i="5"/>
  <c r="R1099" i="5"/>
  <c r="R1100" i="5"/>
  <c r="R1101" i="5"/>
  <c r="R1102" i="5"/>
  <c r="R1103" i="5"/>
  <c r="R1104" i="5"/>
  <c r="R1105" i="5"/>
  <c r="R1106" i="5"/>
  <c r="R1107" i="5"/>
  <c r="R1108" i="5"/>
  <c r="R1109" i="5"/>
  <c r="R1110" i="5"/>
  <c r="R1111" i="5"/>
  <c r="R1112" i="5"/>
  <c r="R1113" i="5"/>
  <c r="R1114" i="5"/>
  <c r="R1115" i="5"/>
  <c r="R1116" i="5"/>
  <c r="R1117" i="5"/>
  <c r="R1118" i="5"/>
  <c r="R1119" i="5"/>
  <c r="R1120" i="5"/>
  <c r="R1121" i="5"/>
  <c r="R1122" i="5"/>
  <c r="R1123" i="5"/>
  <c r="R1124" i="5"/>
  <c r="R1125" i="5"/>
  <c r="R1126" i="5"/>
  <c r="R1127" i="5"/>
  <c r="R1128" i="5"/>
  <c r="R1129" i="5"/>
  <c r="R1130" i="5"/>
  <c r="R1131" i="5"/>
  <c r="R1132" i="5"/>
  <c r="R1133" i="5"/>
  <c r="R1134" i="5"/>
  <c r="R1135" i="5"/>
  <c r="R1136" i="5"/>
  <c r="R1137" i="5"/>
  <c r="R1138" i="5"/>
  <c r="R1139" i="5"/>
  <c r="R1140" i="5"/>
  <c r="R1141" i="5"/>
  <c r="R1142" i="5"/>
  <c r="R1143" i="5"/>
  <c r="R1144" i="5"/>
  <c r="R1145" i="5"/>
  <c r="R1146" i="5"/>
  <c r="R1147" i="5"/>
  <c r="R1148" i="5"/>
  <c r="R1149" i="5"/>
  <c r="R1150" i="5"/>
  <c r="R1151" i="5"/>
  <c r="R1152" i="5"/>
  <c r="R1153" i="5"/>
  <c r="R1154" i="5"/>
  <c r="R1155" i="5"/>
  <c r="R1156" i="5"/>
  <c r="R1157" i="5"/>
  <c r="R1158" i="5"/>
  <c r="R1159" i="5"/>
  <c r="R1160" i="5"/>
  <c r="R1161" i="5"/>
  <c r="R1162" i="5"/>
  <c r="R1163" i="5"/>
  <c r="R1164" i="5"/>
  <c r="R1165" i="5"/>
  <c r="R1166" i="5"/>
  <c r="R1167" i="5"/>
  <c r="R1168" i="5"/>
  <c r="R1169" i="5"/>
  <c r="R1170" i="5"/>
  <c r="R1171" i="5"/>
  <c r="R1172" i="5"/>
  <c r="R1173" i="5"/>
  <c r="R1174" i="5"/>
  <c r="R1175" i="5"/>
  <c r="R1176" i="5"/>
  <c r="R1177" i="5"/>
  <c r="R1178" i="5"/>
  <c r="R1179" i="5"/>
  <c r="R1180" i="5"/>
  <c r="R1181" i="5"/>
  <c r="R1182" i="5"/>
  <c r="R1183" i="5"/>
  <c r="R1184" i="5"/>
  <c r="R1185" i="5"/>
  <c r="R1186" i="5"/>
  <c r="R1187" i="5"/>
  <c r="R1188" i="5"/>
  <c r="R1189" i="5"/>
  <c r="R1190" i="5"/>
  <c r="R1191" i="5"/>
  <c r="R1192" i="5"/>
  <c r="R1193" i="5"/>
  <c r="R1194" i="5"/>
  <c r="R1195" i="5"/>
  <c r="R1196" i="5"/>
  <c r="R1197" i="5"/>
  <c r="R1198" i="5"/>
  <c r="R1199" i="5"/>
  <c r="R1200" i="5"/>
  <c r="R1201" i="5"/>
  <c r="R1202" i="5"/>
  <c r="R1203" i="5"/>
  <c r="R1204" i="5"/>
  <c r="R1205" i="5"/>
  <c r="R1206" i="5"/>
  <c r="R1207" i="5"/>
  <c r="R1208" i="5"/>
  <c r="R1209" i="5"/>
  <c r="R1210" i="5"/>
  <c r="R1211" i="5"/>
  <c r="R1212" i="5"/>
  <c r="R1213" i="5"/>
  <c r="R1214" i="5"/>
  <c r="R1215" i="5"/>
  <c r="R1216" i="5"/>
  <c r="R1217" i="5"/>
  <c r="R1218" i="5"/>
  <c r="R1219" i="5"/>
  <c r="R1220" i="5"/>
  <c r="R1221" i="5"/>
  <c r="R1222" i="5"/>
  <c r="R1223" i="5"/>
  <c r="R1224" i="5"/>
  <c r="R1225" i="5"/>
  <c r="R1226" i="5"/>
  <c r="R1227" i="5"/>
  <c r="R1228" i="5"/>
  <c r="R1229" i="5"/>
  <c r="R1230" i="5"/>
  <c r="R1231" i="5"/>
  <c r="R1232" i="5"/>
  <c r="R1233" i="5"/>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G877" i="1"/>
  <c r="AH877" i="1"/>
  <c r="AG878" i="1"/>
  <c r="AH878" i="1"/>
  <c r="AG879" i="1"/>
  <c r="AG880" i="1"/>
  <c r="AG881" i="1"/>
  <c r="AH881" i="1"/>
  <c r="AG882" i="1"/>
  <c r="AG883" i="1"/>
  <c r="AG884" i="1"/>
  <c r="AG885" i="1"/>
  <c r="AH885" i="1"/>
  <c r="AG886" i="1"/>
  <c r="AH886" i="1"/>
  <c r="AG887" i="1"/>
  <c r="AG888" i="1"/>
  <c r="AG889" i="1"/>
  <c r="AH889" i="1"/>
  <c r="AG890" i="1"/>
  <c r="AG891" i="1"/>
  <c r="AG892" i="1"/>
  <c r="AG893" i="1"/>
  <c r="AH893" i="1"/>
  <c r="AG894" i="1"/>
  <c r="AH894" i="1"/>
  <c r="AG895" i="1"/>
  <c r="AG896" i="1"/>
  <c r="AG897" i="1"/>
  <c r="AH897" i="1"/>
  <c r="AG898" i="1"/>
  <c r="AG899" i="1"/>
  <c r="AG900" i="1"/>
  <c r="AG901" i="1"/>
  <c r="AH901" i="1"/>
  <c r="AG902" i="1"/>
  <c r="AH902" i="1"/>
  <c r="AG903" i="1"/>
  <c r="AG904" i="1"/>
  <c r="AG905" i="1"/>
  <c r="AH905" i="1"/>
  <c r="AG906" i="1"/>
  <c r="AG907" i="1"/>
  <c r="AG908" i="1"/>
  <c r="AG909" i="1"/>
  <c r="AH909" i="1"/>
  <c r="AG910" i="1"/>
  <c r="AH910" i="1"/>
  <c r="AG911" i="1"/>
  <c r="AG912" i="1"/>
  <c r="AG913" i="1"/>
  <c r="AH913" i="1"/>
  <c r="AG914" i="1"/>
  <c r="AG915" i="1"/>
  <c r="AG916" i="1"/>
  <c r="AG917" i="1"/>
  <c r="AH917" i="1"/>
  <c r="AG918" i="1"/>
  <c r="AH918" i="1"/>
  <c r="AG919" i="1"/>
  <c r="AG920" i="1"/>
  <c r="AG921" i="1"/>
  <c r="AH921" i="1"/>
  <c r="AG922" i="1"/>
  <c r="AG923" i="1"/>
  <c r="AG924" i="1"/>
  <c r="AG925" i="1"/>
  <c r="AH925" i="1"/>
  <c r="AG926" i="1"/>
  <c r="AH926" i="1"/>
  <c r="AG927" i="1"/>
  <c r="AG928" i="1"/>
  <c r="AG929" i="1"/>
  <c r="AH929" i="1"/>
  <c r="AG930" i="1"/>
  <c r="AG931" i="1"/>
  <c r="AG932" i="1"/>
  <c r="AG933" i="1"/>
  <c r="AH933" i="1"/>
  <c r="AG934" i="1"/>
  <c r="AH934" i="1"/>
  <c r="AG935" i="1"/>
  <c r="AG936" i="1"/>
  <c r="AG937" i="1"/>
  <c r="AH937" i="1"/>
  <c r="AG938" i="1"/>
  <c r="AG939" i="1"/>
  <c r="AG940" i="1"/>
  <c r="AG941" i="1"/>
  <c r="AH941" i="1"/>
  <c r="AG942" i="1"/>
  <c r="AH942" i="1"/>
  <c r="AG943" i="1"/>
  <c r="AG944" i="1"/>
  <c r="AG945" i="1"/>
  <c r="AH945" i="1"/>
  <c r="AG946" i="1"/>
  <c r="AG947" i="1"/>
  <c r="AG948" i="1"/>
  <c r="AG949" i="1"/>
  <c r="AH949" i="1"/>
  <c r="AG950" i="1"/>
  <c r="AH950" i="1"/>
  <c r="AG951" i="1"/>
  <c r="AG952" i="1"/>
  <c r="AG953" i="1"/>
  <c r="AH953" i="1"/>
  <c r="AG954" i="1"/>
  <c r="AG955" i="1"/>
  <c r="AG956" i="1"/>
  <c r="AG957" i="1"/>
  <c r="AH957" i="1"/>
  <c r="AG958" i="1"/>
  <c r="AH958" i="1"/>
  <c r="AG959" i="1"/>
  <c r="AG960" i="1"/>
  <c r="AG961" i="1"/>
  <c r="AH961" i="1"/>
  <c r="AG962" i="1"/>
  <c r="AG963" i="1"/>
  <c r="AG964" i="1"/>
  <c r="AG965" i="1"/>
  <c r="AH965" i="1"/>
  <c r="AG966" i="1"/>
  <c r="AH966" i="1"/>
  <c r="AG967" i="1"/>
  <c r="AG968" i="1"/>
  <c r="AG969" i="1"/>
  <c r="AH969" i="1"/>
  <c r="AG970" i="1"/>
  <c r="AG971" i="1"/>
  <c r="AG972" i="1"/>
  <c r="AG973" i="1"/>
  <c r="AH973" i="1"/>
  <c r="AG974" i="1"/>
  <c r="AH974" i="1"/>
  <c r="AG975" i="1"/>
  <c r="AG976" i="1"/>
  <c r="AG977" i="1"/>
  <c r="AH977" i="1"/>
  <c r="AG978" i="1"/>
  <c r="AG979" i="1"/>
  <c r="AG980" i="1"/>
  <c r="AG981" i="1"/>
  <c r="AH981" i="1"/>
  <c r="AG982" i="1"/>
  <c r="AH982" i="1"/>
  <c r="AG983" i="1"/>
  <c r="AG984" i="1"/>
  <c r="AG985" i="1"/>
  <c r="AH985" i="1"/>
  <c r="AG986" i="1"/>
  <c r="AG987" i="1"/>
  <c r="AG988" i="1"/>
  <c r="AG989" i="1"/>
  <c r="AH989" i="1"/>
  <c r="AG990" i="1"/>
  <c r="AH990" i="1"/>
  <c r="AG991" i="1"/>
  <c r="AG992" i="1"/>
  <c r="AG993" i="1"/>
  <c r="AH993" i="1"/>
  <c r="AG994" i="1"/>
  <c r="AG995" i="1"/>
  <c r="AG996" i="1"/>
  <c r="AG997" i="1"/>
  <c r="AH997" i="1"/>
  <c r="AG998" i="1"/>
  <c r="AH998" i="1"/>
  <c r="AG999" i="1"/>
  <c r="AG1000" i="1"/>
  <c r="AG1001" i="1"/>
  <c r="AH1001" i="1"/>
  <c r="AG1002" i="1"/>
  <c r="AG1003" i="1"/>
  <c r="AG1004" i="1"/>
  <c r="AG1005" i="1"/>
  <c r="AH1005" i="1"/>
  <c r="AG1006" i="1"/>
  <c r="AH1006" i="1"/>
  <c r="AG1007" i="1"/>
  <c r="AG1008" i="1"/>
  <c r="AG1009" i="1"/>
  <c r="AH1009" i="1"/>
  <c r="AG1010" i="1"/>
  <c r="AG1011" i="1"/>
  <c r="AG1012" i="1"/>
  <c r="AG1013" i="1"/>
  <c r="AH1013" i="1"/>
  <c r="AG1014" i="1"/>
  <c r="AH1014" i="1"/>
  <c r="AG1015" i="1"/>
  <c r="AG1016" i="1"/>
  <c r="AG1017" i="1"/>
  <c r="AH1017" i="1"/>
  <c r="AG1018" i="1"/>
  <c r="AG1019" i="1"/>
  <c r="AG1020" i="1"/>
  <c r="AG1021" i="1"/>
  <c r="AH1021" i="1"/>
  <c r="AG1022" i="1"/>
  <c r="AH1022" i="1"/>
  <c r="AG1023" i="1"/>
  <c r="AG1024" i="1"/>
  <c r="AG1025" i="1"/>
  <c r="AH1025" i="1"/>
  <c r="AG1026" i="1"/>
  <c r="AG1027" i="1"/>
  <c r="AG1028" i="1"/>
  <c r="AG1029" i="1"/>
  <c r="AH1029" i="1"/>
  <c r="AG1030" i="1"/>
  <c r="AH1030" i="1"/>
  <c r="AG1031" i="1"/>
  <c r="AG1032" i="1"/>
  <c r="AG1033" i="1"/>
  <c r="AH1033" i="1"/>
  <c r="AG1034" i="1"/>
  <c r="AG1035" i="1"/>
  <c r="AG1036" i="1"/>
  <c r="AG1037" i="1"/>
  <c r="AH1037" i="1"/>
  <c r="AG1038" i="1"/>
  <c r="AH1038" i="1"/>
  <c r="AG1039" i="1"/>
  <c r="AG1040" i="1"/>
  <c r="AG1041" i="1"/>
  <c r="AH1041" i="1"/>
  <c r="AG1042" i="1"/>
  <c r="AG1043" i="1"/>
  <c r="AG1044" i="1"/>
  <c r="AG1045" i="1"/>
  <c r="AH1045" i="1"/>
  <c r="AG1046" i="1"/>
  <c r="AH1046" i="1"/>
  <c r="AG1047" i="1"/>
  <c r="AG1048" i="1"/>
  <c r="AG1049" i="1"/>
  <c r="AH1049" i="1"/>
  <c r="AG1050" i="1"/>
  <c r="AG1051" i="1"/>
  <c r="AG1052" i="1"/>
  <c r="AG1053" i="1"/>
  <c r="AH1053" i="1"/>
  <c r="AG1054" i="1"/>
  <c r="AH1054" i="1"/>
  <c r="AG1055" i="1"/>
  <c r="AG1056" i="1"/>
  <c r="AG1057" i="1"/>
  <c r="AH1057" i="1"/>
  <c r="AG1058" i="1"/>
  <c r="AG1059" i="1"/>
  <c r="AG1060" i="1"/>
  <c r="AG1061" i="1"/>
  <c r="AH1061" i="1"/>
  <c r="AG1062" i="1"/>
  <c r="AH1062" i="1"/>
  <c r="AG1063" i="1"/>
  <c r="AG1064" i="1"/>
  <c r="AG1065" i="1"/>
  <c r="AH1065" i="1"/>
  <c r="AG1066" i="1"/>
  <c r="AG1067" i="1"/>
  <c r="AG1068" i="1"/>
  <c r="AG1069" i="1"/>
  <c r="AH1069" i="1"/>
  <c r="AG1070" i="1"/>
  <c r="AH1070" i="1"/>
  <c r="AH879" i="1"/>
  <c r="AH880" i="1"/>
  <c r="AH882" i="1"/>
  <c r="AH883" i="1"/>
  <c r="AH884" i="1"/>
  <c r="AH887" i="1"/>
  <c r="AH888" i="1"/>
  <c r="AH890" i="1"/>
  <c r="AH891" i="1"/>
  <c r="AH892" i="1"/>
  <c r="AH895" i="1"/>
  <c r="AH896" i="1"/>
  <c r="AH898" i="1"/>
  <c r="AH899" i="1"/>
  <c r="AH900" i="1"/>
  <c r="AH903" i="1"/>
  <c r="AH904" i="1"/>
  <c r="AH906" i="1"/>
  <c r="AH907" i="1"/>
  <c r="AH908" i="1"/>
  <c r="AH911" i="1"/>
  <c r="AH912" i="1"/>
  <c r="AH914" i="1"/>
  <c r="AH915" i="1"/>
  <c r="AH916" i="1"/>
  <c r="AH919" i="1"/>
  <c r="AH920" i="1"/>
  <c r="AH922" i="1"/>
  <c r="AH923" i="1"/>
  <c r="AH924" i="1"/>
  <c r="AH927" i="1"/>
  <c r="AH928" i="1"/>
  <c r="AH930" i="1"/>
  <c r="AH931" i="1"/>
  <c r="AH932" i="1"/>
  <c r="AH935" i="1"/>
  <c r="AH936" i="1"/>
  <c r="AH938" i="1"/>
  <c r="AH939" i="1"/>
  <c r="AH940" i="1"/>
  <c r="AH943" i="1"/>
  <c r="AH944" i="1"/>
  <c r="AH946" i="1"/>
  <c r="AH947" i="1"/>
  <c r="AH948" i="1"/>
  <c r="AH951" i="1"/>
  <c r="AH952" i="1"/>
  <c r="AH954" i="1"/>
  <c r="AH955" i="1"/>
  <c r="AH956" i="1"/>
  <c r="AH959" i="1"/>
  <c r="AH960" i="1"/>
  <c r="AH962" i="1"/>
  <c r="AH963" i="1"/>
  <c r="AH964" i="1"/>
  <c r="AH967" i="1"/>
  <c r="AH968" i="1"/>
  <c r="AH970" i="1"/>
  <c r="AH971" i="1"/>
  <c r="AH972" i="1"/>
  <c r="AH975" i="1"/>
  <c r="AH976" i="1"/>
  <c r="AH978" i="1"/>
  <c r="AH979" i="1"/>
  <c r="AH980" i="1"/>
  <c r="AH983" i="1"/>
  <c r="AH984" i="1"/>
  <c r="AH986" i="1"/>
  <c r="AH987" i="1"/>
  <c r="AH988" i="1"/>
  <c r="AH991" i="1"/>
  <c r="AH992" i="1"/>
  <c r="AH994" i="1"/>
  <c r="AH995" i="1"/>
  <c r="AH996" i="1"/>
  <c r="AH999" i="1"/>
  <c r="AH1000" i="1"/>
  <c r="AH1002" i="1"/>
  <c r="AH1003" i="1"/>
  <c r="AH1004" i="1"/>
  <c r="AH1007" i="1"/>
  <c r="AH1008" i="1"/>
  <c r="AH1010" i="1"/>
  <c r="AH1011" i="1"/>
  <c r="AH1012" i="1"/>
  <c r="AH1015" i="1"/>
  <c r="AH1016" i="1"/>
  <c r="AH1018" i="1"/>
  <c r="AH1019" i="1"/>
  <c r="AH1020" i="1"/>
  <c r="AH1023" i="1"/>
  <c r="AH1024" i="1"/>
  <c r="AH1026" i="1"/>
  <c r="AH1027" i="1"/>
  <c r="AH1028" i="1"/>
  <c r="AH1031" i="1"/>
  <c r="AH1032" i="1"/>
  <c r="AH1034" i="1"/>
  <c r="AH1035" i="1"/>
  <c r="AH1036" i="1"/>
  <c r="AH1039" i="1"/>
  <c r="AH1040" i="1"/>
  <c r="AH1042" i="1"/>
  <c r="AH1043" i="1"/>
  <c r="AH1044" i="1"/>
  <c r="AH1047" i="1"/>
  <c r="AH1048" i="1"/>
  <c r="AH1050" i="1"/>
  <c r="AH1051" i="1"/>
  <c r="AH1052" i="1"/>
  <c r="AH1055" i="1"/>
  <c r="AH1056" i="1"/>
  <c r="AH1058" i="1"/>
  <c r="AH1059" i="1"/>
  <c r="AH1060" i="1"/>
  <c r="AH1063" i="1"/>
  <c r="AH1064" i="1"/>
  <c r="AH1066" i="1"/>
  <c r="AH1067" i="1"/>
  <c r="AH1068"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1024" i="1"/>
  <c r="AI1025" i="1"/>
  <c r="AI1026" i="1"/>
  <c r="AI1027" i="1"/>
  <c r="AI1028" i="1"/>
  <c r="AI1029" i="1"/>
  <c r="AI1030" i="1"/>
  <c r="AI1031" i="1"/>
  <c r="AI1032" i="1"/>
  <c r="AI1033" i="1"/>
  <c r="AI1034" i="1"/>
  <c r="AI1035" i="1"/>
  <c r="AI1036" i="1"/>
  <c r="AI1037" i="1"/>
  <c r="AI1038" i="1"/>
  <c r="AI1039" i="1"/>
  <c r="AI1040" i="1"/>
  <c r="AI1041" i="1"/>
  <c r="AI1042"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1070" i="1"/>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F752" i="3"/>
  <c r="F753" i="3"/>
  <c r="F754" i="3"/>
  <c r="F755" i="3"/>
  <c r="F756" i="3"/>
  <c r="F757" i="3"/>
  <c r="F758" i="3"/>
  <c r="F759" i="3"/>
  <c r="F760" i="3"/>
  <c r="F761" i="3"/>
  <c r="F762" i="3"/>
  <c r="F763" i="3"/>
  <c r="F764" i="3"/>
  <c r="F765" i="3"/>
  <c r="F766" i="3"/>
  <c r="F767" i="3"/>
  <c r="F768" i="3"/>
  <c r="F769" i="3"/>
  <c r="F770" i="3"/>
  <c r="F771" i="3"/>
  <c r="F772" i="3"/>
  <c r="F773" i="3"/>
  <c r="F774" i="3"/>
  <c r="F775" i="3"/>
  <c r="F776" i="3"/>
  <c r="F777" i="3"/>
  <c r="F778" i="3"/>
  <c r="F779" i="3"/>
  <c r="F780" i="3"/>
  <c r="F781" i="3"/>
  <c r="F782" i="3"/>
  <c r="F783" i="3"/>
  <c r="F784" i="3"/>
  <c r="F785" i="3"/>
  <c r="F786" i="3"/>
  <c r="F787" i="3"/>
  <c r="F788" i="3"/>
  <c r="F789" i="3"/>
  <c r="F790" i="3"/>
  <c r="F791" i="3"/>
  <c r="F792" i="3"/>
  <c r="F793" i="3"/>
  <c r="F794" i="3"/>
  <c r="F795" i="3"/>
  <c r="F796" i="3"/>
  <c r="F797" i="3"/>
  <c r="F798" i="3"/>
  <c r="F799" i="3"/>
  <c r="F800" i="3"/>
  <c r="F801" i="3"/>
  <c r="F802" i="3"/>
  <c r="F803" i="3"/>
  <c r="F804" i="3"/>
  <c r="F805" i="3"/>
  <c r="F806" i="3"/>
  <c r="F807" i="3"/>
  <c r="F808" i="3"/>
  <c r="F809" i="3"/>
  <c r="F810" i="3"/>
  <c r="F811" i="3"/>
  <c r="F812" i="3"/>
  <c r="F813" i="3"/>
  <c r="F814" i="3"/>
  <c r="F815" i="3"/>
  <c r="F816" i="3"/>
  <c r="F817" i="3"/>
  <c r="F818" i="3"/>
  <c r="F819" i="3"/>
  <c r="F820" i="3"/>
  <c r="F821" i="3"/>
  <c r="F822" i="3"/>
  <c r="F823" i="3"/>
  <c r="F824" i="3"/>
  <c r="F825" i="3"/>
  <c r="F826" i="3"/>
  <c r="F827" i="3"/>
  <c r="F828" i="3"/>
  <c r="F829" i="3"/>
  <c r="F830" i="3"/>
  <c r="F831" i="3"/>
  <c r="F832" i="3"/>
  <c r="F833" i="3"/>
  <c r="F834" i="3"/>
  <c r="F835" i="3"/>
  <c r="F836" i="3"/>
  <c r="F837" i="3"/>
  <c r="F838" i="3"/>
  <c r="F839" i="3"/>
  <c r="F840" i="3"/>
  <c r="F841" i="3"/>
  <c r="F842" i="3"/>
  <c r="F843" i="3"/>
  <c r="F844" i="3"/>
  <c r="F845" i="3"/>
  <c r="F846" i="3"/>
  <c r="F847" i="3"/>
  <c r="F848" i="3"/>
  <c r="F849" i="3"/>
  <c r="F850" i="3"/>
  <c r="F851" i="3"/>
  <c r="F852" i="3"/>
  <c r="F853" i="3"/>
  <c r="F854" i="3"/>
  <c r="F855" i="3"/>
  <c r="F856" i="3"/>
  <c r="F857" i="3"/>
  <c r="F858" i="3"/>
  <c r="F859" i="3"/>
  <c r="F860" i="3"/>
  <c r="F861" i="3"/>
  <c r="F862" i="3"/>
  <c r="F863" i="3"/>
  <c r="F864" i="3"/>
  <c r="F865" i="3"/>
  <c r="F866" i="3"/>
  <c r="F867" i="3"/>
  <c r="F868" i="3"/>
  <c r="F869" i="3"/>
  <c r="F870" i="3"/>
  <c r="F871" i="3"/>
  <c r="F872" i="3"/>
  <c r="F873" i="3"/>
  <c r="F874" i="3"/>
  <c r="F875" i="3"/>
  <c r="F876"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627" i="3"/>
  <c r="G628" i="3"/>
  <c r="G629" i="3"/>
  <c r="G630" i="3"/>
  <c r="G631" i="3"/>
  <c r="G632" i="3"/>
  <c r="G633" i="3"/>
  <c r="G634" i="3"/>
  <c r="G635" i="3"/>
  <c r="G636" i="3"/>
  <c r="G637" i="3"/>
  <c r="G638" i="3"/>
  <c r="G639" i="3"/>
  <c r="G640" i="3"/>
  <c r="G641" i="3"/>
  <c r="G642" i="3"/>
  <c r="G643" i="3"/>
  <c r="G644" i="3"/>
  <c r="G645" i="3"/>
  <c r="G646" i="3"/>
  <c r="G647" i="3"/>
  <c r="G648" i="3"/>
  <c r="G649" i="3"/>
  <c r="G650"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G693" i="3"/>
  <c r="G694" i="3"/>
  <c r="G695" i="3"/>
  <c r="G696" i="3"/>
  <c r="G697" i="3"/>
  <c r="G698" i="3"/>
  <c r="G699" i="3"/>
  <c r="G700" i="3"/>
  <c r="G701" i="3"/>
  <c r="G702" i="3"/>
  <c r="G703" i="3"/>
  <c r="G704" i="3"/>
  <c r="G705" i="3"/>
  <c r="G706" i="3"/>
  <c r="G707" i="3"/>
  <c r="G708" i="3"/>
  <c r="G709"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G738" i="3"/>
  <c r="G739" i="3"/>
  <c r="G740" i="3"/>
  <c r="G741" i="3"/>
  <c r="G742" i="3"/>
  <c r="G743" i="3"/>
  <c r="G744" i="3"/>
  <c r="G745" i="3"/>
  <c r="G746" i="3"/>
  <c r="G747" i="3"/>
  <c r="G748" i="3"/>
  <c r="G749" i="3"/>
  <c r="G750" i="3"/>
  <c r="G751" i="3"/>
  <c r="G752" i="3"/>
  <c r="G753" i="3"/>
  <c r="G754" i="3"/>
  <c r="G755" i="3"/>
  <c r="G756" i="3"/>
  <c r="G757" i="3"/>
  <c r="G758" i="3"/>
  <c r="G759" i="3"/>
  <c r="G760" i="3"/>
  <c r="G761" i="3"/>
  <c r="G762" i="3"/>
  <c r="G763" i="3"/>
  <c r="G764" i="3"/>
  <c r="G765" i="3"/>
  <c r="G766" i="3"/>
  <c r="G767" i="3"/>
  <c r="G768" i="3"/>
  <c r="G769" i="3"/>
  <c r="G770" i="3"/>
  <c r="G771" i="3"/>
  <c r="G772" i="3"/>
  <c r="G773" i="3"/>
  <c r="G774" i="3"/>
  <c r="G775" i="3"/>
  <c r="G776" i="3"/>
  <c r="G777" i="3"/>
  <c r="G778" i="3"/>
  <c r="G779" i="3"/>
  <c r="G780" i="3"/>
  <c r="G781" i="3"/>
  <c r="G782" i="3"/>
  <c r="G783" i="3"/>
  <c r="G784" i="3"/>
  <c r="G785" i="3"/>
  <c r="G786" i="3"/>
  <c r="G787" i="3"/>
  <c r="G788" i="3"/>
  <c r="G789" i="3"/>
  <c r="G790" i="3"/>
  <c r="G791" i="3"/>
  <c r="G792" i="3"/>
  <c r="G793" i="3"/>
  <c r="G794" i="3"/>
  <c r="G795" i="3"/>
  <c r="G796" i="3"/>
  <c r="G797" i="3"/>
  <c r="G798" i="3"/>
  <c r="G799" i="3"/>
  <c r="G800" i="3"/>
  <c r="G801" i="3"/>
  <c r="G802" i="3"/>
  <c r="G803" i="3"/>
  <c r="G804" i="3"/>
  <c r="G805" i="3"/>
  <c r="G806" i="3"/>
  <c r="G807" i="3"/>
  <c r="G808" i="3"/>
  <c r="G809" i="3"/>
  <c r="G810" i="3"/>
  <c r="G811" i="3"/>
  <c r="G812" i="3"/>
  <c r="G813" i="3"/>
  <c r="G814" i="3"/>
  <c r="G815" i="3"/>
  <c r="G816" i="3"/>
  <c r="G817" i="3"/>
  <c r="G818" i="3"/>
  <c r="G819" i="3"/>
  <c r="G820" i="3"/>
  <c r="G821" i="3"/>
  <c r="G822" i="3"/>
  <c r="G823" i="3"/>
  <c r="G824" i="3"/>
  <c r="G825" i="3"/>
  <c r="G826" i="3"/>
  <c r="G827" i="3"/>
  <c r="G828" i="3"/>
  <c r="G829" i="3"/>
  <c r="G830" i="3"/>
  <c r="G831" i="3"/>
  <c r="G832" i="3"/>
  <c r="G833" i="3"/>
  <c r="G834" i="3"/>
  <c r="G835" i="3"/>
  <c r="G836" i="3"/>
  <c r="G837" i="3"/>
  <c r="G838" i="3"/>
  <c r="G839" i="3"/>
  <c r="G840" i="3"/>
  <c r="G841" i="3"/>
  <c r="G842" i="3"/>
  <c r="G843" i="3"/>
  <c r="G844" i="3"/>
  <c r="G845" i="3"/>
  <c r="G846" i="3"/>
  <c r="G847" i="3"/>
  <c r="G848" i="3"/>
  <c r="G849" i="3"/>
  <c r="G850" i="3"/>
  <c r="G851" i="3"/>
  <c r="G852" i="3"/>
  <c r="G853" i="3"/>
  <c r="G854" i="3"/>
  <c r="G855" i="3"/>
  <c r="G856" i="3"/>
  <c r="G857" i="3"/>
  <c r="G858" i="3"/>
  <c r="G859" i="3"/>
  <c r="G860" i="3"/>
  <c r="G861" i="3"/>
  <c r="G862" i="3"/>
  <c r="G863" i="3"/>
  <c r="G864" i="3"/>
  <c r="G865" i="3"/>
  <c r="G866" i="3"/>
  <c r="G867" i="3"/>
  <c r="G868" i="3"/>
  <c r="G869" i="3"/>
  <c r="G870" i="3"/>
  <c r="G871" i="3"/>
  <c r="G872" i="3"/>
  <c r="G873" i="3"/>
  <c r="G874" i="3"/>
  <c r="G875" i="3"/>
  <c r="G876"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627" i="3"/>
  <c r="H628" i="3"/>
  <c r="H629" i="3"/>
  <c r="H630" i="3"/>
  <c r="H631" i="3"/>
  <c r="H632" i="3"/>
  <c r="H633" i="3"/>
  <c r="H634" i="3"/>
  <c r="H635" i="3"/>
  <c r="H636" i="3"/>
  <c r="H637" i="3"/>
  <c r="H638" i="3"/>
  <c r="H639" i="3"/>
  <c r="H640" i="3"/>
  <c r="H641" i="3"/>
  <c r="H642" i="3"/>
  <c r="H643" i="3"/>
  <c r="H644" i="3"/>
  <c r="H645" i="3"/>
  <c r="H646" i="3"/>
  <c r="H647" i="3"/>
  <c r="H648" i="3"/>
  <c r="H649" i="3"/>
  <c r="H650"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H693" i="3"/>
  <c r="H694" i="3"/>
  <c r="H695" i="3"/>
  <c r="H696" i="3"/>
  <c r="H697" i="3"/>
  <c r="H698" i="3"/>
  <c r="H699" i="3"/>
  <c r="H700" i="3"/>
  <c r="H701" i="3"/>
  <c r="H702" i="3"/>
  <c r="H703" i="3"/>
  <c r="H704" i="3"/>
  <c r="H705" i="3"/>
  <c r="H706" i="3"/>
  <c r="H707" i="3"/>
  <c r="H708" i="3"/>
  <c r="H709"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H738" i="3"/>
  <c r="H739" i="3"/>
  <c r="H740" i="3"/>
  <c r="H741" i="3"/>
  <c r="H742" i="3"/>
  <c r="H743" i="3"/>
  <c r="H744" i="3"/>
  <c r="H745" i="3"/>
  <c r="H746" i="3"/>
  <c r="H747" i="3"/>
  <c r="H748" i="3"/>
  <c r="H749" i="3"/>
  <c r="H750" i="3"/>
  <c r="H751" i="3"/>
  <c r="H752" i="3"/>
  <c r="H753" i="3"/>
  <c r="H754" i="3"/>
  <c r="H755" i="3"/>
  <c r="H756" i="3"/>
  <c r="H757" i="3"/>
  <c r="H758" i="3"/>
  <c r="H759" i="3"/>
  <c r="H760" i="3"/>
  <c r="H761" i="3"/>
  <c r="H762" i="3"/>
  <c r="H763" i="3"/>
  <c r="H764" i="3"/>
  <c r="H765" i="3"/>
  <c r="H766" i="3"/>
  <c r="H767" i="3"/>
  <c r="H768" i="3"/>
  <c r="H769" i="3"/>
  <c r="H770" i="3"/>
  <c r="H771" i="3"/>
  <c r="H772" i="3"/>
  <c r="H773" i="3"/>
  <c r="H774" i="3"/>
  <c r="H775" i="3"/>
  <c r="H776" i="3"/>
  <c r="H777" i="3"/>
  <c r="H778" i="3"/>
  <c r="H779" i="3"/>
  <c r="H780" i="3"/>
  <c r="H781" i="3"/>
  <c r="H782" i="3"/>
  <c r="H783" i="3"/>
  <c r="H784" i="3"/>
  <c r="H785" i="3"/>
  <c r="H786" i="3"/>
  <c r="H787" i="3"/>
  <c r="H788" i="3"/>
  <c r="H789" i="3"/>
  <c r="H790" i="3"/>
  <c r="H791" i="3"/>
  <c r="H792" i="3"/>
  <c r="H793" i="3"/>
  <c r="H794" i="3"/>
  <c r="H795" i="3"/>
  <c r="H796" i="3"/>
  <c r="H797" i="3"/>
  <c r="H798" i="3"/>
  <c r="H799" i="3"/>
  <c r="H800" i="3"/>
  <c r="H801" i="3"/>
  <c r="H802" i="3"/>
  <c r="H803" i="3"/>
  <c r="H804" i="3"/>
  <c r="H805" i="3"/>
  <c r="H806" i="3"/>
  <c r="H807" i="3"/>
  <c r="H808" i="3"/>
  <c r="H809" i="3"/>
  <c r="H810" i="3"/>
  <c r="H811" i="3"/>
  <c r="H812" i="3"/>
  <c r="H813" i="3"/>
  <c r="H814" i="3"/>
  <c r="H815" i="3"/>
  <c r="H816" i="3"/>
  <c r="H817" i="3"/>
  <c r="H818" i="3"/>
  <c r="H819" i="3"/>
  <c r="H820" i="3"/>
  <c r="H821" i="3"/>
  <c r="H822" i="3"/>
  <c r="H823" i="3"/>
  <c r="H824" i="3"/>
  <c r="H825" i="3"/>
  <c r="H826" i="3"/>
  <c r="H827" i="3"/>
  <c r="H828" i="3"/>
  <c r="H829" i="3"/>
  <c r="H830" i="3"/>
  <c r="H831" i="3"/>
  <c r="H832" i="3"/>
  <c r="H833" i="3"/>
  <c r="H834" i="3"/>
  <c r="H835" i="3"/>
  <c r="H836" i="3"/>
  <c r="H837" i="3"/>
  <c r="H838" i="3"/>
  <c r="H839" i="3"/>
  <c r="H840" i="3"/>
  <c r="H841" i="3"/>
  <c r="H842" i="3"/>
  <c r="H843" i="3"/>
  <c r="H844" i="3"/>
  <c r="H845" i="3"/>
  <c r="H846" i="3"/>
  <c r="H847" i="3"/>
  <c r="H848" i="3"/>
  <c r="H849" i="3"/>
  <c r="H850" i="3"/>
  <c r="H851" i="3"/>
  <c r="H852" i="3"/>
  <c r="H853" i="3"/>
  <c r="H854" i="3"/>
  <c r="H855" i="3"/>
  <c r="H856" i="3"/>
  <c r="H857" i="3"/>
  <c r="H858" i="3"/>
  <c r="H859" i="3"/>
  <c r="H860" i="3"/>
  <c r="H861" i="3"/>
  <c r="H862" i="3"/>
  <c r="H863" i="3"/>
  <c r="H864" i="3"/>
  <c r="H865" i="3"/>
  <c r="H866" i="3"/>
  <c r="H867" i="3"/>
  <c r="H868" i="3"/>
  <c r="H869" i="3"/>
  <c r="H870" i="3"/>
  <c r="H871" i="3"/>
  <c r="H872" i="3"/>
  <c r="H873" i="3"/>
  <c r="H874" i="3"/>
  <c r="H875" i="3"/>
  <c r="H876" i="3"/>
  <c r="I51" i="3" a="1"/>
  <c r="I51" i="3"/>
  <c r="I52" i="3" a="1"/>
  <c r="I52" i="3"/>
  <c r="I53" i="3" a="1"/>
  <c r="I53" i="3"/>
  <c r="I54" i="3" a="1"/>
  <c r="I54" i="3"/>
  <c r="I55" i="3" a="1"/>
  <c r="I55" i="3"/>
  <c r="I56" i="3" a="1"/>
  <c r="I56" i="3"/>
  <c r="I57" i="3" a="1"/>
  <c r="I57" i="3"/>
  <c r="I58" i="3" a="1"/>
  <c r="I58" i="3"/>
  <c r="I59" i="3" a="1"/>
  <c r="I59" i="3"/>
  <c r="I60" i="3" a="1"/>
  <c r="I60" i="3"/>
  <c r="I61" i="3" a="1"/>
  <c r="I61" i="3"/>
  <c r="I62" i="3" a="1"/>
  <c r="I62" i="3"/>
  <c r="I63" i="3" a="1"/>
  <c r="I63" i="3"/>
  <c r="I64" i="3" a="1"/>
  <c r="I64" i="3"/>
  <c r="I65" i="3" a="1"/>
  <c r="I65" i="3"/>
  <c r="I66" i="3" a="1"/>
  <c r="I66" i="3"/>
  <c r="I67" i="3" a="1"/>
  <c r="I67" i="3"/>
  <c r="I68" i="3" a="1"/>
  <c r="I68" i="3"/>
  <c r="I69" i="3" a="1"/>
  <c r="I69" i="3"/>
  <c r="I70" i="3" a="1"/>
  <c r="I70" i="3"/>
  <c r="I71" i="3" a="1"/>
  <c r="I71" i="3"/>
  <c r="I72" i="3" a="1"/>
  <c r="I72" i="3"/>
  <c r="I73" i="3" a="1"/>
  <c r="I73" i="3"/>
  <c r="I74" i="3" a="1"/>
  <c r="I74" i="3"/>
  <c r="I75" i="3" a="1"/>
  <c r="I75" i="3"/>
  <c r="I76" i="3" a="1"/>
  <c r="I76" i="3"/>
  <c r="I77" i="3" a="1"/>
  <c r="I77" i="3"/>
  <c r="I78" i="3" a="1"/>
  <c r="I78" i="3"/>
  <c r="I79" i="3" a="1"/>
  <c r="I79" i="3"/>
  <c r="I80" i="3" a="1"/>
  <c r="I80" i="3"/>
  <c r="I81" i="3" a="1"/>
  <c r="I81" i="3"/>
  <c r="I82" i="3" a="1"/>
  <c r="I82" i="3"/>
  <c r="I83" i="3" a="1"/>
  <c r="I83" i="3"/>
  <c r="I84" i="3" a="1"/>
  <c r="I84" i="3"/>
  <c r="I85" i="3" a="1"/>
  <c r="I85" i="3"/>
  <c r="I86" i="3" a="1"/>
  <c r="I86" i="3"/>
  <c r="I87" i="3" a="1"/>
  <c r="I87" i="3"/>
  <c r="I88" i="3" a="1"/>
  <c r="I88" i="3"/>
  <c r="I89" i="3" a="1"/>
  <c r="I89" i="3"/>
  <c r="I90" i="3" a="1"/>
  <c r="I90" i="3"/>
  <c r="I91" i="3" a="1"/>
  <c r="I91" i="3"/>
  <c r="I92" i="3" a="1"/>
  <c r="I92" i="3"/>
  <c r="I93" i="3" a="1"/>
  <c r="I93" i="3"/>
  <c r="I94" i="3" a="1"/>
  <c r="I94" i="3"/>
  <c r="I95" i="3" a="1"/>
  <c r="I95" i="3"/>
  <c r="I96" i="3" a="1"/>
  <c r="I96" i="3"/>
  <c r="I97" i="3" a="1"/>
  <c r="I97" i="3"/>
  <c r="I98" i="3" a="1"/>
  <c r="I98" i="3"/>
  <c r="I99" i="3" a="1"/>
  <c r="I99" i="3"/>
  <c r="I100" i="3" a="1"/>
  <c r="I100" i="3"/>
  <c r="I101" i="3" a="1"/>
  <c r="I101" i="3"/>
  <c r="I102" i="3" a="1"/>
  <c r="I102" i="3"/>
  <c r="I103" i="3" a="1"/>
  <c r="I103" i="3"/>
  <c r="I104" i="3" a="1"/>
  <c r="I104" i="3"/>
  <c r="I105" i="3" a="1"/>
  <c r="I105" i="3"/>
  <c r="I106" i="3" a="1"/>
  <c r="I106" i="3"/>
  <c r="I107" i="3" a="1"/>
  <c r="I107" i="3"/>
  <c r="I108" i="3" a="1"/>
  <c r="I108" i="3"/>
  <c r="I109" i="3" a="1"/>
  <c r="I109" i="3"/>
  <c r="I110" i="3" a="1"/>
  <c r="I110" i="3"/>
  <c r="I111" i="3" a="1"/>
  <c r="I111" i="3"/>
  <c r="I112" i="3" a="1"/>
  <c r="I112" i="3"/>
  <c r="I113" i="3" a="1"/>
  <c r="I113" i="3"/>
  <c r="I114" i="3" a="1"/>
  <c r="I114" i="3"/>
  <c r="I115" i="3" a="1"/>
  <c r="I115" i="3"/>
  <c r="I116" i="3" a="1"/>
  <c r="I116" i="3"/>
  <c r="I117" i="3" a="1"/>
  <c r="I117" i="3"/>
  <c r="I118" i="3" a="1"/>
  <c r="I118" i="3"/>
  <c r="I119" i="3" a="1"/>
  <c r="I119" i="3"/>
  <c r="I120" i="3" a="1"/>
  <c r="I120" i="3"/>
  <c r="I121" i="3" a="1"/>
  <c r="I121" i="3"/>
  <c r="I122" i="3" a="1"/>
  <c r="I122" i="3"/>
  <c r="I123" i="3" a="1"/>
  <c r="I123" i="3"/>
  <c r="I124" i="3" a="1"/>
  <c r="I124" i="3"/>
  <c r="I125" i="3" a="1"/>
  <c r="I125" i="3"/>
  <c r="I126" i="3" a="1"/>
  <c r="I126" i="3"/>
  <c r="I127" i="3" a="1"/>
  <c r="I127" i="3"/>
  <c r="I128" i="3" a="1"/>
  <c r="I128" i="3"/>
  <c r="I129" i="3" a="1"/>
  <c r="I129" i="3"/>
  <c r="I130" i="3" a="1"/>
  <c r="I130" i="3"/>
  <c r="I131" i="3" a="1"/>
  <c r="I131" i="3"/>
  <c r="I132" i="3" a="1"/>
  <c r="I132" i="3"/>
  <c r="I133" i="3" a="1"/>
  <c r="I133" i="3"/>
  <c r="I134" i="3" a="1"/>
  <c r="I134" i="3"/>
  <c r="I135" i="3" a="1"/>
  <c r="I135" i="3"/>
  <c r="I136" i="3" a="1"/>
  <c r="I136" i="3"/>
  <c r="I137" i="3" a="1"/>
  <c r="I137" i="3"/>
  <c r="I138" i="3" a="1"/>
  <c r="I138" i="3"/>
  <c r="I139" i="3" a="1"/>
  <c r="I139" i="3"/>
  <c r="I140" i="3" a="1"/>
  <c r="I140" i="3"/>
  <c r="I141" i="3" a="1"/>
  <c r="I141" i="3"/>
  <c r="I142" i="3" a="1"/>
  <c r="I142" i="3"/>
  <c r="I143" i="3" a="1"/>
  <c r="I143" i="3"/>
  <c r="I144" i="3" a="1"/>
  <c r="I144" i="3"/>
  <c r="I145" i="3" a="1"/>
  <c r="I145" i="3"/>
  <c r="I146" i="3" a="1"/>
  <c r="I146" i="3"/>
  <c r="I147" i="3" a="1"/>
  <c r="I147" i="3"/>
  <c r="I148" i="3" a="1"/>
  <c r="I148" i="3"/>
  <c r="I149" i="3" a="1"/>
  <c r="I149" i="3"/>
  <c r="I150" i="3" a="1"/>
  <c r="I150" i="3"/>
  <c r="I151" i="3" a="1"/>
  <c r="I151" i="3"/>
  <c r="I152" i="3" a="1"/>
  <c r="I152" i="3"/>
  <c r="I153" i="3" a="1"/>
  <c r="I153" i="3"/>
  <c r="I154" i="3" a="1"/>
  <c r="I154" i="3"/>
  <c r="I155" i="3" a="1"/>
  <c r="I155" i="3"/>
  <c r="I156" i="3" a="1"/>
  <c r="I156" i="3"/>
  <c r="I157" i="3" a="1"/>
  <c r="I157" i="3"/>
  <c r="I158" i="3" a="1"/>
  <c r="I158" i="3"/>
  <c r="I159" i="3" a="1"/>
  <c r="I159" i="3"/>
  <c r="I160" i="3" a="1"/>
  <c r="I160" i="3"/>
  <c r="I161" i="3" a="1"/>
  <c r="I161" i="3"/>
  <c r="I162" i="3" a="1"/>
  <c r="I162" i="3"/>
  <c r="I163" i="3" a="1"/>
  <c r="I163" i="3"/>
  <c r="I164" i="3" a="1"/>
  <c r="I164" i="3"/>
  <c r="I165" i="3" a="1"/>
  <c r="I165" i="3"/>
  <c r="I166" i="3" a="1"/>
  <c r="I166" i="3"/>
  <c r="I167" i="3" a="1"/>
  <c r="I167" i="3"/>
  <c r="I168" i="3" a="1"/>
  <c r="I168" i="3"/>
  <c r="I169" i="3" a="1"/>
  <c r="I169" i="3"/>
  <c r="I170" i="3" a="1"/>
  <c r="I170" i="3"/>
  <c r="I171" i="3" a="1"/>
  <c r="I171" i="3"/>
  <c r="I172" i="3" a="1"/>
  <c r="I172" i="3"/>
  <c r="I173" i="3" a="1"/>
  <c r="I173" i="3"/>
  <c r="I174" i="3" a="1"/>
  <c r="I174" i="3"/>
  <c r="I175" i="3" a="1"/>
  <c r="I175" i="3"/>
  <c r="I176" i="3" a="1"/>
  <c r="I176" i="3"/>
  <c r="I177" i="3" a="1"/>
  <c r="I177" i="3"/>
  <c r="I178" i="3" a="1"/>
  <c r="I178" i="3"/>
  <c r="I179" i="3" a="1"/>
  <c r="I179" i="3"/>
  <c r="I180" i="3" a="1"/>
  <c r="I180" i="3"/>
  <c r="I181" i="3" a="1"/>
  <c r="I181" i="3"/>
  <c r="I182" i="3" a="1"/>
  <c r="I182" i="3"/>
  <c r="I183" i="3" a="1"/>
  <c r="I183" i="3"/>
  <c r="I184" i="3" a="1"/>
  <c r="I184" i="3"/>
  <c r="I185" i="3" a="1"/>
  <c r="I185" i="3"/>
  <c r="I186" i="3" a="1"/>
  <c r="I186" i="3"/>
  <c r="I187" i="3" a="1"/>
  <c r="I187" i="3"/>
  <c r="I188" i="3" a="1"/>
  <c r="I188" i="3"/>
  <c r="I189" i="3" a="1"/>
  <c r="I189" i="3"/>
  <c r="I190" i="3" a="1"/>
  <c r="I190" i="3"/>
  <c r="I191" i="3" a="1"/>
  <c r="I191" i="3"/>
  <c r="I192" i="3" a="1"/>
  <c r="I192" i="3"/>
  <c r="I193" i="3" a="1"/>
  <c r="I193" i="3"/>
  <c r="I194" i="3" a="1"/>
  <c r="I194" i="3"/>
  <c r="I195" i="3" a="1"/>
  <c r="I195" i="3"/>
  <c r="I196" i="3" a="1"/>
  <c r="I196" i="3"/>
  <c r="I197" i="3" a="1"/>
  <c r="I197" i="3"/>
  <c r="I198" i="3" a="1"/>
  <c r="I198" i="3"/>
  <c r="I199" i="3" a="1"/>
  <c r="I199" i="3"/>
  <c r="I200" i="3" a="1"/>
  <c r="I200" i="3"/>
  <c r="I201" i="3" a="1"/>
  <c r="I201" i="3"/>
  <c r="I202" i="3" a="1"/>
  <c r="I202" i="3"/>
  <c r="I203" i="3" a="1"/>
  <c r="I203" i="3"/>
  <c r="I204" i="3" a="1"/>
  <c r="I204" i="3"/>
  <c r="I205" i="3" a="1"/>
  <c r="I205" i="3"/>
  <c r="I206" i="3" a="1"/>
  <c r="I206" i="3"/>
  <c r="I207" i="3" a="1"/>
  <c r="I207" i="3"/>
  <c r="I208" i="3" a="1"/>
  <c r="I208" i="3"/>
  <c r="I209" i="3" a="1"/>
  <c r="I209" i="3"/>
  <c r="I210" i="3" a="1"/>
  <c r="I210" i="3"/>
  <c r="I211" i="3" a="1"/>
  <c r="I211" i="3"/>
  <c r="I212" i="3" a="1"/>
  <c r="I212" i="3"/>
  <c r="I213" i="3" a="1"/>
  <c r="I213" i="3"/>
  <c r="I214" i="3" a="1"/>
  <c r="I214" i="3"/>
  <c r="I215" i="3" a="1"/>
  <c r="I215" i="3"/>
  <c r="I216" i="3" a="1"/>
  <c r="I216" i="3"/>
  <c r="I217" i="3" a="1"/>
  <c r="I217" i="3"/>
  <c r="I218" i="3" a="1"/>
  <c r="I218" i="3"/>
  <c r="I219" i="3" a="1"/>
  <c r="I219" i="3"/>
  <c r="I220" i="3" a="1"/>
  <c r="I220" i="3"/>
  <c r="I221" i="3" a="1"/>
  <c r="I221" i="3"/>
  <c r="I222" i="3" a="1"/>
  <c r="I222" i="3"/>
  <c r="I223" i="3" a="1"/>
  <c r="I223" i="3"/>
  <c r="I224" i="3" a="1"/>
  <c r="I224" i="3"/>
  <c r="I225" i="3" a="1"/>
  <c r="I225" i="3"/>
  <c r="I226" i="3" a="1"/>
  <c r="I226" i="3"/>
  <c r="I227" i="3" a="1"/>
  <c r="I227" i="3"/>
  <c r="I228" i="3" a="1"/>
  <c r="I228" i="3"/>
  <c r="I229" i="3" a="1"/>
  <c r="I229" i="3"/>
  <c r="I230" i="3" a="1"/>
  <c r="I230" i="3"/>
  <c r="I231" i="3" a="1"/>
  <c r="I231" i="3"/>
  <c r="I232" i="3" a="1"/>
  <c r="I232" i="3"/>
  <c r="I233" i="3" a="1"/>
  <c r="I233" i="3"/>
  <c r="I234" i="3" a="1"/>
  <c r="I234" i="3"/>
  <c r="I235" i="3" a="1"/>
  <c r="I235" i="3"/>
  <c r="I236" i="3" a="1"/>
  <c r="I236" i="3"/>
  <c r="I237" i="3" a="1"/>
  <c r="I237" i="3"/>
  <c r="I238" i="3" a="1"/>
  <c r="I238" i="3"/>
  <c r="I239" i="3" a="1"/>
  <c r="I239" i="3"/>
  <c r="I240" i="3" a="1"/>
  <c r="I240" i="3"/>
  <c r="I241" i="3" a="1"/>
  <c r="I241" i="3"/>
  <c r="I242" i="3" a="1"/>
  <c r="I242" i="3"/>
  <c r="I243" i="3" a="1"/>
  <c r="I243" i="3"/>
  <c r="I244" i="3" a="1"/>
  <c r="I244" i="3"/>
  <c r="I245" i="3" a="1"/>
  <c r="I245" i="3"/>
  <c r="I246" i="3" a="1"/>
  <c r="I246" i="3"/>
  <c r="I247" i="3" a="1"/>
  <c r="I247" i="3"/>
  <c r="I248" i="3" a="1"/>
  <c r="I248" i="3"/>
  <c r="I249" i="3" a="1"/>
  <c r="I249" i="3"/>
  <c r="I250" i="3" a="1"/>
  <c r="I250" i="3"/>
  <c r="I251" i="3" a="1"/>
  <c r="I251" i="3"/>
  <c r="I252" i="3" a="1"/>
  <c r="I252" i="3"/>
  <c r="I253" i="3" a="1"/>
  <c r="I253" i="3"/>
  <c r="I254" i="3" a="1"/>
  <c r="I254" i="3"/>
  <c r="I255" i="3" a="1"/>
  <c r="I255" i="3"/>
  <c r="I256" i="3" a="1"/>
  <c r="I256" i="3"/>
  <c r="I257" i="3" a="1"/>
  <c r="I257" i="3"/>
  <c r="I258" i="3" a="1"/>
  <c r="I258" i="3"/>
  <c r="I259" i="3" a="1"/>
  <c r="I259" i="3"/>
  <c r="I260" i="3" a="1"/>
  <c r="I260" i="3"/>
  <c r="I261" i="3" a="1"/>
  <c r="I261" i="3"/>
  <c r="I262" i="3" a="1"/>
  <c r="I262" i="3"/>
  <c r="I263" i="3" a="1"/>
  <c r="I263" i="3"/>
  <c r="I264" i="3" a="1"/>
  <c r="I264" i="3"/>
  <c r="I265" i="3" a="1"/>
  <c r="I265" i="3"/>
  <c r="I266" i="3" a="1"/>
  <c r="I266" i="3"/>
  <c r="I267" i="3" a="1"/>
  <c r="I267" i="3"/>
  <c r="I268" i="3" a="1"/>
  <c r="I268" i="3"/>
  <c r="I269" i="3" a="1"/>
  <c r="I269" i="3"/>
  <c r="I270" i="3" a="1"/>
  <c r="I270" i="3"/>
  <c r="I271" i="3" a="1"/>
  <c r="I271" i="3"/>
  <c r="I272" i="3" a="1"/>
  <c r="I272" i="3"/>
  <c r="I273" i="3" a="1"/>
  <c r="I273" i="3"/>
  <c r="I274" i="3" a="1"/>
  <c r="I274" i="3"/>
  <c r="I275" i="3" a="1"/>
  <c r="I275" i="3"/>
  <c r="I276" i="3" a="1"/>
  <c r="I276" i="3"/>
  <c r="I277" i="3" a="1"/>
  <c r="I277" i="3"/>
  <c r="I278" i="3" a="1"/>
  <c r="I278" i="3"/>
  <c r="I279" i="3" a="1"/>
  <c r="I279" i="3"/>
  <c r="I280" i="3" a="1"/>
  <c r="I280" i="3"/>
  <c r="I281" i="3" a="1"/>
  <c r="I281" i="3"/>
  <c r="I282" i="3" a="1"/>
  <c r="I282" i="3"/>
  <c r="I283" i="3" a="1"/>
  <c r="I283" i="3"/>
  <c r="I284" i="3" a="1"/>
  <c r="I284" i="3"/>
  <c r="I285" i="3" a="1"/>
  <c r="I285" i="3"/>
  <c r="I286" i="3" a="1"/>
  <c r="I286" i="3"/>
  <c r="I287" i="3" a="1"/>
  <c r="I287" i="3"/>
  <c r="I288" i="3" a="1"/>
  <c r="I288" i="3"/>
  <c r="I289" i="3" a="1"/>
  <c r="I289" i="3"/>
  <c r="I290" i="3" a="1"/>
  <c r="I290" i="3"/>
  <c r="I291" i="3" a="1"/>
  <c r="I291" i="3"/>
  <c r="I292" i="3" a="1"/>
  <c r="I292" i="3"/>
  <c r="I293" i="3" a="1"/>
  <c r="I293" i="3"/>
  <c r="I294" i="3" a="1"/>
  <c r="I294" i="3"/>
  <c r="I295" i="3" a="1"/>
  <c r="I295" i="3"/>
  <c r="I296" i="3" a="1"/>
  <c r="I296" i="3"/>
  <c r="I297" i="3" a="1"/>
  <c r="I297" i="3"/>
  <c r="I298" i="3" a="1"/>
  <c r="I298" i="3"/>
  <c r="I299" i="3" a="1"/>
  <c r="I299" i="3"/>
  <c r="I300" i="3" a="1"/>
  <c r="I300" i="3"/>
  <c r="I301" i="3" a="1"/>
  <c r="I301" i="3"/>
  <c r="I302" i="3" a="1"/>
  <c r="I302" i="3"/>
  <c r="I303" i="3" a="1"/>
  <c r="I303" i="3"/>
  <c r="I304" i="3" a="1"/>
  <c r="I304" i="3"/>
  <c r="I305" i="3" a="1"/>
  <c r="I305" i="3"/>
  <c r="I306" i="3" a="1"/>
  <c r="I306" i="3"/>
  <c r="I307" i="3" a="1"/>
  <c r="I307" i="3"/>
  <c r="I308" i="3" a="1"/>
  <c r="I308" i="3"/>
  <c r="I309" i="3" a="1"/>
  <c r="I309" i="3"/>
  <c r="I310" i="3" a="1"/>
  <c r="I310" i="3"/>
  <c r="I311" i="3" a="1"/>
  <c r="I311" i="3"/>
  <c r="I312" i="3" a="1"/>
  <c r="I312" i="3"/>
  <c r="I313" i="3" a="1"/>
  <c r="I313" i="3"/>
  <c r="I314" i="3" a="1"/>
  <c r="I314" i="3"/>
  <c r="I315" i="3" a="1"/>
  <c r="I315" i="3"/>
  <c r="I316" i="3" a="1"/>
  <c r="I316" i="3"/>
  <c r="I317" i="3" a="1"/>
  <c r="I317" i="3"/>
  <c r="I318" i="3" a="1"/>
  <c r="I318" i="3"/>
  <c r="I319" i="3" a="1"/>
  <c r="I319" i="3"/>
  <c r="I320" i="3" a="1"/>
  <c r="I320" i="3"/>
  <c r="I321" i="3" a="1"/>
  <c r="I321" i="3"/>
  <c r="I322" i="3" a="1"/>
  <c r="I322" i="3"/>
  <c r="I323" i="3" a="1"/>
  <c r="I323" i="3"/>
  <c r="I324" i="3" a="1"/>
  <c r="I324" i="3"/>
  <c r="I325" i="3" a="1"/>
  <c r="I325" i="3"/>
  <c r="I326" i="3" a="1"/>
  <c r="I326" i="3"/>
  <c r="I327" i="3" a="1"/>
  <c r="I327" i="3"/>
  <c r="I328" i="3" a="1"/>
  <c r="I328" i="3"/>
  <c r="I329" i="3" a="1"/>
  <c r="I329" i="3"/>
  <c r="I330" i="3" a="1"/>
  <c r="I330" i="3"/>
  <c r="I331" i="3" a="1"/>
  <c r="I331" i="3"/>
  <c r="I332" i="3" a="1"/>
  <c r="I332" i="3"/>
  <c r="I333" i="3" a="1"/>
  <c r="I333" i="3"/>
  <c r="I334" i="3" a="1"/>
  <c r="I334" i="3"/>
  <c r="I335" i="3" a="1"/>
  <c r="I335" i="3"/>
  <c r="I336" i="3" a="1"/>
  <c r="I336" i="3"/>
  <c r="I337" i="3" a="1"/>
  <c r="I337" i="3"/>
  <c r="I338" i="3" a="1"/>
  <c r="I338" i="3"/>
  <c r="I339" i="3" a="1"/>
  <c r="I339" i="3"/>
  <c r="I340" i="3" a="1"/>
  <c r="I340" i="3"/>
  <c r="I341" i="3" a="1"/>
  <c r="I341" i="3"/>
  <c r="I342" i="3" a="1"/>
  <c r="I342" i="3"/>
  <c r="I343" i="3" a="1"/>
  <c r="I343" i="3"/>
  <c r="I344" i="3" a="1"/>
  <c r="I344" i="3"/>
  <c r="I345" i="3" a="1"/>
  <c r="I345" i="3"/>
  <c r="I346" i="3" a="1"/>
  <c r="I346" i="3"/>
  <c r="I347" i="3" a="1"/>
  <c r="I347" i="3"/>
  <c r="I348" i="3" a="1"/>
  <c r="I348" i="3"/>
  <c r="I349" i="3" a="1"/>
  <c r="I349" i="3"/>
  <c r="I350" i="3" a="1"/>
  <c r="I350" i="3"/>
  <c r="I351" i="3" a="1"/>
  <c r="I351" i="3"/>
  <c r="I352" i="3" a="1"/>
  <c r="I352" i="3"/>
  <c r="I353" i="3" a="1"/>
  <c r="I353" i="3"/>
  <c r="I354" i="3" a="1"/>
  <c r="I354" i="3"/>
  <c r="I355" i="3" a="1"/>
  <c r="I355" i="3"/>
  <c r="I356" i="3" a="1"/>
  <c r="I356" i="3"/>
  <c r="I357" i="3" a="1"/>
  <c r="I357" i="3"/>
  <c r="I358" i="3" a="1"/>
  <c r="I358" i="3"/>
  <c r="I359" i="3" a="1"/>
  <c r="I359" i="3"/>
  <c r="I360" i="3" a="1"/>
  <c r="I360" i="3"/>
  <c r="I361" i="3" a="1"/>
  <c r="I361" i="3"/>
  <c r="I362" i="3" a="1"/>
  <c r="I362" i="3"/>
  <c r="I363" i="3" a="1"/>
  <c r="I363" i="3"/>
  <c r="I364" i="3" a="1"/>
  <c r="I364" i="3"/>
  <c r="I365" i="3" a="1"/>
  <c r="I365" i="3"/>
  <c r="I366" i="3" a="1"/>
  <c r="I366" i="3"/>
  <c r="I367" i="3" a="1"/>
  <c r="I367" i="3"/>
  <c r="I368" i="3" a="1"/>
  <c r="I368" i="3"/>
  <c r="I369" i="3" a="1"/>
  <c r="I369" i="3"/>
  <c r="I370" i="3" a="1"/>
  <c r="I370" i="3"/>
  <c r="I371" i="3" a="1"/>
  <c r="I371" i="3"/>
  <c r="I372" i="3" a="1"/>
  <c r="I372" i="3"/>
  <c r="I373" i="3" a="1"/>
  <c r="I373" i="3"/>
  <c r="I374" i="3" a="1"/>
  <c r="I374" i="3"/>
  <c r="I375" i="3" a="1"/>
  <c r="I375" i="3"/>
  <c r="I376" i="3" a="1"/>
  <c r="I376" i="3"/>
  <c r="I377" i="3" a="1"/>
  <c r="I377" i="3"/>
  <c r="I378" i="3" a="1"/>
  <c r="I378" i="3"/>
  <c r="I379" i="3" a="1"/>
  <c r="I379" i="3"/>
  <c r="I380" i="3" a="1"/>
  <c r="I380" i="3"/>
  <c r="I381" i="3" a="1"/>
  <c r="I381" i="3"/>
  <c r="I382" i="3" a="1"/>
  <c r="I382" i="3"/>
  <c r="I383" i="3" a="1"/>
  <c r="I383" i="3"/>
  <c r="I384" i="3" a="1"/>
  <c r="I384" i="3"/>
  <c r="I385" i="3" a="1"/>
  <c r="I385" i="3"/>
  <c r="I386" i="3" a="1"/>
  <c r="I386" i="3"/>
  <c r="I387" i="3" a="1"/>
  <c r="I387" i="3"/>
  <c r="I388" i="3" a="1"/>
  <c r="I388" i="3"/>
  <c r="I389" i="3" a="1"/>
  <c r="I389" i="3"/>
  <c r="I390" i="3" a="1"/>
  <c r="I390" i="3"/>
  <c r="I391" i="3" a="1"/>
  <c r="I391" i="3"/>
  <c r="I392" i="3" a="1"/>
  <c r="I392" i="3"/>
  <c r="I393" i="3" a="1"/>
  <c r="I393" i="3"/>
  <c r="I394" i="3" a="1"/>
  <c r="I394" i="3"/>
  <c r="I395" i="3" a="1"/>
  <c r="I395" i="3"/>
  <c r="I396" i="3" a="1"/>
  <c r="I396" i="3"/>
  <c r="I397" i="3" a="1"/>
  <c r="I397" i="3"/>
  <c r="I398" i="3" a="1"/>
  <c r="I398" i="3"/>
  <c r="I399" i="3" a="1"/>
  <c r="I399" i="3"/>
  <c r="I400" i="3" a="1"/>
  <c r="I400" i="3"/>
  <c r="I401" i="3" a="1"/>
  <c r="I401" i="3"/>
  <c r="I402" i="3" a="1"/>
  <c r="I402" i="3"/>
  <c r="I403" i="3" a="1"/>
  <c r="I403" i="3"/>
  <c r="I404" i="3" a="1"/>
  <c r="I404" i="3"/>
  <c r="I405" i="3" a="1"/>
  <c r="I405" i="3"/>
  <c r="I406" i="3" a="1"/>
  <c r="I406" i="3"/>
  <c r="I407" i="3" a="1"/>
  <c r="I407" i="3"/>
  <c r="I408" i="3" a="1"/>
  <c r="I408" i="3"/>
  <c r="I409" i="3" a="1"/>
  <c r="I409" i="3"/>
  <c r="I410" i="3" a="1"/>
  <c r="I410" i="3"/>
  <c r="I411" i="3" a="1"/>
  <c r="I411" i="3"/>
  <c r="I412" i="3" a="1"/>
  <c r="I412" i="3"/>
  <c r="I413" i="3" a="1"/>
  <c r="I413" i="3"/>
  <c r="I414" i="3" a="1"/>
  <c r="I414" i="3"/>
  <c r="I415" i="3" a="1"/>
  <c r="I415" i="3"/>
  <c r="I416" i="3" a="1"/>
  <c r="I416" i="3"/>
  <c r="I417" i="3" a="1"/>
  <c r="I417" i="3"/>
  <c r="I418" i="3" a="1"/>
  <c r="I418" i="3"/>
  <c r="I419" i="3" a="1"/>
  <c r="I419" i="3"/>
  <c r="I420" i="3" a="1"/>
  <c r="I420" i="3"/>
  <c r="I421" i="3" a="1"/>
  <c r="I421" i="3"/>
  <c r="I422" i="3" a="1"/>
  <c r="I422" i="3"/>
  <c r="I423" i="3" a="1"/>
  <c r="I423" i="3"/>
  <c r="I424" i="3" a="1"/>
  <c r="I424" i="3"/>
  <c r="I425" i="3" a="1"/>
  <c r="I425" i="3"/>
  <c r="I426" i="3" a="1"/>
  <c r="I426" i="3"/>
  <c r="I427" i="3" a="1"/>
  <c r="I427" i="3"/>
  <c r="I428" i="3" a="1"/>
  <c r="I428" i="3"/>
  <c r="I429" i="3" a="1"/>
  <c r="I429" i="3"/>
  <c r="I430" i="3" a="1"/>
  <c r="I430" i="3"/>
  <c r="I431" i="3" a="1"/>
  <c r="I431" i="3"/>
  <c r="I432" i="3" a="1"/>
  <c r="I432" i="3"/>
  <c r="I433" i="3" a="1"/>
  <c r="I433" i="3"/>
  <c r="I434" i="3" a="1"/>
  <c r="I434" i="3"/>
  <c r="I435" i="3" a="1"/>
  <c r="I435" i="3"/>
  <c r="I436" i="3" a="1"/>
  <c r="I436" i="3"/>
  <c r="I437" i="3" a="1"/>
  <c r="I437" i="3"/>
  <c r="I438" i="3" a="1"/>
  <c r="I438" i="3"/>
  <c r="I439" i="3" a="1"/>
  <c r="I439" i="3"/>
  <c r="I440" i="3" a="1"/>
  <c r="I440" i="3"/>
  <c r="I441" i="3" a="1"/>
  <c r="I441" i="3"/>
  <c r="I442" i="3" a="1"/>
  <c r="I442" i="3"/>
  <c r="I443" i="3" a="1"/>
  <c r="I443" i="3"/>
  <c r="I444" i="3" a="1"/>
  <c r="I444" i="3"/>
  <c r="I445" i="3" a="1"/>
  <c r="I445" i="3"/>
  <c r="I446" i="3" a="1"/>
  <c r="I446" i="3"/>
  <c r="I447" i="3" a="1"/>
  <c r="I447" i="3"/>
  <c r="I448" i="3" a="1"/>
  <c r="I448" i="3"/>
  <c r="I449" i="3" a="1"/>
  <c r="I449" i="3"/>
  <c r="I450" i="3" a="1"/>
  <c r="I450" i="3"/>
  <c r="I451" i="3" a="1"/>
  <c r="I451" i="3"/>
  <c r="I452" i="3" a="1"/>
  <c r="I452" i="3"/>
  <c r="I453" i="3" a="1"/>
  <c r="I453" i="3"/>
  <c r="I454" i="3" a="1"/>
  <c r="I454" i="3"/>
  <c r="I455" i="3" a="1"/>
  <c r="I455" i="3"/>
  <c r="I456" i="3" a="1"/>
  <c r="I456" i="3"/>
  <c r="I457" i="3" a="1"/>
  <c r="I457" i="3"/>
  <c r="I458" i="3" a="1"/>
  <c r="I458" i="3"/>
  <c r="I459" i="3" a="1"/>
  <c r="I459" i="3"/>
  <c r="I460" i="3" a="1"/>
  <c r="I460" i="3"/>
  <c r="I461" i="3" a="1"/>
  <c r="I461" i="3"/>
  <c r="I462" i="3" a="1"/>
  <c r="I462" i="3"/>
  <c r="I463" i="3" a="1"/>
  <c r="I463" i="3"/>
  <c r="I464" i="3" a="1"/>
  <c r="I464" i="3"/>
  <c r="I465" i="3" a="1"/>
  <c r="I465" i="3"/>
  <c r="I466" i="3" a="1"/>
  <c r="I466" i="3"/>
  <c r="I467" i="3" a="1"/>
  <c r="I467" i="3"/>
  <c r="I468" i="3" a="1"/>
  <c r="I468" i="3"/>
  <c r="I469" i="3" a="1"/>
  <c r="I469" i="3"/>
  <c r="I470" i="3" a="1"/>
  <c r="I470" i="3"/>
  <c r="I471" i="3" a="1"/>
  <c r="I471" i="3"/>
  <c r="I472" i="3" a="1"/>
  <c r="I472" i="3"/>
  <c r="I473" i="3" a="1"/>
  <c r="I473" i="3"/>
  <c r="I474" i="3" a="1"/>
  <c r="I474" i="3"/>
  <c r="I475" i="3" a="1"/>
  <c r="I475" i="3"/>
  <c r="I476" i="3" a="1"/>
  <c r="I476" i="3"/>
  <c r="I477" i="3" a="1"/>
  <c r="I477" i="3"/>
  <c r="I478" i="3" a="1"/>
  <c r="I478" i="3"/>
  <c r="I479" i="3" a="1"/>
  <c r="I479" i="3"/>
  <c r="I480" i="3" a="1"/>
  <c r="I480" i="3"/>
  <c r="I481" i="3" a="1"/>
  <c r="I481" i="3"/>
  <c r="I482" i="3" a="1"/>
  <c r="I482" i="3"/>
  <c r="I483" i="3" a="1"/>
  <c r="I483" i="3"/>
  <c r="I484" i="3" a="1"/>
  <c r="I484" i="3"/>
  <c r="I485" i="3" a="1"/>
  <c r="I485" i="3"/>
  <c r="I486" i="3" a="1"/>
  <c r="I486" i="3"/>
  <c r="I487" i="3" a="1"/>
  <c r="I487" i="3"/>
  <c r="I488" i="3" a="1"/>
  <c r="I488" i="3"/>
  <c r="I489" i="3" a="1"/>
  <c r="I489" i="3"/>
  <c r="I490" i="3" a="1"/>
  <c r="I490" i="3"/>
  <c r="I491" i="3" a="1"/>
  <c r="I491" i="3"/>
  <c r="I492" i="3" a="1"/>
  <c r="I492" i="3"/>
  <c r="I493" i="3" a="1"/>
  <c r="I493" i="3"/>
  <c r="I494" i="3" a="1"/>
  <c r="I494" i="3"/>
  <c r="I495" i="3" a="1"/>
  <c r="I495" i="3"/>
  <c r="I496" i="3" a="1"/>
  <c r="I496" i="3"/>
  <c r="I497" i="3" a="1"/>
  <c r="I497" i="3"/>
  <c r="I498" i="3" a="1"/>
  <c r="I498" i="3"/>
  <c r="I499" i="3" a="1"/>
  <c r="I499" i="3"/>
  <c r="I500" i="3" a="1"/>
  <c r="I500" i="3"/>
  <c r="I501" i="3" a="1"/>
  <c r="I501" i="3"/>
  <c r="I502" i="3" a="1"/>
  <c r="I502" i="3"/>
  <c r="I503" i="3" a="1"/>
  <c r="I503" i="3"/>
  <c r="I504" i="3" a="1"/>
  <c r="I504" i="3"/>
  <c r="I505" i="3" a="1"/>
  <c r="I505" i="3"/>
  <c r="I506" i="3" a="1"/>
  <c r="I506" i="3"/>
  <c r="I507" i="3" a="1"/>
  <c r="I507" i="3"/>
  <c r="I508" i="3" a="1"/>
  <c r="I508" i="3"/>
  <c r="I509" i="3" a="1"/>
  <c r="I509" i="3"/>
  <c r="I510" i="3" a="1"/>
  <c r="I510" i="3"/>
  <c r="I511" i="3" a="1"/>
  <c r="I511" i="3"/>
  <c r="I512" i="3" a="1"/>
  <c r="I512" i="3"/>
  <c r="I513" i="3" a="1"/>
  <c r="I513" i="3"/>
  <c r="I514" i="3" a="1"/>
  <c r="I514" i="3"/>
  <c r="I515" i="3" a="1"/>
  <c r="I515" i="3"/>
  <c r="I516" i="3" a="1"/>
  <c r="I516" i="3"/>
  <c r="I517" i="3" a="1"/>
  <c r="I517" i="3"/>
  <c r="I518" i="3" a="1"/>
  <c r="I518" i="3"/>
  <c r="I519" i="3" a="1"/>
  <c r="I519" i="3"/>
  <c r="I520" i="3" a="1"/>
  <c r="I520" i="3"/>
  <c r="I521" i="3" a="1"/>
  <c r="I521" i="3"/>
  <c r="I522" i="3" a="1"/>
  <c r="I522" i="3"/>
  <c r="I523" i="3" a="1"/>
  <c r="I523" i="3"/>
  <c r="I524" i="3" a="1"/>
  <c r="I524" i="3"/>
  <c r="I525" i="3" a="1"/>
  <c r="I525" i="3"/>
  <c r="I526" i="3" a="1"/>
  <c r="I526" i="3"/>
  <c r="I527" i="3" a="1"/>
  <c r="I527" i="3"/>
  <c r="I528" i="3" a="1"/>
  <c r="I528" i="3"/>
  <c r="I529" i="3" a="1"/>
  <c r="I529" i="3"/>
  <c r="I530" i="3" a="1"/>
  <c r="I530" i="3"/>
  <c r="I531" i="3" a="1"/>
  <c r="I531" i="3"/>
  <c r="I532" i="3" a="1"/>
  <c r="I532" i="3"/>
  <c r="I533" i="3" a="1"/>
  <c r="I533" i="3"/>
  <c r="I534" i="3" a="1"/>
  <c r="I534" i="3"/>
  <c r="I535" i="3" a="1"/>
  <c r="I535" i="3"/>
  <c r="I536" i="3" a="1"/>
  <c r="I536" i="3"/>
  <c r="I537" i="3" a="1"/>
  <c r="I537" i="3"/>
  <c r="I538" i="3" a="1"/>
  <c r="I538" i="3"/>
  <c r="I539" i="3" a="1"/>
  <c r="I539" i="3"/>
  <c r="I540" i="3" a="1"/>
  <c r="I540" i="3"/>
  <c r="I541" i="3" a="1"/>
  <c r="I541" i="3"/>
  <c r="I542" i="3" a="1"/>
  <c r="I542" i="3"/>
  <c r="I543" i="3" a="1"/>
  <c r="I543" i="3"/>
  <c r="I544" i="3" a="1"/>
  <c r="I544" i="3"/>
  <c r="I545" i="3" a="1"/>
  <c r="I545" i="3"/>
  <c r="I546" i="3" a="1"/>
  <c r="I546" i="3"/>
  <c r="I547" i="3" a="1"/>
  <c r="I547" i="3"/>
  <c r="I548" i="3" a="1"/>
  <c r="I548" i="3"/>
  <c r="I549" i="3" a="1"/>
  <c r="I549" i="3"/>
  <c r="I550" i="3" a="1"/>
  <c r="I550" i="3"/>
  <c r="I551" i="3" a="1"/>
  <c r="I551" i="3"/>
  <c r="I552" i="3" a="1"/>
  <c r="I552" i="3"/>
  <c r="I553" i="3" a="1"/>
  <c r="I553" i="3"/>
  <c r="I554" i="3" a="1"/>
  <c r="I554" i="3"/>
  <c r="I555" i="3" a="1"/>
  <c r="I555" i="3"/>
  <c r="I556" i="3" a="1"/>
  <c r="I556" i="3"/>
  <c r="I557" i="3" a="1"/>
  <c r="I557" i="3"/>
  <c r="I558" i="3" a="1"/>
  <c r="I558" i="3"/>
  <c r="I559" i="3" a="1"/>
  <c r="I559" i="3"/>
  <c r="I560" i="3" a="1"/>
  <c r="I560" i="3"/>
  <c r="I561" i="3" a="1"/>
  <c r="I561" i="3"/>
  <c r="I562" i="3" a="1"/>
  <c r="I562" i="3"/>
  <c r="I563" i="3" a="1"/>
  <c r="I563" i="3"/>
  <c r="I564" i="3" a="1"/>
  <c r="I564" i="3"/>
  <c r="I565" i="3" a="1"/>
  <c r="I565" i="3"/>
  <c r="I566" i="3" a="1"/>
  <c r="I566" i="3"/>
  <c r="I567" i="3" a="1"/>
  <c r="I567" i="3"/>
  <c r="I568" i="3" a="1"/>
  <c r="I568" i="3"/>
  <c r="I569" i="3" a="1"/>
  <c r="I569" i="3"/>
  <c r="I570" i="3" a="1"/>
  <c r="I570" i="3"/>
  <c r="I571" i="3" a="1"/>
  <c r="I571" i="3"/>
  <c r="I572" i="3" a="1"/>
  <c r="I572" i="3"/>
  <c r="I573" i="3" a="1"/>
  <c r="I573" i="3"/>
  <c r="I574" i="3" a="1"/>
  <c r="I574" i="3"/>
  <c r="I575" i="3" a="1"/>
  <c r="I575" i="3"/>
  <c r="I576" i="3" a="1"/>
  <c r="I576" i="3"/>
  <c r="I577" i="3" a="1"/>
  <c r="I577" i="3"/>
  <c r="I578" i="3" a="1"/>
  <c r="I578" i="3"/>
  <c r="I579" i="3" a="1"/>
  <c r="I579" i="3"/>
  <c r="I580" i="3" a="1"/>
  <c r="I580" i="3"/>
  <c r="I581" i="3" a="1"/>
  <c r="I581" i="3"/>
  <c r="I582" i="3" a="1"/>
  <c r="I582" i="3"/>
  <c r="I583" i="3" a="1"/>
  <c r="I583" i="3"/>
  <c r="I584" i="3" a="1"/>
  <c r="I584" i="3"/>
  <c r="I585" i="3" a="1"/>
  <c r="I585" i="3"/>
  <c r="I586" i="3" a="1"/>
  <c r="I586" i="3"/>
  <c r="I587" i="3" a="1"/>
  <c r="I587" i="3"/>
  <c r="I588" i="3" a="1"/>
  <c r="I588" i="3"/>
  <c r="I589" i="3" a="1"/>
  <c r="I589" i="3"/>
  <c r="I590" i="3" a="1"/>
  <c r="I590" i="3"/>
  <c r="I591" i="3" a="1"/>
  <c r="I591" i="3"/>
  <c r="I592" i="3" a="1"/>
  <c r="I592" i="3"/>
  <c r="I593" i="3" a="1"/>
  <c r="I593" i="3"/>
  <c r="I594" i="3" a="1"/>
  <c r="I594" i="3"/>
  <c r="I595" i="3" a="1"/>
  <c r="I595" i="3"/>
  <c r="I596" i="3" a="1"/>
  <c r="I596" i="3"/>
  <c r="I597" i="3" a="1"/>
  <c r="I597" i="3"/>
  <c r="I598" i="3" a="1"/>
  <c r="I598" i="3"/>
  <c r="I599" i="3" a="1"/>
  <c r="I599" i="3"/>
  <c r="I600" i="3" a="1"/>
  <c r="I600" i="3"/>
  <c r="I601" i="3" a="1"/>
  <c r="I601" i="3"/>
  <c r="I602" i="3" a="1"/>
  <c r="I602" i="3"/>
  <c r="I603" i="3" a="1"/>
  <c r="I603" i="3"/>
  <c r="I604" i="3" a="1"/>
  <c r="I604" i="3"/>
  <c r="I605" i="3" a="1"/>
  <c r="I605" i="3"/>
  <c r="I606" i="3" a="1"/>
  <c r="I606" i="3"/>
  <c r="I607" i="3" a="1"/>
  <c r="I607" i="3"/>
  <c r="I608" i="3" a="1"/>
  <c r="I608" i="3"/>
  <c r="I609" i="3" a="1"/>
  <c r="I609" i="3"/>
  <c r="I610" i="3" a="1"/>
  <c r="I610" i="3"/>
  <c r="I611" i="3" a="1"/>
  <c r="I611" i="3"/>
  <c r="I612" i="3" a="1"/>
  <c r="I612" i="3"/>
  <c r="I613" i="3" a="1"/>
  <c r="I613" i="3"/>
  <c r="I614" i="3" a="1"/>
  <c r="I614" i="3"/>
  <c r="I615" i="3" a="1"/>
  <c r="I615" i="3"/>
  <c r="I616" i="3" a="1"/>
  <c r="I616" i="3"/>
  <c r="I617" i="3" a="1"/>
  <c r="I617" i="3"/>
  <c r="I618" i="3" a="1"/>
  <c r="I618" i="3"/>
  <c r="I619" i="3" a="1"/>
  <c r="I619" i="3"/>
  <c r="I620" i="3" a="1"/>
  <c r="I620" i="3"/>
  <c r="I621" i="3" a="1"/>
  <c r="I621" i="3"/>
  <c r="I622" i="3" a="1"/>
  <c r="I622" i="3"/>
  <c r="I623" i="3" a="1"/>
  <c r="I623" i="3"/>
  <c r="I624" i="3" a="1"/>
  <c r="I624" i="3"/>
  <c r="I625" i="3" a="1"/>
  <c r="I625" i="3"/>
  <c r="I626" i="3" a="1"/>
  <c r="I626" i="3"/>
  <c r="I627" i="3" a="1"/>
  <c r="I627" i="3"/>
  <c r="I628" i="3" a="1"/>
  <c r="I628" i="3"/>
  <c r="I629" i="3" a="1"/>
  <c r="I629" i="3"/>
  <c r="I630" i="3" a="1"/>
  <c r="I630" i="3"/>
  <c r="I631" i="3" a="1"/>
  <c r="I631" i="3"/>
  <c r="I632" i="3" a="1"/>
  <c r="I632" i="3"/>
  <c r="I633" i="3" a="1"/>
  <c r="I633" i="3"/>
  <c r="I634" i="3" a="1"/>
  <c r="I634" i="3"/>
  <c r="I635" i="3" a="1"/>
  <c r="I635" i="3"/>
  <c r="I636" i="3" a="1"/>
  <c r="I636" i="3"/>
  <c r="I637" i="3" a="1"/>
  <c r="I637" i="3"/>
  <c r="I638" i="3" a="1"/>
  <c r="I638" i="3"/>
  <c r="I639" i="3" a="1"/>
  <c r="I639" i="3"/>
  <c r="I640" i="3" a="1"/>
  <c r="I640" i="3"/>
  <c r="I641" i="3" a="1"/>
  <c r="I641" i="3"/>
  <c r="I642" i="3" a="1"/>
  <c r="I642" i="3"/>
  <c r="I643" i="3" a="1"/>
  <c r="I643" i="3"/>
  <c r="I644" i="3" a="1"/>
  <c r="I644" i="3"/>
  <c r="I645" i="3" a="1"/>
  <c r="I645" i="3"/>
  <c r="I646" i="3" a="1"/>
  <c r="I646" i="3"/>
  <c r="I647" i="3" a="1"/>
  <c r="I647" i="3"/>
  <c r="I648" i="3" a="1"/>
  <c r="I648" i="3"/>
  <c r="I649" i="3" a="1"/>
  <c r="I649" i="3"/>
  <c r="I650" i="3" a="1"/>
  <c r="I650" i="3"/>
  <c r="I651" i="3" a="1"/>
  <c r="I651" i="3"/>
  <c r="I652" i="3" a="1"/>
  <c r="I652" i="3"/>
  <c r="I653" i="3" a="1"/>
  <c r="I653" i="3"/>
  <c r="I654" i="3" a="1"/>
  <c r="I654" i="3"/>
  <c r="I655" i="3" a="1"/>
  <c r="I655" i="3"/>
  <c r="I656" i="3" a="1"/>
  <c r="I656" i="3"/>
  <c r="I657" i="3" a="1"/>
  <c r="I657" i="3"/>
  <c r="I658" i="3" a="1"/>
  <c r="I658" i="3"/>
  <c r="I659" i="3" a="1"/>
  <c r="I659" i="3"/>
  <c r="I660" i="3" a="1"/>
  <c r="I660" i="3"/>
  <c r="I661" i="3" a="1"/>
  <c r="I661" i="3"/>
  <c r="I662" i="3" a="1"/>
  <c r="I662" i="3"/>
  <c r="I663" i="3" a="1"/>
  <c r="I663" i="3"/>
  <c r="I664" i="3" a="1"/>
  <c r="I664" i="3"/>
  <c r="I665" i="3" a="1"/>
  <c r="I665" i="3"/>
  <c r="I666" i="3" a="1"/>
  <c r="I666" i="3"/>
  <c r="I667" i="3" a="1"/>
  <c r="I667" i="3"/>
  <c r="I668" i="3" a="1"/>
  <c r="I668" i="3"/>
  <c r="I669" i="3" a="1"/>
  <c r="I669" i="3"/>
  <c r="I670" i="3" a="1"/>
  <c r="I670" i="3"/>
  <c r="I671" i="3" a="1"/>
  <c r="I671" i="3"/>
  <c r="I672" i="3" a="1"/>
  <c r="I672" i="3"/>
  <c r="I673" i="3" a="1"/>
  <c r="I673" i="3"/>
  <c r="I674" i="3" a="1"/>
  <c r="I674" i="3"/>
  <c r="I675" i="3" a="1"/>
  <c r="I675" i="3"/>
  <c r="I676" i="3" a="1"/>
  <c r="I676" i="3"/>
  <c r="I677" i="3" a="1"/>
  <c r="I677" i="3"/>
  <c r="I678" i="3" a="1"/>
  <c r="I678" i="3"/>
  <c r="I679" i="3" a="1"/>
  <c r="I679" i="3"/>
  <c r="I680" i="3" a="1"/>
  <c r="I680" i="3"/>
  <c r="I681" i="3" a="1"/>
  <c r="I681" i="3"/>
  <c r="I682" i="3" a="1"/>
  <c r="I682" i="3"/>
  <c r="I683" i="3" a="1"/>
  <c r="I683" i="3"/>
  <c r="I684" i="3" a="1"/>
  <c r="I684" i="3"/>
  <c r="I685" i="3" a="1"/>
  <c r="I685" i="3"/>
  <c r="I686" i="3" a="1"/>
  <c r="I686" i="3"/>
  <c r="I687" i="3" a="1"/>
  <c r="I687" i="3"/>
  <c r="I688" i="3" a="1"/>
  <c r="I688" i="3"/>
  <c r="I689" i="3" a="1"/>
  <c r="I689" i="3"/>
  <c r="I690" i="3" a="1"/>
  <c r="I690" i="3"/>
  <c r="I691" i="3" a="1"/>
  <c r="I691" i="3"/>
  <c r="I692" i="3" a="1"/>
  <c r="I692" i="3"/>
  <c r="I693" i="3" a="1"/>
  <c r="I693" i="3"/>
  <c r="I694" i="3" a="1"/>
  <c r="I694" i="3"/>
  <c r="I695" i="3" a="1"/>
  <c r="I695" i="3"/>
  <c r="I696" i="3" a="1"/>
  <c r="I696" i="3"/>
  <c r="I697" i="3" a="1"/>
  <c r="I697" i="3"/>
  <c r="I698" i="3" a="1"/>
  <c r="I698" i="3"/>
  <c r="I699" i="3" a="1"/>
  <c r="I699" i="3"/>
  <c r="I700" i="3" a="1"/>
  <c r="I700" i="3"/>
  <c r="I701" i="3" a="1"/>
  <c r="I701" i="3"/>
  <c r="I702" i="3" a="1"/>
  <c r="I702" i="3"/>
  <c r="I703" i="3" a="1"/>
  <c r="I703" i="3"/>
  <c r="I704" i="3" a="1"/>
  <c r="I704" i="3"/>
  <c r="I705" i="3" a="1"/>
  <c r="I705" i="3"/>
  <c r="I706" i="3" a="1"/>
  <c r="I706" i="3"/>
  <c r="I707" i="3" a="1"/>
  <c r="I707" i="3"/>
  <c r="I708" i="3" a="1"/>
  <c r="I708" i="3"/>
  <c r="I709" i="3" a="1"/>
  <c r="I709" i="3"/>
  <c r="I710" i="3" a="1"/>
  <c r="I710" i="3"/>
  <c r="I711" i="3" a="1"/>
  <c r="I711" i="3"/>
  <c r="I712" i="3" a="1"/>
  <c r="I712" i="3"/>
  <c r="I713" i="3" a="1"/>
  <c r="I713" i="3"/>
  <c r="I714" i="3" a="1"/>
  <c r="I714" i="3"/>
  <c r="I715" i="3" a="1"/>
  <c r="I715" i="3"/>
  <c r="I716" i="3" a="1"/>
  <c r="I716" i="3"/>
  <c r="I717" i="3" a="1"/>
  <c r="I717" i="3"/>
  <c r="I718" i="3" a="1"/>
  <c r="I718" i="3"/>
  <c r="I719" i="3" a="1"/>
  <c r="I719" i="3"/>
  <c r="I720" i="3" a="1"/>
  <c r="I720" i="3"/>
  <c r="I721" i="3" a="1"/>
  <c r="I721" i="3"/>
  <c r="I722" i="3" a="1"/>
  <c r="I722" i="3"/>
  <c r="I723" i="3" a="1"/>
  <c r="I723" i="3"/>
  <c r="I724" i="3" a="1"/>
  <c r="I724" i="3"/>
  <c r="I725" i="3" a="1"/>
  <c r="I725" i="3"/>
  <c r="I726" i="3" a="1"/>
  <c r="I726" i="3"/>
  <c r="I727" i="3" a="1"/>
  <c r="I727" i="3"/>
  <c r="I728" i="3" a="1"/>
  <c r="I728" i="3"/>
  <c r="I729" i="3" a="1"/>
  <c r="I729" i="3"/>
  <c r="I730" i="3" a="1"/>
  <c r="I730" i="3"/>
  <c r="I731" i="3" a="1"/>
  <c r="I731" i="3"/>
  <c r="I732" i="3" a="1"/>
  <c r="I732" i="3"/>
  <c r="I733" i="3" a="1"/>
  <c r="I733" i="3"/>
  <c r="I734" i="3" a="1"/>
  <c r="I734" i="3"/>
  <c r="I735" i="3" a="1"/>
  <c r="I735" i="3"/>
  <c r="I736" i="3" a="1"/>
  <c r="I736" i="3"/>
  <c r="I737" i="3" a="1"/>
  <c r="I737" i="3"/>
  <c r="I738" i="3" a="1"/>
  <c r="I738" i="3"/>
  <c r="I739" i="3" a="1"/>
  <c r="I739" i="3"/>
  <c r="I740" i="3" a="1"/>
  <c r="I740" i="3"/>
  <c r="I741" i="3" a="1"/>
  <c r="I741" i="3"/>
  <c r="I742" i="3" a="1"/>
  <c r="I742" i="3"/>
  <c r="I743" i="3" a="1"/>
  <c r="I743" i="3"/>
  <c r="I744" i="3" a="1"/>
  <c r="I744" i="3"/>
  <c r="I745" i="3" a="1"/>
  <c r="I745" i="3"/>
  <c r="I746" i="3" a="1"/>
  <c r="I746" i="3"/>
  <c r="I747" i="3" a="1"/>
  <c r="I747" i="3"/>
  <c r="I748" i="3" a="1"/>
  <c r="I748" i="3"/>
  <c r="I749" i="3" a="1"/>
  <c r="I749" i="3"/>
  <c r="I750" i="3" a="1"/>
  <c r="I750" i="3"/>
  <c r="I751" i="3" a="1"/>
  <c r="I751" i="3"/>
  <c r="I752" i="3" a="1"/>
  <c r="I752" i="3"/>
  <c r="I753" i="3" a="1"/>
  <c r="I753" i="3"/>
  <c r="I754" i="3" a="1"/>
  <c r="I754" i="3"/>
  <c r="I755" i="3" a="1"/>
  <c r="I755" i="3"/>
  <c r="I756" i="3" a="1"/>
  <c r="I756" i="3"/>
  <c r="I757" i="3" a="1"/>
  <c r="I757" i="3"/>
  <c r="I758" i="3" a="1"/>
  <c r="I758" i="3"/>
  <c r="I759" i="3" a="1"/>
  <c r="I759" i="3"/>
  <c r="I760" i="3" a="1"/>
  <c r="I760" i="3"/>
  <c r="I761" i="3" a="1"/>
  <c r="I761" i="3"/>
  <c r="I762" i="3" a="1"/>
  <c r="I762" i="3"/>
  <c r="I763" i="3" a="1"/>
  <c r="I763" i="3"/>
  <c r="I764" i="3" a="1"/>
  <c r="I764" i="3"/>
  <c r="I765" i="3" a="1"/>
  <c r="I765" i="3"/>
  <c r="I766" i="3" a="1"/>
  <c r="I766" i="3"/>
  <c r="I767" i="3" a="1"/>
  <c r="I767" i="3"/>
  <c r="I768" i="3" a="1"/>
  <c r="I768" i="3"/>
  <c r="I769" i="3" a="1"/>
  <c r="I769" i="3"/>
  <c r="I770" i="3" a="1"/>
  <c r="I770" i="3"/>
  <c r="I771" i="3" a="1"/>
  <c r="I771" i="3"/>
  <c r="I772" i="3" a="1"/>
  <c r="I772" i="3"/>
  <c r="I773" i="3" a="1"/>
  <c r="I773" i="3"/>
  <c r="I774" i="3" a="1"/>
  <c r="I774" i="3"/>
  <c r="I775" i="3" a="1"/>
  <c r="I775" i="3"/>
  <c r="I776" i="3" a="1"/>
  <c r="I776" i="3"/>
  <c r="I777" i="3" a="1"/>
  <c r="I777" i="3"/>
  <c r="I778" i="3" a="1"/>
  <c r="I778" i="3"/>
  <c r="I779" i="3" a="1"/>
  <c r="I779" i="3"/>
  <c r="I780" i="3" a="1"/>
  <c r="I780" i="3"/>
  <c r="I781" i="3" a="1"/>
  <c r="I781" i="3"/>
  <c r="I782" i="3" a="1"/>
  <c r="I782" i="3"/>
  <c r="I783" i="3" a="1"/>
  <c r="I783" i="3"/>
  <c r="I784" i="3" a="1"/>
  <c r="I784" i="3"/>
  <c r="I785" i="3" a="1"/>
  <c r="I785" i="3"/>
  <c r="I786" i="3" a="1"/>
  <c r="I786" i="3"/>
  <c r="I787" i="3" a="1"/>
  <c r="I787" i="3"/>
  <c r="I788" i="3" a="1"/>
  <c r="I788" i="3"/>
  <c r="I789" i="3" a="1"/>
  <c r="I789" i="3"/>
  <c r="I790" i="3" a="1"/>
  <c r="I790" i="3"/>
  <c r="I791" i="3" a="1"/>
  <c r="I791" i="3"/>
  <c r="I792" i="3" a="1"/>
  <c r="I792" i="3"/>
  <c r="I793" i="3" a="1"/>
  <c r="I793" i="3"/>
  <c r="I794" i="3" a="1"/>
  <c r="I794" i="3"/>
  <c r="I795" i="3" a="1"/>
  <c r="I795" i="3"/>
  <c r="I796" i="3" a="1"/>
  <c r="I796" i="3"/>
  <c r="I797" i="3" a="1"/>
  <c r="I797" i="3"/>
  <c r="I798" i="3" a="1"/>
  <c r="I798" i="3"/>
  <c r="I799" i="3" a="1"/>
  <c r="I799" i="3"/>
  <c r="I800" i="3" a="1"/>
  <c r="I800" i="3"/>
  <c r="I801" i="3" a="1"/>
  <c r="I801" i="3"/>
  <c r="I802" i="3" a="1"/>
  <c r="I802" i="3"/>
  <c r="I803" i="3" a="1"/>
  <c r="I803" i="3"/>
  <c r="I804" i="3" a="1"/>
  <c r="I804" i="3"/>
  <c r="I805" i="3" a="1"/>
  <c r="I805" i="3"/>
  <c r="I806" i="3" a="1"/>
  <c r="I806" i="3"/>
  <c r="I807" i="3" a="1"/>
  <c r="I807" i="3"/>
  <c r="I808" i="3" a="1"/>
  <c r="I808" i="3"/>
  <c r="I809" i="3" a="1"/>
  <c r="I809" i="3"/>
  <c r="I810" i="3" a="1"/>
  <c r="I810" i="3"/>
  <c r="I811" i="3" a="1"/>
  <c r="I811" i="3"/>
  <c r="I812" i="3" a="1"/>
  <c r="I812" i="3"/>
  <c r="I813" i="3" a="1"/>
  <c r="I813" i="3"/>
  <c r="I814" i="3" a="1"/>
  <c r="I814" i="3"/>
  <c r="I815" i="3" a="1"/>
  <c r="I815" i="3"/>
  <c r="I816" i="3" a="1"/>
  <c r="I816" i="3"/>
  <c r="I817" i="3" a="1"/>
  <c r="I817" i="3"/>
  <c r="I818" i="3" a="1"/>
  <c r="I818" i="3"/>
  <c r="I819" i="3" a="1"/>
  <c r="I819" i="3"/>
  <c r="I820" i="3" a="1"/>
  <c r="I820" i="3"/>
  <c r="I821" i="3" a="1"/>
  <c r="I821" i="3"/>
  <c r="I822" i="3" a="1"/>
  <c r="I822" i="3"/>
  <c r="I823" i="3" a="1"/>
  <c r="I823" i="3"/>
  <c r="I824" i="3" a="1"/>
  <c r="I824" i="3"/>
  <c r="I825" i="3" a="1"/>
  <c r="I825" i="3"/>
  <c r="I826" i="3" a="1"/>
  <c r="I826" i="3"/>
  <c r="I827" i="3" a="1"/>
  <c r="I827" i="3"/>
  <c r="I828" i="3" a="1"/>
  <c r="I828" i="3"/>
  <c r="I829" i="3" a="1"/>
  <c r="I829" i="3"/>
  <c r="I830" i="3" a="1"/>
  <c r="I830" i="3"/>
  <c r="I831" i="3" a="1"/>
  <c r="I831" i="3"/>
  <c r="I832" i="3" a="1"/>
  <c r="I832" i="3"/>
  <c r="I833" i="3" a="1"/>
  <c r="I833" i="3"/>
  <c r="I834" i="3" a="1"/>
  <c r="I834" i="3"/>
  <c r="I835" i="3" a="1"/>
  <c r="I835" i="3"/>
  <c r="I836" i="3" a="1"/>
  <c r="I836" i="3"/>
  <c r="I837" i="3" a="1"/>
  <c r="I837" i="3"/>
  <c r="I838" i="3" a="1"/>
  <c r="I838" i="3"/>
  <c r="I839" i="3" a="1"/>
  <c r="I839" i="3"/>
  <c r="I840" i="3" a="1"/>
  <c r="I840" i="3"/>
  <c r="I841" i="3" a="1"/>
  <c r="I841" i="3"/>
  <c r="I842" i="3" a="1"/>
  <c r="I842" i="3"/>
  <c r="I843" i="3" a="1"/>
  <c r="I843" i="3"/>
  <c r="I844" i="3" a="1"/>
  <c r="I844" i="3"/>
  <c r="I845" i="3" a="1"/>
  <c r="I845" i="3"/>
  <c r="I846" i="3" a="1"/>
  <c r="I846" i="3"/>
  <c r="I847" i="3" a="1"/>
  <c r="I847" i="3"/>
  <c r="I848" i="3" a="1"/>
  <c r="I848" i="3"/>
  <c r="I849" i="3" a="1"/>
  <c r="I849" i="3"/>
  <c r="I850" i="3" a="1"/>
  <c r="I850" i="3"/>
  <c r="I851" i="3" a="1"/>
  <c r="I851" i="3"/>
  <c r="I852" i="3" a="1"/>
  <c r="I852" i="3"/>
  <c r="I853" i="3" a="1"/>
  <c r="I853" i="3"/>
  <c r="I854" i="3" a="1"/>
  <c r="I854" i="3"/>
  <c r="I855" i="3" a="1"/>
  <c r="I855" i="3"/>
  <c r="I856" i="3" a="1"/>
  <c r="I856" i="3"/>
  <c r="I857" i="3" a="1"/>
  <c r="I857" i="3"/>
  <c r="I858" i="3" a="1"/>
  <c r="I858" i="3"/>
  <c r="I859" i="3" a="1"/>
  <c r="I859" i="3"/>
  <c r="I860" i="3" a="1"/>
  <c r="I860" i="3"/>
  <c r="I861" i="3" a="1"/>
  <c r="I861" i="3"/>
  <c r="I862" i="3" a="1"/>
  <c r="I862" i="3"/>
  <c r="I863" i="3" a="1"/>
  <c r="I863" i="3"/>
  <c r="I864" i="3" a="1"/>
  <c r="I864" i="3"/>
  <c r="I865" i="3" a="1"/>
  <c r="I865" i="3"/>
  <c r="I866" i="3" a="1"/>
  <c r="I866" i="3"/>
  <c r="I867" i="3" a="1"/>
  <c r="I867" i="3"/>
  <c r="I868" i="3" a="1"/>
  <c r="I868" i="3"/>
  <c r="I869" i="3" a="1"/>
  <c r="I869" i="3"/>
  <c r="I870" i="3" a="1"/>
  <c r="I870" i="3"/>
  <c r="I871" i="3" a="1"/>
  <c r="I871" i="3"/>
  <c r="I872" i="3" a="1"/>
  <c r="I872" i="3"/>
  <c r="I873" i="3" a="1"/>
  <c r="I873" i="3"/>
  <c r="I874" i="3" a="1"/>
  <c r="I874" i="3"/>
  <c r="I875" i="3" a="1"/>
  <c r="I875" i="3"/>
  <c r="I876" i="3" a="1"/>
  <c r="I876"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J498" i="3"/>
  <c r="J499" i="3"/>
  <c r="J500" i="3"/>
  <c r="J501" i="3"/>
  <c r="J502" i="3"/>
  <c r="J503" i="3"/>
  <c r="J504" i="3"/>
  <c r="J505" i="3"/>
  <c r="J506" i="3"/>
  <c r="J507" i="3"/>
  <c r="J508" i="3"/>
  <c r="J509" i="3"/>
  <c r="J510" i="3"/>
  <c r="J511" i="3"/>
  <c r="J512" i="3"/>
  <c r="J513" i="3"/>
  <c r="J514" i="3"/>
  <c r="J515" i="3"/>
  <c r="J516" i="3"/>
  <c r="J517" i="3"/>
  <c r="J518" i="3"/>
  <c r="J519" i="3"/>
  <c r="J520" i="3"/>
  <c r="J521" i="3"/>
  <c r="J522" i="3"/>
  <c r="J523" i="3"/>
  <c r="J524" i="3"/>
  <c r="J525" i="3"/>
  <c r="J526" i="3"/>
  <c r="J527" i="3"/>
  <c r="J528" i="3"/>
  <c r="J529" i="3"/>
  <c r="J530" i="3"/>
  <c r="J531" i="3"/>
  <c r="J532" i="3"/>
  <c r="J533" i="3"/>
  <c r="J534" i="3"/>
  <c r="J535" i="3"/>
  <c r="J536" i="3"/>
  <c r="J537" i="3"/>
  <c r="J538" i="3"/>
  <c r="J539" i="3"/>
  <c r="J540" i="3"/>
  <c r="J541" i="3"/>
  <c r="J542" i="3"/>
  <c r="J543" i="3"/>
  <c r="J544" i="3"/>
  <c r="J545" i="3"/>
  <c r="J546" i="3"/>
  <c r="J547" i="3"/>
  <c r="J548" i="3"/>
  <c r="J549" i="3"/>
  <c r="J550" i="3"/>
  <c r="J551" i="3"/>
  <c r="J552" i="3"/>
  <c r="J553" i="3"/>
  <c r="J554" i="3"/>
  <c r="J555" i="3"/>
  <c r="J556" i="3"/>
  <c r="J557" i="3"/>
  <c r="J558" i="3"/>
  <c r="J559" i="3"/>
  <c r="J560" i="3"/>
  <c r="J561" i="3"/>
  <c r="J562" i="3"/>
  <c r="J563" i="3"/>
  <c r="J564" i="3"/>
  <c r="J565" i="3"/>
  <c r="J566" i="3"/>
  <c r="J567" i="3"/>
  <c r="J568" i="3"/>
  <c r="J569" i="3"/>
  <c r="J570" i="3"/>
  <c r="J571" i="3"/>
  <c r="J572" i="3"/>
  <c r="J573" i="3"/>
  <c r="J574" i="3"/>
  <c r="J575" i="3"/>
  <c r="J576" i="3"/>
  <c r="J577" i="3"/>
  <c r="J578" i="3"/>
  <c r="J579" i="3"/>
  <c r="J580" i="3"/>
  <c r="J581" i="3"/>
  <c r="J582" i="3"/>
  <c r="J583" i="3"/>
  <c r="J584" i="3"/>
  <c r="J585" i="3"/>
  <c r="J586" i="3"/>
  <c r="J587" i="3"/>
  <c r="J588" i="3"/>
  <c r="J589" i="3"/>
  <c r="J590" i="3"/>
  <c r="J591" i="3"/>
  <c r="J592" i="3"/>
  <c r="J593" i="3"/>
  <c r="J594" i="3"/>
  <c r="J595" i="3"/>
  <c r="J596" i="3"/>
  <c r="J597" i="3"/>
  <c r="J598" i="3"/>
  <c r="J599" i="3"/>
  <c r="J600" i="3"/>
  <c r="J601" i="3"/>
  <c r="J602" i="3"/>
  <c r="J603" i="3"/>
  <c r="J604" i="3"/>
  <c r="J605" i="3"/>
  <c r="J606" i="3"/>
  <c r="J607" i="3"/>
  <c r="J608" i="3"/>
  <c r="J609" i="3"/>
  <c r="J610" i="3"/>
  <c r="J611" i="3"/>
  <c r="J612" i="3"/>
  <c r="J613" i="3"/>
  <c r="J614" i="3"/>
  <c r="J615" i="3"/>
  <c r="J616" i="3"/>
  <c r="J617" i="3"/>
  <c r="J618" i="3"/>
  <c r="J619" i="3"/>
  <c r="J620" i="3"/>
  <c r="J621" i="3"/>
  <c r="J622" i="3"/>
  <c r="J623" i="3"/>
  <c r="J624" i="3"/>
  <c r="J625" i="3"/>
  <c r="J626" i="3"/>
  <c r="J627" i="3"/>
  <c r="J628" i="3"/>
  <c r="J629" i="3"/>
  <c r="J630" i="3"/>
  <c r="J631" i="3"/>
  <c r="J632" i="3"/>
  <c r="J633" i="3"/>
  <c r="J634" i="3"/>
  <c r="J635" i="3"/>
  <c r="J636" i="3"/>
  <c r="J637" i="3"/>
  <c r="J638" i="3"/>
  <c r="J639" i="3"/>
  <c r="J640" i="3"/>
  <c r="J641" i="3"/>
  <c r="J642" i="3"/>
  <c r="J643" i="3"/>
  <c r="J644" i="3"/>
  <c r="J645" i="3"/>
  <c r="J646" i="3"/>
  <c r="J647" i="3"/>
  <c r="J648" i="3"/>
  <c r="J649" i="3"/>
  <c r="J650" i="3"/>
  <c r="J651" i="3"/>
  <c r="J652" i="3"/>
  <c r="J653" i="3"/>
  <c r="J654" i="3"/>
  <c r="J655" i="3"/>
  <c r="J656" i="3"/>
  <c r="J657" i="3"/>
  <c r="J658" i="3"/>
  <c r="J659" i="3"/>
  <c r="J660" i="3"/>
  <c r="J661" i="3"/>
  <c r="J662" i="3"/>
  <c r="J663" i="3"/>
  <c r="J664" i="3"/>
  <c r="J665" i="3"/>
  <c r="J666" i="3"/>
  <c r="J667" i="3"/>
  <c r="J668" i="3"/>
  <c r="J669" i="3"/>
  <c r="J670" i="3"/>
  <c r="J671" i="3"/>
  <c r="J672" i="3"/>
  <c r="J673" i="3"/>
  <c r="J674" i="3"/>
  <c r="J675" i="3"/>
  <c r="J676" i="3"/>
  <c r="J677" i="3"/>
  <c r="J678" i="3"/>
  <c r="J679" i="3"/>
  <c r="J680" i="3"/>
  <c r="J681" i="3"/>
  <c r="J682" i="3"/>
  <c r="J683" i="3"/>
  <c r="J684" i="3"/>
  <c r="J685" i="3"/>
  <c r="J686" i="3"/>
  <c r="J687" i="3"/>
  <c r="J688" i="3"/>
  <c r="J689" i="3"/>
  <c r="J690" i="3"/>
  <c r="J691" i="3"/>
  <c r="J692" i="3"/>
  <c r="J693" i="3"/>
  <c r="J694" i="3"/>
  <c r="J695" i="3"/>
  <c r="J696" i="3"/>
  <c r="J697" i="3"/>
  <c r="J698" i="3"/>
  <c r="J699" i="3"/>
  <c r="J700" i="3"/>
  <c r="J701" i="3"/>
  <c r="J702" i="3"/>
  <c r="J703" i="3"/>
  <c r="J704" i="3"/>
  <c r="J705" i="3"/>
  <c r="J706" i="3"/>
  <c r="J707" i="3"/>
  <c r="J708" i="3"/>
  <c r="J709" i="3"/>
  <c r="J710" i="3"/>
  <c r="J711" i="3"/>
  <c r="J712" i="3"/>
  <c r="J713" i="3"/>
  <c r="J714" i="3"/>
  <c r="J715" i="3"/>
  <c r="J716" i="3"/>
  <c r="J717" i="3"/>
  <c r="J718" i="3"/>
  <c r="J719" i="3"/>
  <c r="J720" i="3"/>
  <c r="J721" i="3"/>
  <c r="J722" i="3"/>
  <c r="J723" i="3"/>
  <c r="J724" i="3"/>
  <c r="J725" i="3"/>
  <c r="J726" i="3"/>
  <c r="J727" i="3"/>
  <c r="J728" i="3"/>
  <c r="J729" i="3"/>
  <c r="J730" i="3"/>
  <c r="J731" i="3"/>
  <c r="J732" i="3"/>
  <c r="J733" i="3"/>
  <c r="J734" i="3"/>
  <c r="J735" i="3"/>
  <c r="J736" i="3"/>
  <c r="J737" i="3"/>
  <c r="J738" i="3"/>
  <c r="J739" i="3"/>
  <c r="J740" i="3"/>
  <c r="J741" i="3"/>
  <c r="J742" i="3"/>
  <c r="J743" i="3"/>
  <c r="J744" i="3"/>
  <c r="J745" i="3"/>
  <c r="J746" i="3"/>
  <c r="J747" i="3"/>
  <c r="J748" i="3"/>
  <c r="J749" i="3"/>
  <c r="J750" i="3"/>
  <c r="J751" i="3"/>
  <c r="J752" i="3"/>
  <c r="J753" i="3"/>
  <c r="J754" i="3"/>
  <c r="J755" i="3"/>
  <c r="J756" i="3"/>
  <c r="J757" i="3"/>
  <c r="J758" i="3"/>
  <c r="J759" i="3"/>
  <c r="J760" i="3"/>
  <c r="J761" i="3"/>
  <c r="J762" i="3"/>
  <c r="J763" i="3"/>
  <c r="J764" i="3"/>
  <c r="J765" i="3"/>
  <c r="J766" i="3"/>
  <c r="J767" i="3"/>
  <c r="J768" i="3"/>
  <c r="J769" i="3"/>
  <c r="J770" i="3"/>
  <c r="J771" i="3"/>
  <c r="J772" i="3"/>
  <c r="J773" i="3"/>
  <c r="J774" i="3"/>
  <c r="J775" i="3"/>
  <c r="J776" i="3"/>
  <c r="J777" i="3"/>
  <c r="J778" i="3"/>
  <c r="J779" i="3"/>
  <c r="J780" i="3"/>
  <c r="J781" i="3"/>
  <c r="J782" i="3"/>
  <c r="J783" i="3"/>
  <c r="J784" i="3"/>
  <c r="J785" i="3"/>
  <c r="J786" i="3"/>
  <c r="J787" i="3"/>
  <c r="J788" i="3"/>
  <c r="J789" i="3"/>
  <c r="J790" i="3"/>
  <c r="J791" i="3"/>
  <c r="J792" i="3"/>
  <c r="J793" i="3"/>
  <c r="J794" i="3"/>
  <c r="J795" i="3"/>
  <c r="J796" i="3"/>
  <c r="J797" i="3"/>
  <c r="J798" i="3"/>
  <c r="J799" i="3"/>
  <c r="J800" i="3"/>
  <c r="J801" i="3"/>
  <c r="J802" i="3"/>
  <c r="J803" i="3"/>
  <c r="J804" i="3"/>
  <c r="J805" i="3"/>
  <c r="J806" i="3"/>
  <c r="J807" i="3"/>
  <c r="J808" i="3"/>
  <c r="J809" i="3"/>
  <c r="J810" i="3"/>
  <c r="J811" i="3"/>
  <c r="J812" i="3"/>
  <c r="J813" i="3"/>
  <c r="J814" i="3"/>
  <c r="J815" i="3"/>
  <c r="J816" i="3"/>
  <c r="J817" i="3"/>
  <c r="J818" i="3"/>
  <c r="J819" i="3"/>
  <c r="J820" i="3"/>
  <c r="J821" i="3"/>
  <c r="J822" i="3"/>
  <c r="J823" i="3"/>
  <c r="J824" i="3"/>
  <c r="J825" i="3"/>
  <c r="J826" i="3"/>
  <c r="J827" i="3"/>
  <c r="J828" i="3"/>
  <c r="J829" i="3"/>
  <c r="J830" i="3"/>
  <c r="J831" i="3"/>
  <c r="J832" i="3"/>
  <c r="J833" i="3"/>
  <c r="J834" i="3"/>
  <c r="J835" i="3"/>
  <c r="J836" i="3"/>
  <c r="J837" i="3"/>
  <c r="J838" i="3"/>
  <c r="J839" i="3"/>
  <c r="J840" i="3"/>
  <c r="J841" i="3"/>
  <c r="J842" i="3"/>
  <c r="J843" i="3"/>
  <c r="J844" i="3"/>
  <c r="J845" i="3"/>
  <c r="J846" i="3"/>
  <c r="J847" i="3"/>
  <c r="J848" i="3"/>
  <c r="J849" i="3"/>
  <c r="J850" i="3"/>
  <c r="J851" i="3"/>
  <c r="J852" i="3"/>
  <c r="J853" i="3"/>
  <c r="J854" i="3"/>
  <c r="J855" i="3"/>
  <c r="J856" i="3"/>
  <c r="J857" i="3"/>
  <c r="J858" i="3"/>
  <c r="J859" i="3"/>
  <c r="J860" i="3"/>
  <c r="J861" i="3"/>
  <c r="J862" i="3"/>
  <c r="J863" i="3"/>
  <c r="J864" i="3"/>
  <c r="J865" i="3"/>
  <c r="J866" i="3"/>
  <c r="J867" i="3"/>
  <c r="J868" i="3"/>
  <c r="J869" i="3"/>
  <c r="J870" i="3"/>
  <c r="J871" i="3"/>
  <c r="J872" i="3"/>
  <c r="J873" i="3"/>
  <c r="J874" i="3"/>
  <c r="J875" i="3"/>
  <c r="J876" i="3"/>
  <c r="C93" i="15" a="1"/>
  <c r="C93" i="1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K51" i="5" a="1"/>
  <c r="K51" i="5"/>
  <c r="K52" i="5" a="1"/>
  <c r="K52" i="5"/>
  <c r="K53" i="5" a="1"/>
  <c r="K53" i="5"/>
  <c r="K54" i="5" a="1"/>
  <c r="K54" i="5"/>
  <c r="K55" i="5" a="1"/>
  <c r="K55" i="5"/>
  <c r="K56" i="5" a="1"/>
  <c r="K56" i="5"/>
  <c r="K57" i="5" a="1"/>
  <c r="K57" i="5"/>
  <c r="K58" i="5" a="1"/>
  <c r="K58" i="5"/>
  <c r="K59" i="5" a="1"/>
  <c r="K59" i="5"/>
  <c r="K60" i="5" a="1"/>
  <c r="K60" i="5"/>
  <c r="K61" i="5" a="1"/>
  <c r="K61" i="5"/>
  <c r="K62" i="5" a="1"/>
  <c r="K62" i="5"/>
  <c r="K63" i="5" a="1"/>
  <c r="K63" i="5"/>
  <c r="K64" i="5" a="1"/>
  <c r="K64" i="5"/>
  <c r="K65" i="5" a="1"/>
  <c r="K65" i="5"/>
  <c r="K66" i="5" a="1"/>
  <c r="K66" i="5"/>
  <c r="K67" i="5" a="1"/>
  <c r="K67" i="5"/>
  <c r="K68" i="5" a="1"/>
  <c r="K68" i="5"/>
  <c r="K69" i="5" a="1"/>
  <c r="K69" i="5"/>
  <c r="K70" i="5" a="1"/>
  <c r="K70" i="5"/>
  <c r="K71" i="5" a="1"/>
  <c r="K71" i="5"/>
  <c r="K72" i="5" a="1"/>
  <c r="K72" i="5"/>
  <c r="K73" i="5" a="1"/>
  <c r="K73" i="5"/>
  <c r="K74" i="5" a="1"/>
  <c r="K74" i="5"/>
  <c r="K75" i="5" a="1"/>
  <c r="K75" i="5"/>
  <c r="K76" i="5" a="1"/>
  <c r="K76" i="5"/>
  <c r="K77" i="5" a="1"/>
  <c r="K77" i="5"/>
  <c r="K78" i="5" a="1"/>
  <c r="K78" i="5"/>
  <c r="K79" i="5" a="1"/>
  <c r="K79" i="5"/>
  <c r="K80" i="5" a="1"/>
  <c r="K80" i="5"/>
  <c r="K81" i="5" a="1"/>
  <c r="K81" i="5"/>
  <c r="K82" i="5" a="1"/>
  <c r="K82" i="5"/>
  <c r="K83" i="5" a="1"/>
  <c r="K83" i="5"/>
  <c r="K84" i="5" a="1"/>
  <c r="K84" i="5"/>
  <c r="K85" i="5" a="1"/>
  <c r="K85" i="5"/>
  <c r="K86" i="5" a="1"/>
  <c r="K86" i="5"/>
  <c r="K87" i="5" a="1"/>
  <c r="K87" i="5"/>
  <c r="K88" i="5" a="1"/>
  <c r="K88" i="5"/>
  <c r="K89" i="5" a="1"/>
  <c r="K89" i="5"/>
  <c r="K90" i="5" a="1"/>
  <c r="K90" i="5"/>
  <c r="K91" i="5" a="1"/>
  <c r="K91" i="5"/>
  <c r="K92" i="5" a="1"/>
  <c r="K92" i="5"/>
  <c r="K93" i="5" a="1"/>
  <c r="K93" i="5"/>
  <c r="K94" i="5" a="1"/>
  <c r="K94" i="5"/>
  <c r="K95" i="5" a="1"/>
  <c r="K95" i="5"/>
  <c r="K96" i="5" a="1"/>
  <c r="K96" i="5"/>
  <c r="K97" i="5" a="1"/>
  <c r="K97" i="5"/>
  <c r="K98" i="5" a="1"/>
  <c r="K98" i="5"/>
  <c r="K99" i="5" a="1"/>
  <c r="K99" i="5"/>
  <c r="K100" i="5" a="1"/>
  <c r="K100" i="5"/>
  <c r="K101" i="5" a="1"/>
  <c r="K101" i="5"/>
  <c r="K102" i="5" a="1"/>
  <c r="K102" i="5"/>
  <c r="K103" i="5" a="1"/>
  <c r="K103" i="5"/>
  <c r="K104" i="5" a="1"/>
  <c r="K104" i="5"/>
  <c r="K105" i="5" a="1"/>
  <c r="K105" i="5"/>
  <c r="K106" i="5" a="1"/>
  <c r="K106" i="5"/>
  <c r="K107" i="5" a="1"/>
  <c r="K107" i="5"/>
  <c r="K108" i="5" a="1"/>
  <c r="K108" i="5"/>
  <c r="K109" i="5" a="1"/>
  <c r="K109" i="5"/>
  <c r="K110" i="5" a="1"/>
  <c r="K110" i="5"/>
  <c r="K111" i="5" a="1"/>
  <c r="K111" i="5"/>
  <c r="K112" i="5" a="1"/>
  <c r="K112" i="5"/>
  <c r="K113" i="5" a="1"/>
  <c r="K113" i="5"/>
  <c r="K114" i="5" a="1"/>
  <c r="K114" i="5"/>
  <c r="K115" i="5" a="1"/>
  <c r="K115" i="5"/>
  <c r="K116" i="5" a="1"/>
  <c r="K116" i="5"/>
  <c r="K117" i="5" a="1"/>
  <c r="K117" i="5"/>
  <c r="K118" i="5" a="1"/>
  <c r="K118" i="5"/>
  <c r="K119" i="5" a="1"/>
  <c r="K119" i="5"/>
  <c r="K120" i="5" a="1"/>
  <c r="K120" i="5"/>
  <c r="K121" i="5" a="1"/>
  <c r="K121" i="5"/>
  <c r="K122" i="5" a="1"/>
  <c r="K122" i="5"/>
  <c r="K123" i="5" a="1"/>
  <c r="K123" i="5"/>
  <c r="K124" i="5" a="1"/>
  <c r="K124" i="5"/>
  <c r="K125" i="5" a="1"/>
  <c r="K125" i="5"/>
  <c r="K126" i="5" a="1"/>
  <c r="K126" i="5"/>
  <c r="K127" i="5" a="1"/>
  <c r="K127" i="5"/>
  <c r="K128" i="5" a="1"/>
  <c r="K128" i="5"/>
  <c r="K129" i="5" a="1"/>
  <c r="K129" i="5"/>
  <c r="K130" i="5" a="1"/>
  <c r="K130" i="5"/>
  <c r="K131" i="5" a="1"/>
  <c r="K131" i="5"/>
  <c r="K132" i="5" a="1"/>
  <c r="K132" i="5"/>
  <c r="K133" i="5" a="1"/>
  <c r="K133" i="5"/>
  <c r="K134" i="5" a="1"/>
  <c r="K134" i="5"/>
  <c r="K135" i="5" a="1"/>
  <c r="K135" i="5"/>
  <c r="K136" i="5" a="1"/>
  <c r="K136" i="5"/>
  <c r="K137" i="5" a="1"/>
  <c r="K137" i="5"/>
  <c r="K138" i="5" a="1"/>
  <c r="K138" i="5"/>
  <c r="K139" i="5" a="1"/>
  <c r="K139" i="5"/>
  <c r="K140" i="5" a="1"/>
  <c r="K140" i="5"/>
  <c r="K141" i="5" a="1"/>
  <c r="K141" i="5"/>
  <c r="K142" i="5" a="1"/>
  <c r="K142" i="5"/>
  <c r="K143" i="5" a="1"/>
  <c r="K143" i="5"/>
  <c r="K144" i="5" a="1"/>
  <c r="K144" i="5"/>
  <c r="K145" i="5" a="1"/>
  <c r="K145" i="5"/>
  <c r="K146" i="5" a="1"/>
  <c r="K146" i="5"/>
  <c r="K147" i="5" a="1"/>
  <c r="K147" i="5"/>
  <c r="K148" i="5" a="1"/>
  <c r="K148" i="5"/>
  <c r="K149" i="5" a="1"/>
  <c r="K149" i="5"/>
  <c r="K150" i="5" a="1"/>
  <c r="K150" i="5"/>
  <c r="K151" i="5" a="1"/>
  <c r="K151" i="5"/>
  <c r="K152" i="5" a="1"/>
  <c r="K152" i="5"/>
  <c r="K153" i="5" a="1"/>
  <c r="K153" i="5"/>
  <c r="K154" i="5" a="1"/>
  <c r="K154" i="5"/>
  <c r="K155" i="5" a="1"/>
  <c r="K155" i="5"/>
  <c r="K156" i="5" a="1"/>
  <c r="K156" i="5"/>
  <c r="K157" i="5" a="1"/>
  <c r="K157" i="5"/>
  <c r="K158" i="5" a="1"/>
  <c r="K158" i="5"/>
  <c r="K159" i="5" a="1"/>
  <c r="K159" i="5"/>
  <c r="K160" i="5" a="1"/>
  <c r="K160" i="5"/>
  <c r="K161" i="5" a="1"/>
  <c r="K161" i="5"/>
  <c r="K162" i="5" a="1"/>
  <c r="K162" i="5"/>
  <c r="K163" i="5" a="1"/>
  <c r="K163" i="5"/>
  <c r="K164" i="5" a="1"/>
  <c r="K164" i="5"/>
  <c r="K165" i="5" a="1"/>
  <c r="K165" i="5"/>
  <c r="K166" i="5" a="1"/>
  <c r="K166" i="5"/>
  <c r="K167" i="5" a="1"/>
  <c r="K167" i="5"/>
  <c r="K168" i="5" a="1"/>
  <c r="K168" i="5"/>
  <c r="K169" i="5" a="1"/>
  <c r="K169" i="5"/>
  <c r="K170" i="5" a="1"/>
  <c r="K170" i="5"/>
  <c r="K171" i="5" a="1"/>
  <c r="K171" i="5"/>
  <c r="K172" i="5" a="1"/>
  <c r="K172" i="5"/>
  <c r="K173" i="5" a="1"/>
  <c r="K173" i="5"/>
  <c r="K174" i="5" a="1"/>
  <c r="K174" i="5"/>
  <c r="K175" i="5" a="1"/>
  <c r="K175" i="5"/>
  <c r="K176" i="5" a="1"/>
  <c r="K176" i="5"/>
  <c r="K177" i="5" a="1"/>
  <c r="K177" i="5"/>
  <c r="K178" i="5" a="1"/>
  <c r="K178" i="5"/>
  <c r="K179" i="5" a="1"/>
  <c r="K179" i="5"/>
  <c r="K180" i="5" a="1"/>
  <c r="K180" i="5"/>
  <c r="K181" i="5" a="1"/>
  <c r="K181" i="5"/>
  <c r="K182" i="5" a="1"/>
  <c r="K182" i="5"/>
  <c r="K183" i="5" a="1"/>
  <c r="K183" i="5"/>
  <c r="K184" i="5" a="1"/>
  <c r="K184" i="5"/>
  <c r="K185" i="5" a="1"/>
  <c r="K185" i="5"/>
  <c r="K186" i="5" a="1"/>
  <c r="K186" i="5"/>
  <c r="K187" i="5" a="1"/>
  <c r="K187" i="5"/>
  <c r="K188" i="5" a="1"/>
  <c r="K188" i="5"/>
  <c r="K189" i="5" a="1"/>
  <c r="K189" i="5"/>
  <c r="K190" i="5" a="1"/>
  <c r="K190" i="5"/>
  <c r="K191" i="5" a="1"/>
  <c r="K191" i="5"/>
  <c r="K192" i="5" a="1"/>
  <c r="K192" i="5"/>
  <c r="K193" i="5" a="1"/>
  <c r="K193" i="5"/>
  <c r="K194" i="5" a="1"/>
  <c r="K194" i="5"/>
  <c r="K195" i="5" a="1"/>
  <c r="K195" i="5"/>
  <c r="K196" i="5" a="1"/>
  <c r="K196" i="5"/>
  <c r="K197" i="5" a="1"/>
  <c r="K197" i="5"/>
  <c r="K198" i="5" a="1"/>
  <c r="K198" i="5"/>
  <c r="K199" i="5" a="1"/>
  <c r="K199" i="5"/>
  <c r="K200" i="5" a="1"/>
  <c r="K200" i="5"/>
  <c r="K201" i="5" a="1"/>
  <c r="K201" i="5"/>
  <c r="K202" i="5" a="1"/>
  <c r="K202" i="5"/>
  <c r="K203" i="5" a="1"/>
  <c r="K203" i="5"/>
  <c r="K204" i="5" a="1"/>
  <c r="K204" i="5"/>
  <c r="K205" i="5" a="1"/>
  <c r="K205" i="5"/>
  <c r="K206" i="5" a="1"/>
  <c r="K206" i="5"/>
  <c r="K207" i="5" a="1"/>
  <c r="K207" i="5"/>
  <c r="K208" i="5" a="1"/>
  <c r="K208" i="5"/>
  <c r="K209" i="5" a="1"/>
  <c r="K209" i="5"/>
  <c r="K210" i="5" a="1"/>
  <c r="K210" i="5"/>
  <c r="K211" i="5" a="1"/>
  <c r="K211" i="5"/>
  <c r="K212" i="5" a="1"/>
  <c r="K212" i="5"/>
  <c r="K213" i="5" a="1"/>
  <c r="K213" i="5"/>
  <c r="K214" i="5" a="1"/>
  <c r="K214" i="5"/>
  <c r="K215" i="5" a="1"/>
  <c r="K215" i="5"/>
  <c r="K216" i="5" a="1"/>
  <c r="K216" i="5"/>
  <c r="K217" i="5" a="1"/>
  <c r="K217" i="5"/>
  <c r="K218" i="5" a="1"/>
  <c r="K218" i="5"/>
  <c r="K219" i="5" a="1"/>
  <c r="K219" i="5"/>
  <c r="K220" i="5" a="1"/>
  <c r="K220" i="5"/>
  <c r="K221" i="5" a="1"/>
  <c r="K221" i="5"/>
  <c r="K222" i="5" a="1"/>
  <c r="K222" i="5"/>
  <c r="K223" i="5" a="1"/>
  <c r="K223" i="5"/>
  <c r="K224" i="5" a="1"/>
  <c r="K224" i="5"/>
  <c r="K225" i="5" a="1"/>
  <c r="K225" i="5"/>
  <c r="K226" i="5" a="1"/>
  <c r="K226" i="5"/>
  <c r="K227" i="5" a="1"/>
  <c r="K227" i="5"/>
  <c r="K228" i="5" a="1"/>
  <c r="K228" i="5"/>
  <c r="K229" i="5" a="1"/>
  <c r="K229" i="5"/>
  <c r="K230" i="5" a="1"/>
  <c r="K230" i="5"/>
  <c r="K231" i="5" a="1"/>
  <c r="K231" i="5"/>
  <c r="K232" i="5" a="1"/>
  <c r="K232" i="5"/>
  <c r="K233" i="5" a="1"/>
  <c r="K233" i="5"/>
  <c r="K234" i="5" a="1"/>
  <c r="K234" i="5"/>
  <c r="K235" i="5" a="1"/>
  <c r="K235" i="5"/>
  <c r="K236" i="5" a="1"/>
  <c r="K236" i="5"/>
  <c r="K237" i="5" a="1"/>
  <c r="K237" i="5"/>
  <c r="K238" i="5" a="1"/>
  <c r="K238" i="5"/>
  <c r="K239" i="5" a="1"/>
  <c r="K239" i="5"/>
  <c r="K240" i="5" a="1"/>
  <c r="K240" i="5"/>
  <c r="K241" i="5" a="1"/>
  <c r="K241" i="5"/>
  <c r="K242" i="5" a="1"/>
  <c r="K242" i="5"/>
  <c r="K243" i="5" a="1"/>
  <c r="K243" i="5"/>
  <c r="K244" i="5" a="1"/>
  <c r="K244" i="5"/>
  <c r="K245" i="5" a="1"/>
  <c r="K245" i="5"/>
  <c r="K246" i="5" a="1"/>
  <c r="K246" i="5"/>
  <c r="K247" i="5" a="1"/>
  <c r="K247" i="5"/>
  <c r="K248" i="5" a="1"/>
  <c r="K248" i="5"/>
  <c r="K249" i="5" a="1"/>
  <c r="K249" i="5"/>
  <c r="K250" i="5" a="1"/>
  <c r="K250" i="5"/>
  <c r="K251" i="5" a="1"/>
  <c r="K251" i="5"/>
  <c r="K252" i="5" a="1"/>
  <c r="K252" i="5"/>
  <c r="K253" i="5" a="1"/>
  <c r="K253" i="5"/>
  <c r="K254" i="5" a="1"/>
  <c r="K254" i="5"/>
  <c r="K255" i="5" a="1"/>
  <c r="K255" i="5"/>
  <c r="K256" i="5" a="1"/>
  <c r="K256" i="5"/>
  <c r="K257" i="5" a="1"/>
  <c r="K257" i="5"/>
  <c r="K258" i="5" a="1"/>
  <c r="K258" i="5"/>
  <c r="K259" i="5" a="1"/>
  <c r="K259" i="5"/>
  <c r="K260" i="5" a="1"/>
  <c r="K260" i="5"/>
  <c r="K261" i="5" a="1"/>
  <c r="K261" i="5"/>
  <c r="K262" i="5" a="1"/>
  <c r="K262" i="5"/>
  <c r="K263" i="5" a="1"/>
  <c r="K263" i="5"/>
  <c r="K264" i="5" a="1"/>
  <c r="K264" i="5"/>
  <c r="K265" i="5" a="1"/>
  <c r="K265" i="5"/>
  <c r="K266" i="5" a="1"/>
  <c r="K266" i="5"/>
  <c r="K267" i="5" a="1"/>
  <c r="K267" i="5"/>
  <c r="K268" i="5" a="1"/>
  <c r="K268" i="5"/>
  <c r="K269" i="5" a="1"/>
  <c r="K269" i="5"/>
  <c r="K270" i="5" a="1"/>
  <c r="K270" i="5"/>
  <c r="K271" i="5" a="1"/>
  <c r="K271" i="5"/>
  <c r="K272" i="5" a="1"/>
  <c r="K272" i="5"/>
  <c r="K273" i="5" a="1"/>
  <c r="K273" i="5"/>
  <c r="K274" i="5" a="1"/>
  <c r="K274" i="5"/>
  <c r="K275" i="5" a="1"/>
  <c r="K275" i="5"/>
  <c r="K276" i="5" a="1"/>
  <c r="K276" i="5"/>
  <c r="K277" i="5" a="1"/>
  <c r="K277" i="5"/>
  <c r="K278" i="5" a="1"/>
  <c r="K278" i="5"/>
  <c r="K279" i="5" a="1"/>
  <c r="K279" i="5"/>
  <c r="K280" i="5" a="1"/>
  <c r="K280" i="5"/>
  <c r="K281" i="5" a="1"/>
  <c r="K281" i="5"/>
  <c r="K282" i="5" a="1"/>
  <c r="K282" i="5"/>
  <c r="K283" i="5" a="1"/>
  <c r="K283" i="5"/>
  <c r="K284" i="5" a="1"/>
  <c r="K284" i="5"/>
  <c r="K285" i="5" a="1"/>
  <c r="K285" i="5"/>
  <c r="K286" i="5" a="1"/>
  <c r="K286" i="5"/>
  <c r="K287" i="5" a="1"/>
  <c r="K287" i="5"/>
  <c r="K288" i="5" a="1"/>
  <c r="K288" i="5"/>
  <c r="K289" i="5" a="1"/>
  <c r="K289" i="5"/>
  <c r="K290" i="5" a="1"/>
  <c r="K290" i="5"/>
  <c r="K291" i="5" a="1"/>
  <c r="K291" i="5"/>
  <c r="K292" i="5" a="1"/>
  <c r="K292" i="5"/>
  <c r="K293" i="5" a="1"/>
  <c r="K293" i="5"/>
  <c r="K294" i="5" a="1"/>
  <c r="K294" i="5"/>
  <c r="K295" i="5" a="1"/>
  <c r="K295" i="5"/>
  <c r="K296" i="5" a="1"/>
  <c r="K296" i="5"/>
  <c r="K297" i="5" a="1"/>
  <c r="K297" i="5"/>
  <c r="K298" i="5" a="1"/>
  <c r="K298" i="5"/>
  <c r="K299" i="5" a="1"/>
  <c r="K299" i="5"/>
  <c r="K300" i="5" a="1"/>
  <c r="K300" i="5"/>
  <c r="K301" i="5" a="1"/>
  <c r="K301" i="5"/>
  <c r="K302" i="5" a="1"/>
  <c r="K302" i="5"/>
  <c r="K303" i="5" a="1"/>
  <c r="K303" i="5"/>
  <c r="K304" i="5" a="1"/>
  <c r="K304" i="5"/>
  <c r="K305" i="5" a="1"/>
  <c r="K305" i="5"/>
  <c r="K306" i="5" a="1"/>
  <c r="K306" i="5"/>
  <c r="K307" i="5" a="1"/>
  <c r="K307" i="5"/>
  <c r="K308" i="5" a="1"/>
  <c r="K308" i="5"/>
  <c r="K309" i="5" a="1"/>
  <c r="K309" i="5"/>
  <c r="K310" i="5" a="1"/>
  <c r="K310" i="5"/>
  <c r="K311" i="5" a="1"/>
  <c r="K311" i="5"/>
  <c r="K312" i="5" a="1"/>
  <c r="K312" i="5"/>
  <c r="K313" i="5" a="1"/>
  <c r="K313" i="5"/>
  <c r="K314" i="5" a="1"/>
  <c r="K314" i="5"/>
  <c r="K315" i="5" a="1"/>
  <c r="K315" i="5"/>
  <c r="K316" i="5" a="1"/>
  <c r="K316" i="5"/>
  <c r="K317" i="5" a="1"/>
  <c r="K317" i="5"/>
  <c r="K318" i="5" a="1"/>
  <c r="K318" i="5"/>
  <c r="K319" i="5" a="1"/>
  <c r="K319" i="5"/>
  <c r="K320" i="5" a="1"/>
  <c r="K320" i="5"/>
  <c r="K321" i="5" a="1"/>
  <c r="K321" i="5"/>
  <c r="K322" i="5" a="1"/>
  <c r="K322" i="5"/>
  <c r="K323" i="5" a="1"/>
  <c r="K323" i="5"/>
  <c r="K324" i="5" a="1"/>
  <c r="K324" i="5"/>
  <c r="K325" i="5" a="1"/>
  <c r="K325" i="5"/>
  <c r="K326" i="5" a="1"/>
  <c r="K326" i="5"/>
  <c r="K327" i="5" a="1"/>
  <c r="K327" i="5"/>
  <c r="K328" i="5" a="1"/>
  <c r="K328" i="5"/>
  <c r="K329" i="5" a="1"/>
  <c r="K329" i="5"/>
  <c r="K330" i="5" a="1"/>
  <c r="K330" i="5"/>
  <c r="K331" i="5" a="1"/>
  <c r="K331" i="5"/>
  <c r="K332" i="5" a="1"/>
  <c r="K332" i="5"/>
  <c r="K333" i="5" a="1"/>
  <c r="K333" i="5"/>
  <c r="K334" i="5" a="1"/>
  <c r="K334" i="5"/>
  <c r="K335" i="5" a="1"/>
  <c r="K335" i="5"/>
  <c r="K336" i="5" a="1"/>
  <c r="K336" i="5"/>
  <c r="K337" i="5" a="1"/>
  <c r="K337" i="5"/>
  <c r="K338" i="5" a="1"/>
  <c r="K338" i="5"/>
  <c r="K339" i="5" a="1"/>
  <c r="K339" i="5"/>
  <c r="K340" i="5" a="1"/>
  <c r="K340" i="5"/>
  <c r="K341" i="5" a="1"/>
  <c r="K341" i="5"/>
  <c r="K342" i="5" a="1"/>
  <c r="K342" i="5"/>
  <c r="K343" i="5" a="1"/>
  <c r="K343" i="5"/>
  <c r="K344" i="5" a="1"/>
  <c r="K344" i="5"/>
  <c r="K345" i="5" a="1"/>
  <c r="K345" i="5"/>
  <c r="K346" i="5" a="1"/>
  <c r="K346" i="5"/>
  <c r="K347" i="5" a="1"/>
  <c r="K347" i="5"/>
  <c r="K348" i="5" a="1"/>
  <c r="K348" i="5"/>
  <c r="K349" i="5" a="1"/>
  <c r="K349" i="5"/>
  <c r="K350" i="5" a="1"/>
  <c r="K350" i="5"/>
  <c r="K351" i="5" a="1"/>
  <c r="K351" i="5"/>
  <c r="K352" i="5" a="1"/>
  <c r="K352" i="5"/>
  <c r="K353" i="5" a="1"/>
  <c r="K353" i="5"/>
  <c r="K354" i="5" a="1"/>
  <c r="K354" i="5"/>
  <c r="K355" i="5" a="1"/>
  <c r="K355" i="5"/>
  <c r="K356" i="5" a="1"/>
  <c r="K356" i="5"/>
  <c r="K357" i="5" a="1"/>
  <c r="K357" i="5"/>
  <c r="K358" i="5" a="1"/>
  <c r="K358" i="5"/>
  <c r="K359" i="5" a="1"/>
  <c r="K359" i="5"/>
  <c r="K360" i="5" a="1"/>
  <c r="K360" i="5"/>
  <c r="K361" i="5" a="1"/>
  <c r="K361" i="5"/>
  <c r="K362" i="5" a="1"/>
  <c r="K362" i="5"/>
  <c r="K363" i="5" a="1"/>
  <c r="K363" i="5"/>
  <c r="K364" i="5" a="1"/>
  <c r="K364" i="5"/>
  <c r="K365" i="5" a="1"/>
  <c r="K365" i="5"/>
  <c r="K366" i="5" a="1"/>
  <c r="K366" i="5"/>
  <c r="K367" i="5" a="1"/>
  <c r="K367" i="5"/>
  <c r="K368" i="5" a="1"/>
  <c r="K368" i="5"/>
  <c r="K369" i="5" a="1"/>
  <c r="K369" i="5"/>
  <c r="K370" i="5" a="1"/>
  <c r="K370" i="5"/>
  <c r="K371" i="5" a="1"/>
  <c r="K371" i="5"/>
  <c r="K372" i="5" a="1"/>
  <c r="K372" i="5"/>
  <c r="K373" i="5" a="1"/>
  <c r="K373" i="5"/>
  <c r="K374" i="5" a="1"/>
  <c r="K374" i="5"/>
  <c r="K375" i="5" a="1"/>
  <c r="K375" i="5"/>
  <c r="K376" i="5" a="1"/>
  <c r="K376" i="5"/>
  <c r="K377" i="5" a="1"/>
  <c r="K377" i="5"/>
  <c r="K378" i="5" a="1"/>
  <c r="K378" i="5"/>
  <c r="K379" i="5" a="1"/>
  <c r="K379" i="5"/>
  <c r="K380" i="5" a="1"/>
  <c r="K380" i="5"/>
  <c r="K381" i="5" a="1"/>
  <c r="K381" i="5"/>
  <c r="K382" i="5" a="1"/>
  <c r="K382" i="5"/>
  <c r="K383" i="5" a="1"/>
  <c r="K383" i="5"/>
  <c r="K384" i="5" a="1"/>
  <c r="K384" i="5"/>
  <c r="K385" i="5" a="1"/>
  <c r="K385" i="5"/>
  <c r="K386" i="5" a="1"/>
  <c r="K386" i="5"/>
  <c r="K387" i="5" a="1"/>
  <c r="K387" i="5"/>
  <c r="K388" i="5" a="1"/>
  <c r="K388" i="5"/>
  <c r="K389" i="5" a="1"/>
  <c r="K389" i="5"/>
  <c r="K390" i="5" a="1"/>
  <c r="K390" i="5"/>
  <c r="K391" i="5" a="1"/>
  <c r="K391" i="5"/>
  <c r="K392" i="5" a="1"/>
  <c r="K392" i="5"/>
  <c r="K393" i="5" a="1"/>
  <c r="K393" i="5"/>
  <c r="K394" i="5" a="1"/>
  <c r="K394" i="5"/>
  <c r="K395" i="5" a="1"/>
  <c r="K395" i="5"/>
  <c r="K396" i="5" a="1"/>
  <c r="K396" i="5"/>
  <c r="K397" i="5" a="1"/>
  <c r="K397" i="5"/>
  <c r="K398" i="5" a="1"/>
  <c r="K398" i="5"/>
  <c r="K399" i="5" a="1"/>
  <c r="K399" i="5"/>
  <c r="K400" i="5" a="1"/>
  <c r="K400" i="5"/>
  <c r="K401" i="5" a="1"/>
  <c r="K401" i="5"/>
  <c r="K402" i="5" a="1"/>
  <c r="K402" i="5"/>
  <c r="K403" i="5" a="1"/>
  <c r="K403" i="5"/>
  <c r="K404" i="5" a="1"/>
  <c r="K404" i="5"/>
  <c r="K405" i="5" a="1"/>
  <c r="K405" i="5"/>
  <c r="K406" i="5" a="1"/>
  <c r="K406" i="5"/>
  <c r="K407" i="5" a="1"/>
  <c r="K407" i="5"/>
  <c r="K408" i="5" a="1"/>
  <c r="K408" i="5"/>
  <c r="K409" i="5" a="1"/>
  <c r="K409" i="5"/>
  <c r="K410" i="5" a="1"/>
  <c r="K410" i="5"/>
  <c r="K411" i="5" a="1"/>
  <c r="K411" i="5"/>
  <c r="K412" i="5" a="1"/>
  <c r="K412" i="5"/>
  <c r="K413" i="5" a="1"/>
  <c r="K413" i="5"/>
  <c r="K414" i="5" a="1"/>
  <c r="K414" i="5"/>
  <c r="K415" i="5" a="1"/>
  <c r="K415" i="5"/>
  <c r="K416" i="5" a="1"/>
  <c r="K416" i="5"/>
  <c r="K417" i="5" a="1"/>
  <c r="K417" i="5"/>
  <c r="K418" i="5" a="1"/>
  <c r="K418" i="5"/>
  <c r="K419" i="5" a="1"/>
  <c r="K419" i="5"/>
  <c r="K420" i="5" a="1"/>
  <c r="K420" i="5"/>
  <c r="K421" i="5" a="1"/>
  <c r="K421" i="5"/>
  <c r="K422" i="5" a="1"/>
  <c r="K422" i="5"/>
  <c r="K423" i="5" a="1"/>
  <c r="K423" i="5"/>
  <c r="K424" i="5" a="1"/>
  <c r="K424" i="5"/>
  <c r="K425" i="5" a="1"/>
  <c r="K425" i="5"/>
  <c r="K426" i="5" a="1"/>
  <c r="K426" i="5"/>
  <c r="K427" i="5" a="1"/>
  <c r="K427" i="5"/>
  <c r="K428" i="5" a="1"/>
  <c r="K428" i="5"/>
  <c r="K429" i="5" a="1"/>
  <c r="K429" i="5"/>
  <c r="K430" i="5" a="1"/>
  <c r="K430" i="5"/>
  <c r="K431" i="5" a="1"/>
  <c r="K431" i="5"/>
  <c r="K432" i="5" a="1"/>
  <c r="K432" i="5"/>
  <c r="K433" i="5" a="1"/>
  <c r="K433" i="5"/>
  <c r="K434" i="5" a="1"/>
  <c r="K434" i="5"/>
  <c r="K435" i="5" a="1"/>
  <c r="K435" i="5"/>
  <c r="K436" i="5" a="1"/>
  <c r="K436" i="5"/>
  <c r="K437" i="5" a="1"/>
  <c r="K437" i="5"/>
  <c r="K438" i="5" a="1"/>
  <c r="K438" i="5"/>
  <c r="K439" i="5" a="1"/>
  <c r="K439" i="5"/>
  <c r="K440" i="5" a="1"/>
  <c r="K440" i="5"/>
  <c r="K441" i="5" a="1"/>
  <c r="K441" i="5"/>
  <c r="K442" i="5" a="1"/>
  <c r="K442" i="5"/>
  <c r="K443" i="5" a="1"/>
  <c r="K443" i="5"/>
  <c r="K444" i="5" a="1"/>
  <c r="K444" i="5"/>
  <c r="K445" i="5" a="1"/>
  <c r="K445" i="5"/>
  <c r="K446" i="5" a="1"/>
  <c r="K446" i="5"/>
  <c r="K447" i="5" a="1"/>
  <c r="K447" i="5"/>
  <c r="K448" i="5" a="1"/>
  <c r="K448" i="5"/>
  <c r="K449" i="5" a="1"/>
  <c r="K449" i="5"/>
  <c r="K450" i="5" a="1"/>
  <c r="K450" i="5"/>
  <c r="K451" i="5" a="1"/>
  <c r="K451" i="5"/>
  <c r="K452" i="5" a="1"/>
  <c r="K452" i="5"/>
  <c r="K453" i="5" a="1"/>
  <c r="K453" i="5"/>
  <c r="K454" i="5" a="1"/>
  <c r="K454" i="5"/>
  <c r="K455" i="5" a="1"/>
  <c r="K455" i="5"/>
  <c r="K456" i="5" a="1"/>
  <c r="K456" i="5"/>
  <c r="K457" i="5" a="1"/>
  <c r="K457" i="5"/>
  <c r="K458" i="5" a="1"/>
  <c r="K458" i="5"/>
  <c r="K459" i="5" a="1"/>
  <c r="K459" i="5"/>
  <c r="K460" i="5" a="1"/>
  <c r="K460" i="5"/>
  <c r="K461" i="5" a="1"/>
  <c r="K461" i="5"/>
  <c r="K462" i="5" a="1"/>
  <c r="K462" i="5"/>
  <c r="K463" i="5" a="1"/>
  <c r="K463" i="5"/>
  <c r="K464" i="5" a="1"/>
  <c r="K464" i="5"/>
  <c r="K465" i="5" a="1"/>
  <c r="K465" i="5"/>
  <c r="K466" i="5" a="1"/>
  <c r="K466" i="5"/>
  <c r="K467" i="5" a="1"/>
  <c r="K467" i="5"/>
  <c r="K468" i="5" a="1"/>
  <c r="K468" i="5"/>
  <c r="K469" i="5" a="1"/>
  <c r="K469" i="5"/>
  <c r="K470" i="5" a="1"/>
  <c r="K470" i="5"/>
  <c r="K471" i="5" a="1"/>
  <c r="K471" i="5"/>
  <c r="K472" i="5" a="1"/>
  <c r="K472" i="5"/>
  <c r="K473" i="5" a="1"/>
  <c r="K473" i="5"/>
  <c r="K474" i="5" a="1"/>
  <c r="K474" i="5"/>
  <c r="K475" i="5" a="1"/>
  <c r="K475" i="5"/>
  <c r="K476" i="5" a="1"/>
  <c r="K476" i="5"/>
  <c r="K477" i="5" a="1"/>
  <c r="K477" i="5"/>
  <c r="K478" i="5" a="1"/>
  <c r="K478" i="5"/>
  <c r="K479" i="5" a="1"/>
  <c r="K479" i="5"/>
  <c r="K480" i="5" a="1"/>
  <c r="K480" i="5"/>
  <c r="K481" i="5" a="1"/>
  <c r="K481" i="5"/>
  <c r="K482" i="5" a="1"/>
  <c r="K482" i="5"/>
  <c r="K483" i="5" a="1"/>
  <c r="K483" i="5"/>
  <c r="K484" i="5" a="1"/>
  <c r="K484" i="5"/>
  <c r="K485" i="5" a="1"/>
  <c r="K485" i="5"/>
  <c r="K486" i="5" a="1"/>
  <c r="K486" i="5"/>
  <c r="K487" i="5" a="1"/>
  <c r="K487" i="5"/>
  <c r="K488" i="5" a="1"/>
  <c r="K488" i="5"/>
  <c r="K489" i="5" a="1"/>
  <c r="K489" i="5"/>
  <c r="K490" i="5" a="1"/>
  <c r="K490" i="5"/>
  <c r="K491" i="5" a="1"/>
  <c r="K491" i="5"/>
  <c r="K492" i="5" a="1"/>
  <c r="K492" i="5"/>
  <c r="K493" i="5" a="1"/>
  <c r="K493" i="5"/>
  <c r="K494" i="5" a="1"/>
  <c r="K494" i="5"/>
  <c r="K495" i="5" a="1"/>
  <c r="K495" i="5"/>
  <c r="K496" i="5" a="1"/>
  <c r="K496" i="5"/>
  <c r="K497" i="5" a="1"/>
  <c r="K497" i="5"/>
  <c r="K498" i="5" a="1"/>
  <c r="K498" i="5"/>
  <c r="K499" i="5" a="1"/>
  <c r="K499" i="5"/>
  <c r="K500" i="5" a="1"/>
  <c r="K500" i="5"/>
  <c r="K501" i="5" a="1"/>
  <c r="K501" i="5"/>
  <c r="K502" i="5" a="1"/>
  <c r="K502" i="5"/>
  <c r="K503" i="5" a="1"/>
  <c r="K503" i="5"/>
  <c r="K504" i="5" a="1"/>
  <c r="K504" i="5"/>
  <c r="K505" i="5" a="1"/>
  <c r="K505" i="5"/>
  <c r="K506" i="5" a="1"/>
  <c r="K506" i="5"/>
  <c r="K507" i="5" a="1"/>
  <c r="K507" i="5"/>
  <c r="K508" i="5" a="1"/>
  <c r="K508" i="5"/>
  <c r="K509" i="5" a="1"/>
  <c r="K509" i="5"/>
  <c r="K510" i="5" a="1"/>
  <c r="K510" i="5"/>
  <c r="K511" i="5" a="1"/>
  <c r="K511" i="5"/>
  <c r="K512" i="5" a="1"/>
  <c r="K512" i="5"/>
  <c r="K513" i="5" a="1"/>
  <c r="K513" i="5"/>
  <c r="K514" i="5" a="1"/>
  <c r="K514" i="5"/>
  <c r="K515" i="5" a="1"/>
  <c r="K515" i="5"/>
  <c r="K516" i="5" a="1"/>
  <c r="K516" i="5"/>
  <c r="K517" i="5" a="1"/>
  <c r="K517" i="5"/>
  <c r="K518" i="5" a="1"/>
  <c r="K518" i="5"/>
  <c r="K519" i="5" a="1"/>
  <c r="K519" i="5"/>
  <c r="K520" i="5" a="1"/>
  <c r="K520" i="5"/>
  <c r="K521" i="5" a="1"/>
  <c r="K521" i="5"/>
  <c r="K522" i="5" a="1"/>
  <c r="K522" i="5"/>
  <c r="K523" i="5" a="1"/>
  <c r="K523" i="5"/>
  <c r="K524" i="5" a="1"/>
  <c r="K524" i="5"/>
  <c r="K525" i="5" a="1"/>
  <c r="K525" i="5"/>
  <c r="K526" i="5" a="1"/>
  <c r="K526" i="5"/>
  <c r="K527" i="5" a="1"/>
  <c r="K527" i="5"/>
  <c r="K528" i="5" a="1"/>
  <c r="K528" i="5"/>
  <c r="K529" i="5" a="1"/>
  <c r="K529" i="5"/>
  <c r="K530" i="5" a="1"/>
  <c r="K530" i="5"/>
  <c r="K531" i="5" a="1"/>
  <c r="K531" i="5"/>
  <c r="K532" i="5" a="1"/>
  <c r="K532" i="5"/>
  <c r="K533" i="5" a="1"/>
  <c r="K533" i="5"/>
  <c r="K534" i="5" a="1"/>
  <c r="K534" i="5"/>
  <c r="K535" i="5" a="1"/>
  <c r="K535" i="5"/>
  <c r="K536" i="5" a="1"/>
  <c r="K536" i="5"/>
  <c r="K537" i="5" a="1"/>
  <c r="K537" i="5"/>
  <c r="K538" i="5" a="1"/>
  <c r="K538" i="5"/>
  <c r="K539" i="5" a="1"/>
  <c r="K539" i="5"/>
  <c r="K540" i="5" a="1"/>
  <c r="K540" i="5"/>
  <c r="K541" i="5" a="1"/>
  <c r="K541" i="5"/>
  <c r="K542" i="5" a="1"/>
  <c r="K542" i="5"/>
  <c r="K543" i="5" a="1"/>
  <c r="K543" i="5"/>
  <c r="K544" i="5" a="1"/>
  <c r="K544" i="5"/>
  <c r="K545" i="5" a="1"/>
  <c r="K545" i="5"/>
  <c r="K546" i="5" a="1"/>
  <c r="K546" i="5"/>
  <c r="K547" i="5" a="1"/>
  <c r="K547" i="5"/>
  <c r="K548" i="5" a="1"/>
  <c r="K548" i="5"/>
  <c r="K549" i="5" a="1"/>
  <c r="K549" i="5"/>
  <c r="K550" i="5" a="1"/>
  <c r="K550" i="5"/>
  <c r="K551" i="5" a="1"/>
  <c r="K551" i="5"/>
  <c r="K552" i="5" a="1"/>
  <c r="K552" i="5"/>
  <c r="K553" i="5" a="1"/>
  <c r="K553" i="5"/>
  <c r="K554" i="5" a="1"/>
  <c r="K554" i="5"/>
  <c r="K555" i="5" a="1"/>
  <c r="K555" i="5"/>
  <c r="K556" i="5" a="1"/>
  <c r="K556" i="5"/>
  <c r="K557" i="5" a="1"/>
  <c r="K557" i="5"/>
  <c r="K558" i="5" a="1"/>
  <c r="K558" i="5"/>
  <c r="K559" i="5" a="1"/>
  <c r="K559" i="5"/>
  <c r="K560" i="5" a="1"/>
  <c r="K560" i="5"/>
  <c r="K561" i="5" a="1"/>
  <c r="K561" i="5"/>
  <c r="K562" i="5" a="1"/>
  <c r="K562" i="5"/>
  <c r="K563" i="5" a="1"/>
  <c r="K563" i="5"/>
  <c r="K564" i="5" a="1"/>
  <c r="K564" i="5"/>
  <c r="K565" i="5" a="1"/>
  <c r="K565" i="5"/>
  <c r="K566" i="5" a="1"/>
  <c r="K566" i="5"/>
  <c r="K567" i="5" a="1"/>
  <c r="K567" i="5"/>
  <c r="K568" i="5" a="1"/>
  <c r="K568" i="5"/>
  <c r="K569" i="5" a="1"/>
  <c r="K569" i="5"/>
  <c r="K570" i="5" a="1"/>
  <c r="K570" i="5"/>
  <c r="K571" i="5" a="1"/>
  <c r="K571" i="5"/>
  <c r="K572" i="5" a="1"/>
  <c r="K572" i="5"/>
  <c r="K573" i="5" a="1"/>
  <c r="K573" i="5"/>
  <c r="K574" i="5" a="1"/>
  <c r="K574" i="5"/>
  <c r="K575" i="5" a="1"/>
  <c r="K575" i="5"/>
  <c r="K576" i="5" a="1"/>
  <c r="K576" i="5"/>
  <c r="K577" i="5" a="1"/>
  <c r="K577" i="5"/>
  <c r="K578" i="5" a="1"/>
  <c r="K578" i="5"/>
  <c r="K579" i="5" a="1"/>
  <c r="K579" i="5"/>
  <c r="K580" i="5" a="1"/>
  <c r="K580" i="5"/>
  <c r="K581" i="5" a="1"/>
  <c r="K581" i="5"/>
  <c r="K582" i="5" a="1"/>
  <c r="K582" i="5"/>
  <c r="K583" i="5" a="1"/>
  <c r="K583" i="5"/>
  <c r="K584" i="5" a="1"/>
  <c r="K584" i="5"/>
  <c r="K585" i="5" a="1"/>
  <c r="K585" i="5"/>
  <c r="K586" i="5" a="1"/>
  <c r="K586" i="5"/>
  <c r="K587" i="5" a="1"/>
  <c r="K587" i="5"/>
  <c r="K588" i="5" a="1"/>
  <c r="K588" i="5"/>
  <c r="K589" i="5" a="1"/>
  <c r="K589" i="5"/>
  <c r="K590" i="5" a="1"/>
  <c r="K590" i="5"/>
  <c r="K591" i="5" a="1"/>
  <c r="K591" i="5"/>
  <c r="K592" i="5" a="1"/>
  <c r="K592" i="5"/>
  <c r="K593" i="5" a="1"/>
  <c r="K593" i="5"/>
  <c r="K594" i="5" a="1"/>
  <c r="K594" i="5"/>
  <c r="K595" i="5" a="1"/>
  <c r="K595" i="5"/>
  <c r="K596" i="5" a="1"/>
  <c r="K596" i="5"/>
  <c r="K597" i="5" a="1"/>
  <c r="K597" i="5"/>
  <c r="K598" i="5" a="1"/>
  <c r="K598" i="5"/>
  <c r="K599" i="5" a="1"/>
  <c r="K599" i="5"/>
  <c r="K600" i="5" a="1"/>
  <c r="K600" i="5"/>
  <c r="K601" i="5" a="1"/>
  <c r="K601" i="5"/>
  <c r="K602" i="5" a="1"/>
  <c r="K602" i="5"/>
  <c r="K603" i="5" a="1"/>
  <c r="K603" i="5"/>
  <c r="K604" i="5" a="1"/>
  <c r="K604" i="5"/>
  <c r="K605" i="5" a="1"/>
  <c r="K605" i="5"/>
  <c r="K606" i="5" a="1"/>
  <c r="K606" i="5"/>
  <c r="K607" i="5" a="1"/>
  <c r="K607" i="5"/>
  <c r="K608" i="5" a="1"/>
  <c r="K608" i="5"/>
  <c r="K609" i="5" a="1"/>
  <c r="K609" i="5"/>
  <c r="K610" i="5" a="1"/>
  <c r="K610" i="5"/>
  <c r="K611" i="5" a="1"/>
  <c r="K611" i="5"/>
  <c r="K612" i="5" a="1"/>
  <c r="K612" i="5"/>
  <c r="K613" i="5" a="1"/>
  <c r="K613" i="5"/>
  <c r="K614" i="5" a="1"/>
  <c r="K614" i="5"/>
  <c r="K615" i="5" a="1"/>
  <c r="K615" i="5"/>
  <c r="K616" i="5" a="1"/>
  <c r="K616" i="5"/>
  <c r="K617" i="5" a="1"/>
  <c r="K617" i="5"/>
  <c r="K618" i="5" a="1"/>
  <c r="K618" i="5"/>
  <c r="K619" i="5" a="1"/>
  <c r="K619" i="5"/>
  <c r="K620" i="5" a="1"/>
  <c r="K620" i="5"/>
  <c r="K621" i="5" a="1"/>
  <c r="K621" i="5"/>
  <c r="K622" i="5" a="1"/>
  <c r="K622" i="5"/>
  <c r="K623" i="5" a="1"/>
  <c r="K623" i="5"/>
  <c r="K624" i="5" a="1"/>
  <c r="K624" i="5"/>
  <c r="K625" i="5" a="1"/>
  <c r="K625" i="5"/>
  <c r="K626" i="5" a="1"/>
  <c r="K626" i="5"/>
  <c r="K627" i="5" a="1"/>
  <c r="K627" i="5"/>
  <c r="K628" i="5" a="1"/>
  <c r="K628" i="5"/>
  <c r="K629" i="5" a="1"/>
  <c r="K629" i="5"/>
  <c r="K630" i="5" a="1"/>
  <c r="K630" i="5"/>
  <c r="K631" i="5" a="1"/>
  <c r="K631" i="5"/>
  <c r="K632" i="5" a="1"/>
  <c r="K632" i="5"/>
  <c r="K633" i="5" a="1"/>
  <c r="K633" i="5"/>
  <c r="K634" i="5" a="1"/>
  <c r="K634" i="5"/>
  <c r="K635" i="5" a="1"/>
  <c r="K635" i="5"/>
  <c r="K636" i="5" a="1"/>
  <c r="K636" i="5"/>
  <c r="K637" i="5" a="1"/>
  <c r="K637" i="5"/>
  <c r="K638" i="5" a="1"/>
  <c r="K638" i="5"/>
  <c r="K639" i="5" a="1"/>
  <c r="K639" i="5"/>
  <c r="K640" i="5" a="1"/>
  <c r="K640" i="5"/>
  <c r="K641" i="5" a="1"/>
  <c r="K641" i="5"/>
  <c r="K642" i="5" a="1"/>
  <c r="K642" i="5"/>
  <c r="K643" i="5" a="1"/>
  <c r="K643" i="5"/>
  <c r="K644" i="5" a="1"/>
  <c r="K644" i="5"/>
  <c r="K645" i="5" a="1"/>
  <c r="K645" i="5"/>
  <c r="K646" i="5" a="1"/>
  <c r="K646" i="5"/>
  <c r="K647" i="5" a="1"/>
  <c r="K647" i="5"/>
  <c r="K648" i="5" a="1"/>
  <c r="K648" i="5"/>
  <c r="K649" i="5" a="1"/>
  <c r="K649" i="5"/>
  <c r="K650" i="5" a="1"/>
  <c r="K650" i="5"/>
  <c r="K651" i="5" a="1"/>
  <c r="K651" i="5"/>
  <c r="K652" i="5" a="1"/>
  <c r="K652" i="5"/>
  <c r="K653" i="5" a="1"/>
  <c r="K653" i="5"/>
  <c r="K654" i="5" a="1"/>
  <c r="K654" i="5"/>
  <c r="K655" i="5" a="1"/>
  <c r="K655" i="5"/>
  <c r="K656" i="5" a="1"/>
  <c r="K656" i="5"/>
  <c r="K657" i="5" a="1"/>
  <c r="K657" i="5"/>
  <c r="K658" i="5" a="1"/>
  <c r="K658" i="5"/>
  <c r="K659" i="5" a="1"/>
  <c r="K659" i="5"/>
  <c r="K660" i="5" a="1"/>
  <c r="K660" i="5"/>
  <c r="K661" i="5" a="1"/>
  <c r="K661" i="5"/>
  <c r="K662" i="5" a="1"/>
  <c r="K662" i="5"/>
  <c r="K663" i="5" a="1"/>
  <c r="K663" i="5"/>
  <c r="K664" i="5" a="1"/>
  <c r="K664" i="5"/>
  <c r="K665" i="5" a="1"/>
  <c r="K665" i="5"/>
  <c r="K666" i="5" a="1"/>
  <c r="K666" i="5"/>
  <c r="K667" i="5" a="1"/>
  <c r="K667" i="5"/>
  <c r="K668" i="5" a="1"/>
  <c r="K668" i="5"/>
  <c r="K669" i="5" a="1"/>
  <c r="K669" i="5"/>
  <c r="K670" i="5" a="1"/>
  <c r="K670" i="5"/>
  <c r="K671" i="5" a="1"/>
  <c r="K671" i="5"/>
  <c r="K672" i="5" a="1"/>
  <c r="K672" i="5"/>
  <c r="K673" i="5" a="1"/>
  <c r="K673" i="5"/>
  <c r="K674" i="5" a="1"/>
  <c r="K674" i="5"/>
  <c r="K675" i="5" a="1"/>
  <c r="K675" i="5"/>
  <c r="K676" i="5" a="1"/>
  <c r="K676" i="5"/>
  <c r="K677" i="5" a="1"/>
  <c r="K677" i="5"/>
  <c r="K678" i="5" a="1"/>
  <c r="K678" i="5"/>
  <c r="K679" i="5" a="1"/>
  <c r="K679" i="5"/>
  <c r="K680" i="5" a="1"/>
  <c r="K680" i="5"/>
  <c r="K681" i="5" a="1"/>
  <c r="K681" i="5"/>
  <c r="K682" i="5" a="1"/>
  <c r="K682" i="5"/>
  <c r="K683" i="5" a="1"/>
  <c r="K683" i="5"/>
  <c r="K684" i="5" a="1"/>
  <c r="K684" i="5"/>
  <c r="K685" i="5" a="1"/>
  <c r="K685" i="5"/>
  <c r="K686" i="5" a="1"/>
  <c r="K686" i="5"/>
  <c r="K687" i="5" a="1"/>
  <c r="K687" i="5"/>
  <c r="K688" i="5" a="1"/>
  <c r="K688" i="5"/>
  <c r="K689" i="5" a="1"/>
  <c r="K689" i="5"/>
  <c r="K690" i="5" a="1"/>
  <c r="K690" i="5"/>
  <c r="K691" i="5" a="1"/>
  <c r="K691" i="5"/>
  <c r="K692" i="5" a="1"/>
  <c r="K692" i="5"/>
  <c r="K693" i="5" a="1"/>
  <c r="K693" i="5"/>
  <c r="K694" i="5" a="1"/>
  <c r="K694" i="5"/>
  <c r="K695" i="5" a="1"/>
  <c r="K695" i="5"/>
  <c r="K696" i="5" a="1"/>
  <c r="K696" i="5"/>
  <c r="K697" i="5" a="1"/>
  <c r="K697" i="5"/>
  <c r="K698" i="5" a="1"/>
  <c r="K698" i="5"/>
  <c r="K699" i="5" a="1"/>
  <c r="K699" i="5"/>
  <c r="K700" i="5" a="1"/>
  <c r="K700" i="5"/>
  <c r="K701" i="5" a="1"/>
  <c r="K701" i="5"/>
  <c r="K702" i="5" a="1"/>
  <c r="K702" i="5"/>
  <c r="K703" i="5" a="1"/>
  <c r="K703" i="5"/>
  <c r="K704" i="5" a="1"/>
  <c r="K704" i="5"/>
  <c r="K705" i="5" a="1"/>
  <c r="K705" i="5"/>
  <c r="K706" i="5" a="1"/>
  <c r="K706" i="5"/>
  <c r="K707" i="5" a="1"/>
  <c r="K707" i="5"/>
  <c r="K708" i="5" a="1"/>
  <c r="K708" i="5"/>
  <c r="K709" i="5" a="1"/>
  <c r="K709" i="5"/>
  <c r="K710" i="5" a="1"/>
  <c r="K710" i="5"/>
  <c r="K711" i="5" a="1"/>
  <c r="K711" i="5"/>
  <c r="K712" i="5" a="1"/>
  <c r="K712" i="5"/>
  <c r="K713" i="5" a="1"/>
  <c r="K713" i="5"/>
  <c r="K714" i="5" a="1"/>
  <c r="K714" i="5"/>
  <c r="K715" i="5" a="1"/>
  <c r="K715" i="5"/>
  <c r="K716" i="5" a="1"/>
  <c r="K716" i="5"/>
  <c r="K717" i="5" a="1"/>
  <c r="K717" i="5"/>
  <c r="K718" i="5" a="1"/>
  <c r="K718" i="5"/>
  <c r="K719" i="5" a="1"/>
  <c r="K719" i="5"/>
  <c r="K720" i="5" a="1"/>
  <c r="K720" i="5"/>
  <c r="K721" i="5" a="1"/>
  <c r="K721" i="5"/>
  <c r="K722" i="5" a="1"/>
  <c r="K722" i="5"/>
  <c r="K723" i="5" a="1"/>
  <c r="K723" i="5"/>
  <c r="K724" i="5" a="1"/>
  <c r="K724" i="5"/>
  <c r="K725" i="5" a="1"/>
  <c r="K725" i="5"/>
  <c r="K726" i="5" a="1"/>
  <c r="K726" i="5"/>
  <c r="K727" i="5" a="1"/>
  <c r="K727" i="5"/>
  <c r="K728" i="5" a="1"/>
  <c r="K728" i="5"/>
  <c r="K729" i="5" a="1"/>
  <c r="K729" i="5"/>
  <c r="K730" i="5" a="1"/>
  <c r="K730" i="5"/>
  <c r="K731" i="5" a="1"/>
  <c r="K731" i="5"/>
  <c r="K732" i="5" a="1"/>
  <c r="K732" i="5"/>
  <c r="K733" i="5" a="1"/>
  <c r="K733" i="5"/>
  <c r="K734" i="5" a="1"/>
  <c r="K734" i="5"/>
  <c r="K735" i="5" a="1"/>
  <c r="K735" i="5"/>
  <c r="K736" i="5" a="1"/>
  <c r="K736" i="5"/>
  <c r="K737" i="5" a="1"/>
  <c r="K737" i="5"/>
  <c r="K738" i="5" a="1"/>
  <c r="K738" i="5"/>
  <c r="K739" i="5" a="1"/>
  <c r="K739" i="5"/>
  <c r="K740" i="5" a="1"/>
  <c r="K740" i="5"/>
  <c r="K741" i="5" a="1"/>
  <c r="K741" i="5"/>
  <c r="K742" i="5" a="1"/>
  <c r="K742" i="5"/>
  <c r="K743" i="5" a="1"/>
  <c r="K743" i="5"/>
  <c r="K744" i="5" a="1"/>
  <c r="K744" i="5"/>
  <c r="K745" i="5" a="1"/>
  <c r="K745" i="5"/>
  <c r="K746" i="5" a="1"/>
  <c r="K746" i="5"/>
  <c r="K747" i="5" a="1"/>
  <c r="K747" i="5"/>
  <c r="K748" i="5" a="1"/>
  <c r="K748" i="5"/>
  <c r="K749" i="5" a="1"/>
  <c r="K749" i="5"/>
  <c r="K750" i="5" a="1"/>
  <c r="K750" i="5"/>
  <c r="K751" i="5" a="1"/>
  <c r="K751" i="5"/>
  <c r="K752" i="5" a="1"/>
  <c r="K752" i="5"/>
  <c r="K753" i="5" a="1"/>
  <c r="K753" i="5"/>
  <c r="K754" i="5" a="1"/>
  <c r="K754" i="5"/>
  <c r="K755" i="5" a="1"/>
  <c r="K755" i="5"/>
  <c r="K756" i="5" a="1"/>
  <c r="K756" i="5"/>
  <c r="K757" i="5" a="1"/>
  <c r="K757" i="5"/>
  <c r="K758" i="5" a="1"/>
  <c r="K758" i="5"/>
  <c r="K759" i="5" a="1"/>
  <c r="K759" i="5"/>
  <c r="K760" i="5" a="1"/>
  <c r="K760" i="5"/>
  <c r="K761" i="5" a="1"/>
  <c r="K761" i="5"/>
  <c r="K762" i="5" a="1"/>
  <c r="K762" i="5"/>
  <c r="K763" i="5" a="1"/>
  <c r="K763" i="5"/>
  <c r="K764" i="5" a="1"/>
  <c r="K764" i="5"/>
  <c r="K765" i="5" a="1"/>
  <c r="K765" i="5"/>
  <c r="K766" i="5" a="1"/>
  <c r="K766" i="5"/>
  <c r="K767" i="5" a="1"/>
  <c r="K767" i="5"/>
  <c r="K768" i="5" a="1"/>
  <c r="K768" i="5"/>
  <c r="K769" i="5" a="1"/>
  <c r="K769" i="5"/>
  <c r="K770" i="5" a="1"/>
  <c r="K770" i="5"/>
  <c r="K771" i="5" a="1"/>
  <c r="K771" i="5"/>
  <c r="K772" i="5" a="1"/>
  <c r="K772" i="5"/>
  <c r="K773" i="5" a="1"/>
  <c r="K773" i="5"/>
  <c r="K774" i="5" a="1"/>
  <c r="K774" i="5"/>
  <c r="K775" i="5" a="1"/>
  <c r="K775" i="5"/>
  <c r="K776" i="5" a="1"/>
  <c r="K776" i="5"/>
  <c r="K777" i="5" a="1"/>
  <c r="K777" i="5"/>
  <c r="K778" i="5" a="1"/>
  <c r="K778" i="5"/>
  <c r="K779" i="5" a="1"/>
  <c r="K779" i="5"/>
  <c r="K780" i="5" a="1"/>
  <c r="K780" i="5"/>
  <c r="K781" i="5" a="1"/>
  <c r="K781" i="5"/>
  <c r="K782" i="5" a="1"/>
  <c r="K782" i="5"/>
  <c r="K783" i="5" a="1"/>
  <c r="K783" i="5"/>
  <c r="K784" i="5" a="1"/>
  <c r="K784" i="5"/>
  <c r="K785" i="5" a="1"/>
  <c r="K785" i="5"/>
  <c r="K786" i="5" a="1"/>
  <c r="K786" i="5"/>
  <c r="K787" i="5" a="1"/>
  <c r="K787" i="5"/>
  <c r="K788" i="5" a="1"/>
  <c r="K788" i="5"/>
  <c r="K789" i="5" a="1"/>
  <c r="K789" i="5"/>
  <c r="K790" i="5" a="1"/>
  <c r="K790" i="5"/>
  <c r="K791" i="5" a="1"/>
  <c r="K791" i="5"/>
  <c r="K792" i="5" a="1"/>
  <c r="K792" i="5"/>
  <c r="K793" i="5" a="1"/>
  <c r="K793" i="5"/>
  <c r="K794" i="5" a="1"/>
  <c r="K794" i="5"/>
  <c r="K795" i="5" a="1"/>
  <c r="K795" i="5"/>
  <c r="K796" i="5" a="1"/>
  <c r="K796" i="5"/>
  <c r="K797" i="5" a="1"/>
  <c r="K797" i="5"/>
  <c r="K798" i="5" a="1"/>
  <c r="K798" i="5"/>
  <c r="K799" i="5" a="1"/>
  <c r="K799" i="5"/>
  <c r="K800" i="5" a="1"/>
  <c r="K800" i="5"/>
  <c r="K801" i="5" a="1"/>
  <c r="K801" i="5"/>
  <c r="K802" i="5" a="1"/>
  <c r="K802" i="5"/>
  <c r="K803" i="5" a="1"/>
  <c r="K803" i="5"/>
  <c r="K804" i="5" a="1"/>
  <c r="K804" i="5"/>
  <c r="K805" i="5" a="1"/>
  <c r="K805" i="5"/>
  <c r="K806" i="5" a="1"/>
  <c r="K806" i="5"/>
  <c r="K807" i="5" a="1"/>
  <c r="K807" i="5"/>
  <c r="K808" i="5" a="1"/>
  <c r="K808" i="5"/>
  <c r="K809" i="5" a="1"/>
  <c r="K809" i="5"/>
  <c r="K810" i="5" a="1"/>
  <c r="K810" i="5"/>
  <c r="K811" i="5" a="1"/>
  <c r="K811" i="5"/>
  <c r="K812" i="5" a="1"/>
  <c r="K812" i="5"/>
  <c r="K813" i="5" a="1"/>
  <c r="K813" i="5"/>
  <c r="K814" i="5" a="1"/>
  <c r="K814" i="5"/>
  <c r="K815" i="5" a="1"/>
  <c r="K815" i="5"/>
  <c r="K816" i="5" a="1"/>
  <c r="K816" i="5"/>
  <c r="K817" i="5" a="1"/>
  <c r="K817" i="5"/>
  <c r="K818" i="5" a="1"/>
  <c r="K818" i="5"/>
  <c r="K819" i="5" a="1"/>
  <c r="K819" i="5"/>
  <c r="K820" i="5" a="1"/>
  <c r="K820" i="5"/>
  <c r="K821" i="5" a="1"/>
  <c r="K821" i="5"/>
  <c r="K822" i="5" a="1"/>
  <c r="K822" i="5"/>
  <c r="K823" i="5" a="1"/>
  <c r="K823" i="5"/>
  <c r="K824" i="5" a="1"/>
  <c r="K824" i="5"/>
  <c r="K825" i="5" a="1"/>
  <c r="K825" i="5"/>
  <c r="K826" i="5" a="1"/>
  <c r="K826" i="5"/>
  <c r="K827" i="5" a="1"/>
  <c r="K827" i="5"/>
  <c r="K828" i="5" a="1"/>
  <c r="K828" i="5"/>
  <c r="K829" i="5" a="1"/>
  <c r="K829" i="5"/>
  <c r="K830" i="5" a="1"/>
  <c r="K830" i="5"/>
  <c r="K831" i="5" a="1"/>
  <c r="K831" i="5"/>
  <c r="K832" i="5" a="1"/>
  <c r="K832" i="5"/>
  <c r="K833" i="5" a="1"/>
  <c r="K833" i="5"/>
  <c r="K834" i="5" a="1"/>
  <c r="K834" i="5"/>
  <c r="K835" i="5" a="1"/>
  <c r="K835" i="5"/>
  <c r="K836" i="5" a="1"/>
  <c r="K836" i="5"/>
  <c r="K837" i="5" a="1"/>
  <c r="K837" i="5"/>
  <c r="K838" i="5" a="1"/>
  <c r="K838" i="5"/>
  <c r="K839" i="5" a="1"/>
  <c r="K839" i="5"/>
  <c r="K840" i="5" a="1"/>
  <c r="K840" i="5"/>
  <c r="K841" i="5" a="1"/>
  <c r="K841" i="5"/>
  <c r="K842" i="5" a="1"/>
  <c r="K842" i="5"/>
  <c r="K843" i="5" a="1"/>
  <c r="K843" i="5"/>
  <c r="K844" i="5" a="1"/>
  <c r="K844" i="5"/>
  <c r="K845" i="5" a="1"/>
  <c r="K845" i="5"/>
  <c r="K846" i="5" a="1"/>
  <c r="K846" i="5"/>
  <c r="K847" i="5" a="1"/>
  <c r="K847" i="5"/>
  <c r="K848" i="5" a="1"/>
  <c r="K848" i="5"/>
  <c r="K849" i="5" a="1"/>
  <c r="K849" i="5"/>
  <c r="K850" i="5" a="1"/>
  <c r="K850" i="5"/>
  <c r="K851" i="5" a="1"/>
  <c r="K851" i="5"/>
  <c r="K852" i="5" a="1"/>
  <c r="K852" i="5"/>
  <c r="K853" i="5" a="1"/>
  <c r="K853" i="5"/>
  <c r="K854" i="5" a="1"/>
  <c r="K854" i="5"/>
  <c r="K855" i="5" a="1"/>
  <c r="K855" i="5"/>
  <c r="K856" i="5" a="1"/>
  <c r="K856" i="5"/>
  <c r="K857" i="5" a="1"/>
  <c r="K857" i="5"/>
  <c r="K858" i="5" a="1"/>
  <c r="K858" i="5"/>
  <c r="K859" i="5" a="1"/>
  <c r="K859" i="5"/>
  <c r="K860" i="5" a="1"/>
  <c r="K860" i="5"/>
  <c r="K861" i="5" a="1"/>
  <c r="K861" i="5"/>
  <c r="K862" i="5" a="1"/>
  <c r="K862" i="5"/>
  <c r="K863" i="5" a="1"/>
  <c r="K863" i="5"/>
  <c r="K864" i="5" a="1"/>
  <c r="K864" i="5"/>
  <c r="K865" i="5" a="1"/>
  <c r="K865" i="5"/>
  <c r="K866" i="5" a="1"/>
  <c r="K866" i="5"/>
  <c r="K867" i="5" a="1"/>
  <c r="K867" i="5"/>
  <c r="K868" i="5" a="1"/>
  <c r="K868" i="5"/>
  <c r="K869" i="5" a="1"/>
  <c r="K869" i="5"/>
  <c r="K870" i="5" a="1"/>
  <c r="K870" i="5"/>
  <c r="K871" i="5" a="1"/>
  <c r="K871" i="5"/>
  <c r="K872" i="5" a="1"/>
  <c r="K872" i="5"/>
  <c r="K873" i="5" a="1"/>
  <c r="K873" i="5"/>
  <c r="K874" i="5" a="1"/>
  <c r="K874" i="5"/>
  <c r="K875" i="5" a="1"/>
  <c r="K875" i="5"/>
  <c r="K876" i="5" a="1"/>
  <c r="K876" i="5"/>
  <c r="K877" i="5" a="1"/>
  <c r="K877" i="5"/>
  <c r="K878" i="5" a="1"/>
  <c r="K878" i="5"/>
  <c r="K879" i="5" a="1"/>
  <c r="K879" i="5"/>
  <c r="K880" i="5" a="1"/>
  <c r="K880" i="5"/>
  <c r="K881" i="5" a="1"/>
  <c r="K881" i="5"/>
  <c r="K882" i="5" a="1"/>
  <c r="K882" i="5"/>
  <c r="K883" i="5" a="1"/>
  <c r="K883" i="5"/>
  <c r="K884" i="5" a="1"/>
  <c r="K884" i="5"/>
  <c r="K885" i="5" a="1"/>
  <c r="K885" i="5"/>
  <c r="K886" i="5" a="1"/>
  <c r="K886" i="5"/>
  <c r="K887" i="5" a="1"/>
  <c r="K887" i="5"/>
  <c r="K888" i="5" a="1"/>
  <c r="K888" i="5"/>
  <c r="K889" i="5" a="1"/>
  <c r="K889" i="5"/>
  <c r="K890" i="5" a="1"/>
  <c r="K890" i="5"/>
  <c r="K891" i="5" a="1"/>
  <c r="K891" i="5"/>
  <c r="K892" i="5" a="1"/>
  <c r="K892" i="5"/>
  <c r="K893" i="5" a="1"/>
  <c r="K893" i="5"/>
  <c r="K894" i="5" a="1"/>
  <c r="K894" i="5"/>
  <c r="K895" i="5" a="1"/>
  <c r="K895" i="5"/>
  <c r="K896" i="5" a="1"/>
  <c r="K896" i="5"/>
  <c r="K897" i="5" a="1"/>
  <c r="K897" i="5"/>
  <c r="K898" i="5" a="1"/>
  <c r="K898" i="5"/>
  <c r="K899" i="5" a="1"/>
  <c r="K899" i="5"/>
  <c r="K900" i="5" a="1"/>
  <c r="K900" i="5"/>
  <c r="K901" i="5" a="1"/>
  <c r="K901" i="5"/>
  <c r="K902" i="5" a="1"/>
  <c r="K902" i="5"/>
  <c r="K903" i="5" a="1"/>
  <c r="K903" i="5"/>
  <c r="K904" i="5" a="1"/>
  <c r="K904"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601" i="5"/>
  <c r="O602" i="5"/>
  <c r="O603" i="5"/>
  <c r="O604" i="5"/>
  <c r="O605" i="5"/>
  <c r="O606" i="5"/>
  <c r="O607" i="5"/>
  <c r="O608" i="5"/>
  <c r="O609" i="5"/>
  <c r="O610" i="5"/>
  <c r="O611" i="5"/>
  <c r="O612" i="5"/>
  <c r="O613" i="5"/>
  <c r="O614" i="5"/>
  <c r="O615" i="5"/>
  <c r="O616" i="5"/>
  <c r="O617" i="5"/>
  <c r="O618" i="5"/>
  <c r="O619" i="5"/>
  <c r="O620" i="5"/>
  <c r="O621" i="5"/>
  <c r="O622" i="5"/>
  <c r="O623" i="5"/>
  <c r="O624" i="5"/>
  <c r="O625" i="5"/>
  <c r="O626" i="5"/>
  <c r="O627" i="5"/>
  <c r="O628" i="5"/>
  <c r="O629" i="5"/>
  <c r="O630" i="5"/>
  <c r="O631" i="5"/>
  <c r="O632" i="5"/>
  <c r="O633" i="5"/>
  <c r="O634" i="5"/>
  <c r="O635" i="5"/>
  <c r="O636" i="5"/>
  <c r="O637" i="5"/>
  <c r="O638" i="5"/>
  <c r="O639" i="5"/>
  <c r="O640" i="5"/>
  <c r="O641" i="5"/>
  <c r="O642" i="5"/>
  <c r="O643" i="5"/>
  <c r="O644" i="5"/>
  <c r="O645" i="5"/>
  <c r="O646" i="5"/>
  <c r="O647" i="5"/>
  <c r="O648" i="5"/>
  <c r="O649" i="5"/>
  <c r="O650" i="5"/>
  <c r="O651" i="5"/>
  <c r="O652" i="5"/>
  <c r="O653" i="5"/>
  <c r="O654" i="5"/>
  <c r="O655" i="5"/>
  <c r="O656" i="5"/>
  <c r="O657" i="5"/>
  <c r="O658" i="5"/>
  <c r="O659" i="5"/>
  <c r="O660" i="5"/>
  <c r="O661" i="5"/>
  <c r="O662" i="5"/>
  <c r="O663" i="5"/>
  <c r="O664" i="5"/>
  <c r="O665" i="5"/>
  <c r="O666" i="5"/>
  <c r="O667" i="5"/>
  <c r="O668" i="5"/>
  <c r="O669" i="5"/>
  <c r="O670" i="5"/>
  <c r="O671" i="5"/>
  <c r="O672" i="5"/>
  <c r="O673" i="5"/>
  <c r="O674" i="5"/>
  <c r="O675" i="5"/>
  <c r="O676" i="5"/>
  <c r="O677" i="5"/>
  <c r="O678" i="5"/>
  <c r="O679" i="5"/>
  <c r="O680" i="5"/>
  <c r="O681" i="5"/>
  <c r="O682" i="5"/>
  <c r="O683" i="5"/>
  <c r="O684" i="5"/>
  <c r="O685" i="5"/>
  <c r="O686" i="5"/>
  <c r="O687" i="5"/>
  <c r="O688" i="5"/>
  <c r="O689" i="5"/>
  <c r="O690" i="5"/>
  <c r="O691" i="5"/>
  <c r="O692" i="5"/>
  <c r="O693" i="5"/>
  <c r="O694" i="5"/>
  <c r="O695" i="5"/>
  <c r="O696" i="5"/>
  <c r="O697" i="5"/>
  <c r="O698" i="5"/>
  <c r="O699" i="5"/>
  <c r="O700" i="5"/>
  <c r="O701" i="5"/>
  <c r="O702" i="5"/>
  <c r="O703" i="5"/>
  <c r="O704" i="5"/>
  <c r="O705" i="5"/>
  <c r="O706" i="5"/>
  <c r="O707" i="5"/>
  <c r="O708" i="5"/>
  <c r="O709" i="5"/>
  <c r="O710" i="5"/>
  <c r="O711" i="5"/>
  <c r="O712" i="5"/>
  <c r="O713" i="5"/>
  <c r="O714" i="5"/>
  <c r="O715" i="5"/>
  <c r="O716" i="5"/>
  <c r="O717" i="5"/>
  <c r="O718" i="5"/>
  <c r="O719" i="5"/>
  <c r="O720" i="5"/>
  <c r="O721" i="5"/>
  <c r="O722" i="5"/>
  <c r="O723" i="5"/>
  <c r="O724" i="5"/>
  <c r="O725" i="5"/>
  <c r="O726" i="5"/>
  <c r="O727" i="5"/>
  <c r="O728" i="5"/>
  <c r="O729" i="5"/>
  <c r="O730" i="5"/>
  <c r="O731" i="5"/>
  <c r="O732" i="5"/>
  <c r="O733" i="5"/>
  <c r="O734" i="5"/>
  <c r="O735" i="5"/>
  <c r="O736" i="5"/>
  <c r="O737" i="5"/>
  <c r="O738" i="5"/>
  <c r="O739" i="5"/>
  <c r="O740" i="5"/>
  <c r="O741" i="5"/>
  <c r="O742" i="5"/>
  <c r="O743" i="5"/>
  <c r="O744" i="5"/>
  <c r="O745" i="5"/>
  <c r="O746" i="5"/>
  <c r="O747" i="5"/>
  <c r="O748" i="5"/>
  <c r="O749" i="5"/>
  <c r="O750" i="5"/>
  <c r="O751" i="5"/>
  <c r="O752" i="5"/>
  <c r="O753" i="5"/>
  <c r="O754" i="5"/>
  <c r="O755" i="5"/>
  <c r="O756" i="5"/>
  <c r="O757" i="5"/>
  <c r="O758" i="5"/>
  <c r="O759" i="5"/>
  <c r="O760" i="5"/>
  <c r="O761" i="5"/>
  <c r="O762" i="5"/>
  <c r="O763" i="5"/>
  <c r="O764" i="5"/>
  <c r="O765" i="5"/>
  <c r="O766" i="5"/>
  <c r="O767" i="5"/>
  <c r="O768" i="5"/>
  <c r="O769" i="5"/>
  <c r="O770" i="5"/>
  <c r="O771" i="5"/>
  <c r="O772" i="5"/>
  <c r="O773" i="5"/>
  <c r="O774" i="5"/>
  <c r="O775" i="5"/>
  <c r="O776" i="5"/>
  <c r="O777" i="5"/>
  <c r="O778" i="5"/>
  <c r="O779" i="5"/>
  <c r="O780" i="5"/>
  <c r="O781" i="5"/>
  <c r="O782" i="5"/>
  <c r="O783" i="5"/>
  <c r="O784" i="5"/>
  <c r="O785" i="5"/>
  <c r="O786" i="5"/>
  <c r="O787" i="5"/>
  <c r="O788" i="5"/>
  <c r="O789" i="5"/>
  <c r="O790" i="5"/>
  <c r="O791" i="5"/>
  <c r="O792" i="5"/>
  <c r="O793" i="5"/>
  <c r="O794" i="5"/>
  <c r="O795" i="5"/>
  <c r="O796" i="5"/>
  <c r="O797" i="5"/>
  <c r="O798" i="5"/>
  <c r="O799" i="5"/>
  <c r="O800" i="5"/>
  <c r="O801" i="5"/>
  <c r="O802" i="5"/>
  <c r="O803" i="5"/>
  <c r="O804" i="5"/>
  <c r="O805" i="5"/>
  <c r="O806" i="5"/>
  <c r="O807" i="5"/>
  <c r="O808" i="5"/>
  <c r="O809" i="5"/>
  <c r="O810" i="5"/>
  <c r="O811" i="5"/>
  <c r="O812" i="5"/>
  <c r="O813" i="5"/>
  <c r="O814" i="5"/>
  <c r="O815" i="5"/>
  <c r="O816" i="5"/>
  <c r="O817" i="5"/>
  <c r="O818" i="5"/>
  <c r="O819" i="5"/>
  <c r="O820" i="5"/>
  <c r="O821" i="5"/>
  <c r="O822" i="5"/>
  <c r="O823" i="5"/>
  <c r="O824" i="5"/>
  <c r="O825" i="5"/>
  <c r="O826" i="5"/>
  <c r="O827" i="5"/>
  <c r="O828" i="5"/>
  <c r="O829" i="5"/>
  <c r="O830" i="5"/>
  <c r="O831" i="5"/>
  <c r="O832" i="5"/>
  <c r="O833" i="5"/>
  <c r="O834" i="5"/>
  <c r="O835" i="5"/>
  <c r="O836" i="5"/>
  <c r="O837" i="5"/>
  <c r="O838" i="5"/>
  <c r="O839" i="5"/>
  <c r="O840" i="5"/>
  <c r="O841" i="5"/>
  <c r="O842" i="5"/>
  <c r="O843" i="5"/>
  <c r="O844" i="5"/>
  <c r="O845" i="5"/>
  <c r="O846" i="5"/>
  <c r="O847" i="5"/>
  <c r="O848" i="5"/>
  <c r="O849" i="5"/>
  <c r="O850" i="5"/>
  <c r="O851" i="5"/>
  <c r="O852" i="5"/>
  <c r="O853" i="5"/>
  <c r="O854" i="5"/>
  <c r="O855" i="5"/>
  <c r="O856" i="5"/>
  <c r="O857" i="5"/>
  <c r="O858" i="5"/>
  <c r="O859" i="5"/>
  <c r="O860" i="5"/>
  <c r="O861" i="5"/>
  <c r="O862" i="5"/>
  <c r="O863" i="5"/>
  <c r="O864" i="5"/>
  <c r="O865" i="5"/>
  <c r="O866" i="5"/>
  <c r="O867" i="5"/>
  <c r="O868" i="5"/>
  <c r="O869" i="5"/>
  <c r="O870" i="5"/>
  <c r="O871" i="5"/>
  <c r="O872" i="5"/>
  <c r="O873" i="5"/>
  <c r="O874" i="5"/>
  <c r="O875" i="5"/>
  <c r="O876" i="5"/>
  <c r="O877" i="5"/>
  <c r="O878" i="5"/>
  <c r="O879" i="5"/>
  <c r="O880" i="5"/>
  <c r="O881" i="5"/>
  <c r="O882" i="5"/>
  <c r="O883" i="5"/>
  <c r="O884" i="5"/>
  <c r="O885" i="5"/>
  <c r="O886" i="5"/>
  <c r="O887" i="5"/>
  <c r="O888" i="5"/>
  <c r="O889" i="5"/>
  <c r="O890" i="5"/>
  <c r="O891" i="5"/>
  <c r="O892" i="5"/>
  <c r="O893" i="5"/>
  <c r="O894" i="5"/>
  <c r="O895" i="5"/>
  <c r="O896" i="5"/>
  <c r="O897" i="5"/>
  <c r="O898" i="5"/>
  <c r="O899" i="5"/>
  <c r="O900" i="5"/>
  <c r="O901" i="5"/>
  <c r="O902" i="5"/>
  <c r="O903" i="5"/>
  <c r="O904"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Q454" i="5"/>
  <c r="Q455" i="5"/>
  <c r="Q456" i="5"/>
  <c r="Q457" i="5"/>
  <c r="Q458" i="5"/>
  <c r="Q459" i="5"/>
  <c r="Q460" i="5"/>
  <c r="Q461" i="5"/>
  <c r="Q462" i="5"/>
  <c r="Q463" i="5"/>
  <c r="Q464" i="5"/>
  <c r="Q465" i="5"/>
  <c r="Q466" i="5"/>
  <c r="Q467" i="5"/>
  <c r="Q468" i="5"/>
  <c r="Q469" i="5"/>
  <c r="Q470" i="5"/>
  <c r="Q471" i="5"/>
  <c r="Q472" i="5"/>
  <c r="Q473" i="5"/>
  <c r="Q474" i="5"/>
  <c r="Q475" i="5"/>
  <c r="Q476" i="5"/>
  <c r="Q477" i="5"/>
  <c r="Q478" i="5"/>
  <c r="Q479" i="5"/>
  <c r="Q480" i="5"/>
  <c r="Q481" i="5"/>
  <c r="Q482" i="5"/>
  <c r="Q483" i="5"/>
  <c r="Q484" i="5"/>
  <c r="Q485" i="5"/>
  <c r="Q486" i="5"/>
  <c r="Q487" i="5"/>
  <c r="Q488" i="5"/>
  <c r="Q489" i="5"/>
  <c r="Q490" i="5"/>
  <c r="Q491" i="5"/>
  <c r="Q492" i="5"/>
  <c r="Q493" i="5"/>
  <c r="Q494" i="5"/>
  <c r="Q495" i="5"/>
  <c r="Q496" i="5"/>
  <c r="Q497" i="5"/>
  <c r="Q498" i="5"/>
  <c r="Q499" i="5"/>
  <c r="Q500" i="5"/>
  <c r="Q501" i="5"/>
  <c r="Q502" i="5"/>
  <c r="Q503" i="5"/>
  <c r="Q504" i="5"/>
  <c r="Q505" i="5"/>
  <c r="Q506" i="5"/>
  <c r="Q507" i="5"/>
  <c r="Q508" i="5"/>
  <c r="Q509" i="5"/>
  <c r="Q510" i="5"/>
  <c r="Q511" i="5"/>
  <c r="Q512" i="5"/>
  <c r="Q513" i="5"/>
  <c r="Q514" i="5"/>
  <c r="Q515" i="5"/>
  <c r="Q516" i="5"/>
  <c r="Q517" i="5"/>
  <c r="Q518" i="5"/>
  <c r="Q519" i="5"/>
  <c r="Q520" i="5"/>
  <c r="Q521" i="5"/>
  <c r="Q522" i="5"/>
  <c r="Q523" i="5"/>
  <c r="Q524" i="5"/>
  <c r="Q525" i="5"/>
  <c r="Q526" i="5"/>
  <c r="Q527" i="5"/>
  <c r="Q528" i="5"/>
  <c r="Q529" i="5"/>
  <c r="Q530" i="5"/>
  <c r="Q531" i="5"/>
  <c r="Q532" i="5"/>
  <c r="Q533" i="5"/>
  <c r="Q534" i="5"/>
  <c r="Q535" i="5"/>
  <c r="Q536" i="5"/>
  <c r="Q537" i="5"/>
  <c r="Q538" i="5"/>
  <c r="Q539" i="5"/>
  <c r="Q540" i="5"/>
  <c r="Q541" i="5"/>
  <c r="Q542" i="5"/>
  <c r="Q543" i="5"/>
  <c r="Q544" i="5"/>
  <c r="Q545" i="5"/>
  <c r="Q546" i="5"/>
  <c r="Q547" i="5"/>
  <c r="Q548" i="5"/>
  <c r="Q549" i="5"/>
  <c r="Q550" i="5"/>
  <c r="Q551" i="5"/>
  <c r="Q552" i="5"/>
  <c r="Q553" i="5"/>
  <c r="Q554" i="5"/>
  <c r="Q555" i="5"/>
  <c r="Q556" i="5"/>
  <c r="Q557" i="5"/>
  <c r="Q558" i="5"/>
  <c r="Q559" i="5"/>
  <c r="Q560" i="5"/>
  <c r="Q561" i="5"/>
  <c r="Q562" i="5"/>
  <c r="Q563" i="5"/>
  <c r="Q564" i="5"/>
  <c r="Q565" i="5"/>
  <c r="Q566" i="5"/>
  <c r="Q567" i="5"/>
  <c r="Q568" i="5"/>
  <c r="Q569" i="5"/>
  <c r="Q570" i="5"/>
  <c r="Q571" i="5"/>
  <c r="Q572" i="5"/>
  <c r="Q573" i="5"/>
  <c r="Q574" i="5"/>
  <c r="Q575" i="5"/>
  <c r="Q576" i="5"/>
  <c r="Q577" i="5"/>
  <c r="Q578" i="5"/>
  <c r="Q579" i="5"/>
  <c r="Q580" i="5"/>
  <c r="Q581" i="5"/>
  <c r="Q582" i="5"/>
  <c r="Q583" i="5"/>
  <c r="Q584" i="5"/>
  <c r="Q585" i="5"/>
  <c r="Q586" i="5"/>
  <c r="Q587" i="5"/>
  <c r="Q588" i="5"/>
  <c r="Q589" i="5"/>
  <c r="Q590" i="5"/>
  <c r="Q591" i="5"/>
  <c r="Q592" i="5"/>
  <c r="Q593" i="5"/>
  <c r="Q594" i="5"/>
  <c r="Q595" i="5"/>
  <c r="Q596" i="5"/>
  <c r="Q597" i="5"/>
  <c r="Q598" i="5"/>
  <c r="Q599" i="5"/>
  <c r="Q600" i="5"/>
  <c r="Q601" i="5"/>
  <c r="Q602" i="5"/>
  <c r="Q603" i="5"/>
  <c r="Q604" i="5"/>
  <c r="Q605" i="5"/>
  <c r="Q606" i="5"/>
  <c r="Q607" i="5"/>
  <c r="Q608" i="5"/>
  <c r="Q609" i="5"/>
  <c r="Q610" i="5"/>
  <c r="Q611" i="5"/>
  <c r="Q612" i="5"/>
  <c r="Q613" i="5"/>
  <c r="Q614" i="5"/>
  <c r="Q615" i="5"/>
  <c r="Q616" i="5"/>
  <c r="Q617" i="5"/>
  <c r="Q618" i="5"/>
  <c r="Q619" i="5"/>
  <c r="Q620" i="5"/>
  <c r="Q621" i="5"/>
  <c r="Q622" i="5"/>
  <c r="Q623" i="5"/>
  <c r="Q624" i="5"/>
  <c r="Q625" i="5"/>
  <c r="Q626" i="5"/>
  <c r="Q627" i="5"/>
  <c r="Q628" i="5"/>
  <c r="Q629" i="5"/>
  <c r="Q630" i="5"/>
  <c r="Q631" i="5"/>
  <c r="Q632" i="5"/>
  <c r="Q633" i="5"/>
  <c r="Q634" i="5"/>
  <c r="Q635" i="5"/>
  <c r="Q636" i="5"/>
  <c r="Q637" i="5"/>
  <c r="Q638" i="5"/>
  <c r="Q639" i="5"/>
  <c r="Q640" i="5"/>
  <c r="Q641" i="5"/>
  <c r="Q642" i="5"/>
  <c r="Q643" i="5"/>
  <c r="Q644" i="5"/>
  <c r="Q645" i="5"/>
  <c r="Q646" i="5"/>
  <c r="Q647" i="5"/>
  <c r="Q648" i="5"/>
  <c r="Q649" i="5"/>
  <c r="Q650" i="5"/>
  <c r="Q651" i="5"/>
  <c r="Q652" i="5"/>
  <c r="Q653" i="5"/>
  <c r="Q654" i="5"/>
  <c r="Q655" i="5"/>
  <c r="Q656" i="5"/>
  <c r="Q657" i="5"/>
  <c r="Q658" i="5"/>
  <c r="Q659" i="5"/>
  <c r="Q660" i="5"/>
  <c r="Q661" i="5"/>
  <c r="Q662" i="5"/>
  <c r="Q663" i="5"/>
  <c r="Q664" i="5"/>
  <c r="Q665" i="5"/>
  <c r="Q666" i="5"/>
  <c r="Q667" i="5"/>
  <c r="Q668" i="5"/>
  <c r="Q669" i="5"/>
  <c r="Q670" i="5"/>
  <c r="Q671" i="5"/>
  <c r="Q672" i="5"/>
  <c r="Q673" i="5"/>
  <c r="Q674" i="5"/>
  <c r="Q675" i="5"/>
  <c r="Q676" i="5"/>
  <c r="Q677" i="5"/>
  <c r="Q678" i="5"/>
  <c r="Q679" i="5"/>
  <c r="Q680" i="5"/>
  <c r="Q681" i="5"/>
  <c r="Q682" i="5"/>
  <c r="Q683" i="5"/>
  <c r="Q684" i="5"/>
  <c r="Q685" i="5"/>
  <c r="Q686" i="5"/>
  <c r="Q687" i="5"/>
  <c r="Q688" i="5"/>
  <c r="Q689" i="5"/>
  <c r="Q690" i="5"/>
  <c r="Q691" i="5"/>
  <c r="Q692" i="5"/>
  <c r="Q693" i="5"/>
  <c r="Q694" i="5"/>
  <c r="Q695" i="5"/>
  <c r="Q696" i="5"/>
  <c r="Q697" i="5"/>
  <c r="Q698" i="5"/>
  <c r="Q699" i="5"/>
  <c r="Q700" i="5"/>
  <c r="Q701" i="5"/>
  <c r="Q702" i="5"/>
  <c r="Q703" i="5"/>
  <c r="Q704" i="5"/>
  <c r="Q705" i="5"/>
  <c r="Q706" i="5"/>
  <c r="Q707" i="5"/>
  <c r="Q708" i="5"/>
  <c r="Q709" i="5"/>
  <c r="Q710" i="5"/>
  <c r="Q711" i="5"/>
  <c r="Q712" i="5"/>
  <c r="Q713" i="5"/>
  <c r="Q714" i="5"/>
  <c r="Q715" i="5"/>
  <c r="Q716" i="5"/>
  <c r="Q717" i="5"/>
  <c r="Q718" i="5"/>
  <c r="Q719" i="5"/>
  <c r="Q720" i="5"/>
  <c r="Q721" i="5"/>
  <c r="Q722" i="5"/>
  <c r="Q723" i="5"/>
  <c r="Q724" i="5"/>
  <c r="Q725" i="5"/>
  <c r="Q726" i="5"/>
  <c r="Q727" i="5"/>
  <c r="Q728" i="5"/>
  <c r="Q729" i="5"/>
  <c r="Q730" i="5"/>
  <c r="Q731" i="5"/>
  <c r="Q732" i="5"/>
  <c r="Q733" i="5"/>
  <c r="Q734" i="5"/>
  <c r="Q735" i="5"/>
  <c r="Q736" i="5"/>
  <c r="Q737" i="5"/>
  <c r="Q738" i="5"/>
  <c r="Q739" i="5"/>
  <c r="Q740" i="5"/>
  <c r="Q741" i="5"/>
  <c r="Q742" i="5"/>
  <c r="Q743" i="5"/>
  <c r="Q744" i="5"/>
  <c r="Q745" i="5"/>
  <c r="Q746" i="5"/>
  <c r="Q747" i="5"/>
  <c r="Q748" i="5"/>
  <c r="Q749" i="5"/>
  <c r="Q750" i="5"/>
  <c r="Q751" i="5"/>
  <c r="Q752" i="5"/>
  <c r="Q753" i="5"/>
  <c r="Q754" i="5"/>
  <c r="Q755" i="5"/>
  <c r="Q756" i="5"/>
  <c r="Q757" i="5"/>
  <c r="Q758" i="5"/>
  <c r="Q759" i="5"/>
  <c r="Q760" i="5"/>
  <c r="Q761" i="5"/>
  <c r="Q762" i="5"/>
  <c r="Q763" i="5"/>
  <c r="Q764" i="5"/>
  <c r="Q765" i="5"/>
  <c r="Q766" i="5"/>
  <c r="Q767" i="5"/>
  <c r="Q768" i="5"/>
  <c r="Q769" i="5"/>
  <c r="Q770" i="5"/>
  <c r="Q771" i="5"/>
  <c r="Q772" i="5"/>
  <c r="Q773" i="5"/>
  <c r="Q774" i="5"/>
  <c r="Q775" i="5"/>
  <c r="Q776" i="5"/>
  <c r="Q777" i="5"/>
  <c r="Q778" i="5"/>
  <c r="Q779" i="5"/>
  <c r="Q780" i="5"/>
  <c r="Q781" i="5"/>
  <c r="Q782" i="5"/>
  <c r="Q783" i="5"/>
  <c r="Q784" i="5"/>
  <c r="Q785" i="5"/>
  <c r="Q786" i="5"/>
  <c r="Q787" i="5"/>
  <c r="Q788" i="5"/>
  <c r="Q789" i="5"/>
  <c r="Q790" i="5"/>
  <c r="Q791" i="5"/>
  <c r="Q792" i="5"/>
  <c r="Q793" i="5"/>
  <c r="Q794" i="5"/>
  <c r="Q795" i="5"/>
  <c r="Q796" i="5"/>
  <c r="Q797" i="5"/>
  <c r="Q798" i="5"/>
  <c r="Q799" i="5"/>
  <c r="Q800" i="5"/>
  <c r="Q801" i="5"/>
  <c r="Q802" i="5"/>
  <c r="Q803" i="5"/>
  <c r="Q804" i="5"/>
  <c r="Q805" i="5"/>
  <c r="Q806" i="5"/>
  <c r="Q807" i="5"/>
  <c r="Q808" i="5"/>
  <c r="Q809" i="5"/>
  <c r="Q810" i="5"/>
  <c r="Q811" i="5"/>
  <c r="Q812" i="5"/>
  <c r="Q813" i="5"/>
  <c r="Q814" i="5"/>
  <c r="Q815" i="5"/>
  <c r="Q816" i="5"/>
  <c r="Q817" i="5"/>
  <c r="Q818" i="5"/>
  <c r="Q819" i="5"/>
  <c r="Q820" i="5"/>
  <c r="Q821" i="5"/>
  <c r="Q822" i="5"/>
  <c r="Q823" i="5"/>
  <c r="Q824" i="5"/>
  <c r="Q825" i="5"/>
  <c r="Q826" i="5"/>
  <c r="Q827" i="5"/>
  <c r="Q828" i="5"/>
  <c r="Q829" i="5"/>
  <c r="Q830" i="5"/>
  <c r="Q831" i="5"/>
  <c r="Q832" i="5"/>
  <c r="Q833" i="5"/>
  <c r="Q834" i="5"/>
  <c r="Q835" i="5"/>
  <c r="Q836" i="5"/>
  <c r="Q837" i="5"/>
  <c r="Q838" i="5"/>
  <c r="Q839" i="5"/>
  <c r="Q840" i="5"/>
  <c r="Q841" i="5"/>
  <c r="Q842" i="5"/>
  <c r="Q843" i="5"/>
  <c r="Q844" i="5"/>
  <c r="Q845" i="5"/>
  <c r="Q846" i="5"/>
  <c r="Q847" i="5"/>
  <c r="Q848" i="5"/>
  <c r="Q849" i="5"/>
  <c r="Q850" i="5"/>
  <c r="Q851" i="5"/>
  <c r="Q852" i="5"/>
  <c r="Q853" i="5"/>
  <c r="Q854" i="5"/>
  <c r="Q855" i="5"/>
  <c r="Q856" i="5"/>
  <c r="Q857" i="5"/>
  <c r="Q858" i="5"/>
  <c r="Q859" i="5"/>
  <c r="Q860" i="5"/>
  <c r="Q861" i="5"/>
  <c r="Q862" i="5"/>
  <c r="Q863" i="5"/>
  <c r="Q864" i="5"/>
  <c r="Q865" i="5"/>
  <c r="Q866" i="5"/>
  <c r="Q867" i="5"/>
  <c r="Q868" i="5"/>
  <c r="Q869" i="5"/>
  <c r="Q870" i="5"/>
  <c r="Q871" i="5"/>
  <c r="Q872" i="5"/>
  <c r="Q873" i="5"/>
  <c r="Q874" i="5"/>
  <c r="Q875" i="5"/>
  <c r="Q876" i="5"/>
  <c r="Q877" i="5"/>
  <c r="Q878" i="5"/>
  <c r="Q879" i="5"/>
  <c r="Q880" i="5"/>
  <c r="Q881" i="5"/>
  <c r="Q882" i="5"/>
  <c r="Q883" i="5"/>
  <c r="Q884" i="5"/>
  <c r="Q885" i="5"/>
  <c r="Q886" i="5"/>
  <c r="Q887" i="5"/>
  <c r="Q888" i="5"/>
  <c r="Q889" i="5"/>
  <c r="Q890" i="5"/>
  <c r="Q891" i="5"/>
  <c r="Q892" i="5"/>
  <c r="Q893" i="5"/>
  <c r="Q894" i="5"/>
  <c r="Q895" i="5"/>
  <c r="Q896" i="5"/>
  <c r="Q897" i="5"/>
  <c r="Q898" i="5"/>
  <c r="Q899" i="5"/>
  <c r="Q900" i="5"/>
  <c r="Q901" i="5"/>
  <c r="Q902" i="5"/>
  <c r="Q903" i="5"/>
  <c r="Q904"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601" i="5"/>
  <c r="R602" i="5"/>
  <c r="R603" i="5"/>
  <c r="R604" i="5"/>
  <c r="R605" i="5"/>
  <c r="R606" i="5"/>
  <c r="R607" i="5"/>
  <c r="R608" i="5"/>
  <c r="R609" i="5"/>
  <c r="R610" i="5"/>
  <c r="R611" i="5"/>
  <c r="R612" i="5"/>
  <c r="R613" i="5"/>
  <c r="R614" i="5"/>
  <c r="R615" i="5"/>
  <c r="R616" i="5"/>
  <c r="R617" i="5"/>
  <c r="R618" i="5"/>
  <c r="R619" i="5"/>
  <c r="R620" i="5"/>
  <c r="R621" i="5"/>
  <c r="R622" i="5"/>
  <c r="R623" i="5"/>
  <c r="R624" i="5"/>
  <c r="R625" i="5"/>
  <c r="R626" i="5"/>
  <c r="R627" i="5"/>
  <c r="R628" i="5"/>
  <c r="R629" i="5"/>
  <c r="R630" i="5"/>
  <c r="R631" i="5"/>
  <c r="R632" i="5"/>
  <c r="R633" i="5"/>
  <c r="R634" i="5"/>
  <c r="R635" i="5"/>
  <c r="R636" i="5"/>
  <c r="R637" i="5"/>
  <c r="R638" i="5"/>
  <c r="R639" i="5"/>
  <c r="R640" i="5"/>
  <c r="R641" i="5"/>
  <c r="R642" i="5"/>
  <c r="R643" i="5"/>
  <c r="R644" i="5"/>
  <c r="R645" i="5"/>
  <c r="R646" i="5"/>
  <c r="R647" i="5"/>
  <c r="R648" i="5"/>
  <c r="R649" i="5"/>
  <c r="R650" i="5"/>
  <c r="R651" i="5"/>
  <c r="R652" i="5"/>
  <c r="R653" i="5"/>
  <c r="R654" i="5"/>
  <c r="R655" i="5"/>
  <c r="R656" i="5"/>
  <c r="R657" i="5"/>
  <c r="R658" i="5"/>
  <c r="R659" i="5"/>
  <c r="R660" i="5"/>
  <c r="R661" i="5"/>
  <c r="R662" i="5"/>
  <c r="R663" i="5"/>
  <c r="R664" i="5"/>
  <c r="R665" i="5"/>
  <c r="R666" i="5"/>
  <c r="R667" i="5"/>
  <c r="R668" i="5"/>
  <c r="R669" i="5"/>
  <c r="R670" i="5"/>
  <c r="R671" i="5"/>
  <c r="R672" i="5"/>
  <c r="R673" i="5"/>
  <c r="R674" i="5"/>
  <c r="R675" i="5"/>
  <c r="R676" i="5"/>
  <c r="R677" i="5"/>
  <c r="R678" i="5"/>
  <c r="R679" i="5"/>
  <c r="R680" i="5"/>
  <c r="R681" i="5"/>
  <c r="R682" i="5"/>
  <c r="R683" i="5"/>
  <c r="R684" i="5"/>
  <c r="R685" i="5"/>
  <c r="R686" i="5"/>
  <c r="R687" i="5"/>
  <c r="R688" i="5"/>
  <c r="R689" i="5"/>
  <c r="R690" i="5"/>
  <c r="R691" i="5"/>
  <c r="R692" i="5"/>
  <c r="R693" i="5"/>
  <c r="R694" i="5"/>
  <c r="R695" i="5"/>
  <c r="R696" i="5"/>
  <c r="R697" i="5"/>
  <c r="R698" i="5"/>
  <c r="R699" i="5"/>
  <c r="R700" i="5"/>
  <c r="R701" i="5"/>
  <c r="R702" i="5"/>
  <c r="R703" i="5"/>
  <c r="R704" i="5"/>
  <c r="R705" i="5"/>
  <c r="R706" i="5"/>
  <c r="R707" i="5"/>
  <c r="R708" i="5"/>
  <c r="R709" i="5"/>
  <c r="R710" i="5"/>
  <c r="R711" i="5"/>
  <c r="R712" i="5"/>
  <c r="R713" i="5"/>
  <c r="R714" i="5"/>
  <c r="R715" i="5"/>
  <c r="R716" i="5"/>
  <c r="R717" i="5"/>
  <c r="R718" i="5"/>
  <c r="R719" i="5"/>
  <c r="R720" i="5"/>
  <c r="R721" i="5"/>
  <c r="R722" i="5"/>
  <c r="R723" i="5"/>
  <c r="R724" i="5"/>
  <c r="R725" i="5"/>
  <c r="R726" i="5"/>
  <c r="R727" i="5"/>
  <c r="R728" i="5"/>
  <c r="R729" i="5"/>
  <c r="R730" i="5"/>
  <c r="R731" i="5"/>
  <c r="R732" i="5"/>
  <c r="R733" i="5"/>
  <c r="R734" i="5"/>
  <c r="R735" i="5"/>
  <c r="R736" i="5"/>
  <c r="R737" i="5"/>
  <c r="R738" i="5"/>
  <c r="R739" i="5"/>
  <c r="R740" i="5"/>
  <c r="R741" i="5"/>
  <c r="R742" i="5"/>
  <c r="R743" i="5"/>
  <c r="R744" i="5"/>
  <c r="R745" i="5"/>
  <c r="R746" i="5"/>
  <c r="R747" i="5"/>
  <c r="R748" i="5"/>
  <c r="R749" i="5"/>
  <c r="R750" i="5"/>
  <c r="R751" i="5"/>
  <c r="R752" i="5"/>
  <c r="R753" i="5"/>
  <c r="R754" i="5"/>
  <c r="R755" i="5"/>
  <c r="R756" i="5"/>
  <c r="R757" i="5"/>
  <c r="R758" i="5"/>
  <c r="R759" i="5"/>
  <c r="R760" i="5"/>
  <c r="R761" i="5"/>
  <c r="R762" i="5"/>
  <c r="R763" i="5"/>
  <c r="R764" i="5"/>
  <c r="R765" i="5"/>
  <c r="R766" i="5"/>
  <c r="R767" i="5"/>
  <c r="R768" i="5"/>
  <c r="R769" i="5"/>
  <c r="R770" i="5"/>
  <c r="R771" i="5"/>
  <c r="R772" i="5"/>
  <c r="R773" i="5"/>
  <c r="R774" i="5"/>
  <c r="R775" i="5"/>
  <c r="R776" i="5"/>
  <c r="R777" i="5"/>
  <c r="R778" i="5"/>
  <c r="R779" i="5"/>
  <c r="R780" i="5"/>
  <c r="R781" i="5"/>
  <c r="R782" i="5"/>
  <c r="R783" i="5"/>
  <c r="R784" i="5"/>
  <c r="R785" i="5"/>
  <c r="R786" i="5"/>
  <c r="R787" i="5"/>
  <c r="R788" i="5"/>
  <c r="R789" i="5"/>
  <c r="R790" i="5"/>
  <c r="R791" i="5"/>
  <c r="R792" i="5"/>
  <c r="R793" i="5"/>
  <c r="R794" i="5"/>
  <c r="R795" i="5"/>
  <c r="R796" i="5"/>
  <c r="R797" i="5"/>
  <c r="R798" i="5"/>
  <c r="R799" i="5"/>
  <c r="R800" i="5"/>
  <c r="R801" i="5"/>
  <c r="R802" i="5"/>
  <c r="R803" i="5"/>
  <c r="R804" i="5"/>
  <c r="R805" i="5"/>
  <c r="R806" i="5"/>
  <c r="R807" i="5"/>
  <c r="R808" i="5"/>
  <c r="R809" i="5"/>
  <c r="R810" i="5"/>
  <c r="R811" i="5"/>
  <c r="R812" i="5"/>
  <c r="R813" i="5"/>
  <c r="R814" i="5"/>
  <c r="R815" i="5"/>
  <c r="R816" i="5"/>
  <c r="R817" i="5"/>
  <c r="R818" i="5"/>
  <c r="R819" i="5"/>
  <c r="R820" i="5"/>
  <c r="R821" i="5"/>
  <c r="R822" i="5"/>
  <c r="R823" i="5"/>
  <c r="R824" i="5"/>
  <c r="R825" i="5"/>
  <c r="R826" i="5"/>
  <c r="R827" i="5"/>
  <c r="R828" i="5"/>
  <c r="R829" i="5"/>
  <c r="R830" i="5"/>
  <c r="R831" i="5"/>
  <c r="R832" i="5"/>
  <c r="R833" i="5"/>
  <c r="R834" i="5"/>
  <c r="R835" i="5"/>
  <c r="R836" i="5"/>
  <c r="R837" i="5"/>
  <c r="R838" i="5"/>
  <c r="R839" i="5"/>
  <c r="R840" i="5"/>
  <c r="R841" i="5"/>
  <c r="R842" i="5"/>
  <c r="R843" i="5"/>
  <c r="R844" i="5"/>
  <c r="R845" i="5"/>
  <c r="R846" i="5"/>
  <c r="R847" i="5"/>
  <c r="R848" i="5"/>
  <c r="R849" i="5"/>
  <c r="R850" i="5"/>
  <c r="R851" i="5"/>
  <c r="R852" i="5"/>
  <c r="R853" i="5"/>
  <c r="R854" i="5"/>
  <c r="R855" i="5"/>
  <c r="R856" i="5"/>
  <c r="R857" i="5"/>
  <c r="R858" i="5"/>
  <c r="R859" i="5"/>
  <c r="R860" i="5"/>
  <c r="R861" i="5"/>
  <c r="R862" i="5"/>
  <c r="R863" i="5"/>
  <c r="R864" i="5"/>
  <c r="R865" i="5"/>
  <c r="R866" i="5"/>
  <c r="R867" i="5"/>
  <c r="R868" i="5"/>
  <c r="R869" i="5"/>
  <c r="R870" i="5"/>
  <c r="R871" i="5"/>
  <c r="R872" i="5"/>
  <c r="R873" i="5"/>
  <c r="R874" i="5"/>
  <c r="R875" i="5"/>
  <c r="R876" i="5"/>
  <c r="R877" i="5"/>
  <c r="R878" i="5"/>
  <c r="R879" i="5"/>
  <c r="R880" i="5"/>
  <c r="R881" i="5"/>
  <c r="R882" i="5"/>
  <c r="R883" i="5"/>
  <c r="R884" i="5"/>
  <c r="R885" i="5"/>
  <c r="R886" i="5"/>
  <c r="R887" i="5"/>
  <c r="R888" i="5"/>
  <c r="R889" i="5"/>
  <c r="R890" i="5"/>
  <c r="R891" i="5"/>
  <c r="R892" i="5"/>
  <c r="R893" i="5"/>
  <c r="R894" i="5"/>
  <c r="R895" i="5"/>
  <c r="R896" i="5"/>
  <c r="R897" i="5"/>
  <c r="R898" i="5"/>
  <c r="R899" i="5"/>
  <c r="R900" i="5"/>
  <c r="R901" i="5"/>
  <c r="R902" i="5"/>
  <c r="R903" i="5"/>
  <c r="R904" i="5"/>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5" i="1"/>
  <c r="AF866" i="1"/>
  <c r="AF867" i="1"/>
  <c r="AF868" i="1"/>
  <c r="AF869" i="1"/>
  <c r="AF870" i="1"/>
  <c r="AF871" i="1"/>
  <c r="AF872" i="1"/>
  <c r="AF873" i="1"/>
  <c r="AF874" i="1"/>
  <c r="AF875" i="1"/>
  <c r="AF876"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H876" i="1"/>
  <c r="AH638" i="1"/>
  <c r="AH483" i="1"/>
  <c r="AH611" i="1"/>
  <c r="AH547" i="1"/>
  <c r="AH387" i="1"/>
  <c r="AH259" i="1"/>
  <c r="AH795" i="1"/>
  <c r="AH859" i="1"/>
  <c r="AH542" i="1"/>
  <c r="AH467" i="1"/>
  <c r="AH291" i="1"/>
  <c r="AH874" i="1"/>
  <c r="AH563" i="1"/>
  <c r="AH163" i="1"/>
  <c r="AH875" i="1"/>
  <c r="AH827" i="1"/>
  <c r="AH763" i="1"/>
  <c r="AH579" i="1"/>
  <c r="AH515" i="1"/>
  <c r="AH451" i="1"/>
  <c r="AH323" i="1"/>
  <c r="AH195" i="1"/>
  <c r="AH860" i="1"/>
  <c r="AH868" i="1"/>
  <c r="AH867" i="1"/>
  <c r="AH843" i="1"/>
  <c r="AH811" i="1"/>
  <c r="AH779" i="1"/>
  <c r="AH627" i="1"/>
  <c r="AH595" i="1"/>
  <c r="AH531" i="1"/>
  <c r="AH499" i="1"/>
  <c r="AH419" i="1"/>
  <c r="AH355" i="1"/>
  <c r="AH227" i="1"/>
  <c r="AH866" i="1"/>
  <c r="AH858" i="1"/>
  <c r="AH852" i="1"/>
  <c r="AH846" i="1"/>
  <c r="AH842" i="1"/>
  <c r="AH836" i="1"/>
  <c r="AH636" i="1"/>
  <c r="AH634" i="1"/>
  <c r="AH630" i="1"/>
  <c r="AH628" i="1"/>
  <c r="AH626" i="1"/>
  <c r="AH622" i="1"/>
  <c r="AH620" i="1"/>
  <c r="AH618" i="1"/>
  <c r="AH614" i="1"/>
  <c r="AH612" i="1"/>
  <c r="AH610" i="1"/>
  <c r="AH606" i="1"/>
  <c r="AH604" i="1"/>
  <c r="AH602" i="1"/>
  <c r="AH598" i="1"/>
  <c r="AH596" i="1"/>
  <c r="AH594" i="1"/>
  <c r="AH590" i="1"/>
  <c r="AH588" i="1"/>
  <c r="AH586" i="1"/>
  <c r="AH582" i="1"/>
  <c r="AH580" i="1"/>
  <c r="AH578" i="1"/>
  <c r="AH574" i="1"/>
  <c r="AH572" i="1"/>
  <c r="AH570" i="1"/>
  <c r="AH566" i="1"/>
  <c r="AH564" i="1"/>
  <c r="AH562" i="1"/>
  <c r="AH558" i="1"/>
  <c r="AH556" i="1"/>
  <c r="AH554" i="1"/>
  <c r="AH550" i="1"/>
  <c r="AH548" i="1"/>
  <c r="AH546" i="1"/>
  <c r="AH540" i="1"/>
  <c r="AH534" i="1"/>
  <c r="AH530" i="1"/>
  <c r="AH524" i="1"/>
  <c r="AH518" i="1"/>
  <c r="AH514" i="1"/>
  <c r="AH508" i="1"/>
  <c r="AH502" i="1"/>
  <c r="AH498" i="1"/>
  <c r="AH492" i="1"/>
  <c r="AH486" i="1"/>
  <c r="AH482" i="1"/>
  <c r="AH476" i="1"/>
  <c r="AH870" i="1"/>
  <c r="AH862" i="1"/>
  <c r="AH854" i="1"/>
  <c r="AH850" i="1"/>
  <c r="AH844" i="1"/>
  <c r="AH838" i="1"/>
  <c r="AH834" i="1"/>
  <c r="AH830" i="1"/>
  <c r="AH828" i="1"/>
  <c r="AH826" i="1"/>
  <c r="AH822" i="1"/>
  <c r="AH820" i="1"/>
  <c r="AH818" i="1"/>
  <c r="AH814" i="1"/>
  <c r="AH812" i="1"/>
  <c r="AH810" i="1"/>
  <c r="AH806" i="1"/>
  <c r="AH804" i="1"/>
  <c r="AH802" i="1"/>
  <c r="AH798" i="1"/>
  <c r="AH796" i="1"/>
  <c r="AH794" i="1"/>
  <c r="AH790" i="1"/>
  <c r="AH788" i="1"/>
  <c r="AH786" i="1"/>
  <c r="AH782" i="1"/>
  <c r="AH780" i="1"/>
  <c r="AH778" i="1"/>
  <c r="AH774" i="1"/>
  <c r="AH772" i="1"/>
  <c r="AH770" i="1"/>
  <c r="AH766" i="1"/>
  <c r="AH764" i="1"/>
  <c r="AH762" i="1"/>
  <c r="AH538" i="1"/>
  <c r="AH532" i="1"/>
  <c r="AH526" i="1"/>
  <c r="AH522" i="1"/>
  <c r="AH516" i="1"/>
  <c r="AH510" i="1"/>
  <c r="AH506" i="1"/>
  <c r="AH500" i="1"/>
  <c r="AH494" i="1"/>
  <c r="AH490" i="1"/>
  <c r="AH484" i="1"/>
  <c r="AH478" i="1"/>
  <c r="AH474" i="1"/>
  <c r="AH470" i="1"/>
  <c r="AH468" i="1"/>
  <c r="AH466" i="1"/>
  <c r="AH462" i="1"/>
  <c r="AH460" i="1"/>
  <c r="AH458" i="1"/>
  <c r="AH454" i="1"/>
  <c r="AH452" i="1"/>
  <c r="AH450" i="1"/>
  <c r="AH446" i="1"/>
  <c r="AH442" i="1"/>
  <c r="AH438" i="1"/>
  <c r="AH434" i="1"/>
  <c r="AH430" i="1"/>
  <c r="AH426" i="1"/>
  <c r="AH422" i="1"/>
  <c r="AH418" i="1"/>
  <c r="AH414" i="1"/>
  <c r="AH410" i="1"/>
  <c r="AH406" i="1"/>
  <c r="AH402" i="1"/>
  <c r="AH398" i="1"/>
  <c r="AH394" i="1"/>
  <c r="AH390" i="1"/>
  <c r="AH386" i="1"/>
  <c r="AH382" i="1"/>
  <c r="AH378" i="1"/>
  <c r="AH374" i="1"/>
  <c r="AH370" i="1"/>
  <c r="AH366" i="1"/>
  <c r="AH362" i="1"/>
  <c r="AH358" i="1"/>
  <c r="AH354" i="1"/>
  <c r="AH350" i="1"/>
  <c r="AH346" i="1"/>
  <c r="AH342" i="1"/>
  <c r="AH338" i="1"/>
  <c r="AH334" i="1"/>
  <c r="AH330" i="1"/>
  <c r="AH326" i="1"/>
  <c r="AH322" i="1"/>
  <c r="AH318" i="1"/>
  <c r="AH314" i="1"/>
  <c r="AH310" i="1"/>
  <c r="AH306" i="1"/>
  <c r="AH302" i="1"/>
  <c r="AH298" i="1"/>
  <c r="AH294" i="1"/>
  <c r="AH290" i="1"/>
  <c r="AH286" i="1"/>
  <c r="AH282" i="1"/>
  <c r="AH278" i="1"/>
  <c r="AH274" i="1"/>
  <c r="AH270" i="1"/>
  <c r="AH266" i="1"/>
  <c r="AH279" i="1"/>
  <c r="AH295" i="1"/>
  <c r="AH311" i="1"/>
  <c r="AH327" i="1"/>
  <c r="AH343" i="1"/>
  <c r="AH359" i="1"/>
  <c r="AH375" i="1"/>
  <c r="AH391" i="1"/>
  <c r="AH407" i="1"/>
  <c r="AH423" i="1"/>
  <c r="AH262" i="1"/>
  <c r="AH258" i="1"/>
  <c r="AH254" i="1"/>
  <c r="AH250" i="1"/>
  <c r="AH246" i="1"/>
  <c r="AH242" i="1"/>
  <c r="AH238" i="1"/>
  <c r="AH234" i="1"/>
  <c r="AH230" i="1"/>
  <c r="AH226" i="1"/>
  <c r="AH222" i="1"/>
  <c r="AH218" i="1"/>
  <c r="AH214" i="1"/>
  <c r="AH210" i="1"/>
  <c r="AH206" i="1"/>
  <c r="AH202" i="1"/>
  <c r="AH198" i="1"/>
  <c r="AH194" i="1"/>
  <c r="AH190" i="1"/>
  <c r="AH186" i="1"/>
  <c r="AH182" i="1"/>
  <c r="AH135" i="1"/>
  <c r="AH151" i="1"/>
  <c r="AH167" i="1"/>
  <c r="AH183" i="1"/>
  <c r="AH199" i="1"/>
  <c r="AH215" i="1"/>
  <c r="AH231" i="1"/>
  <c r="AH247" i="1"/>
  <c r="AH263" i="1"/>
  <c r="AH439" i="1"/>
  <c r="AH851" i="1"/>
  <c r="AH835" i="1"/>
  <c r="AH819" i="1"/>
  <c r="AH803" i="1"/>
  <c r="AH787" i="1"/>
  <c r="AH771" i="1"/>
  <c r="AH635" i="1"/>
  <c r="AH619" i="1"/>
  <c r="AH603" i="1"/>
  <c r="AH587" i="1"/>
  <c r="AH571" i="1"/>
  <c r="AH555" i="1"/>
  <c r="AH539" i="1"/>
  <c r="AH523" i="1"/>
  <c r="AH507" i="1"/>
  <c r="AH491" i="1"/>
  <c r="AH475" i="1"/>
  <c r="AH459" i="1"/>
  <c r="AH435" i="1"/>
  <c r="AH403" i="1"/>
  <c r="AH371" i="1"/>
  <c r="AH339" i="1"/>
  <c r="AH307" i="1"/>
  <c r="AH275" i="1"/>
  <c r="AH243" i="1"/>
  <c r="AH211" i="1"/>
  <c r="AH179" i="1"/>
  <c r="AH147" i="1"/>
  <c r="AH873" i="1"/>
  <c r="AH765" i="1"/>
  <c r="AH637" i="1"/>
  <c r="AH545" i="1"/>
  <c r="AH264" i="1"/>
  <c r="AH272" i="1"/>
  <c r="AH284" i="1"/>
  <c r="AH292" i="1"/>
  <c r="AH300" i="1"/>
  <c r="AH308" i="1"/>
  <c r="AH316" i="1"/>
  <c r="AH324" i="1"/>
  <c r="AH332" i="1"/>
  <c r="AH340" i="1"/>
  <c r="AH348" i="1"/>
  <c r="AH356" i="1"/>
  <c r="AH364" i="1"/>
  <c r="AH372" i="1"/>
  <c r="AH380" i="1"/>
  <c r="AH388" i="1"/>
  <c r="AH396" i="1"/>
  <c r="AH404" i="1"/>
  <c r="AH412" i="1"/>
  <c r="AH420" i="1"/>
  <c r="AH265" i="1"/>
  <c r="AH268" i="1"/>
  <c r="AH276" i="1"/>
  <c r="AH280" i="1"/>
  <c r="AH288" i="1"/>
  <c r="AH296" i="1"/>
  <c r="AH304" i="1"/>
  <c r="AH312" i="1"/>
  <c r="AH320" i="1"/>
  <c r="AH328" i="1"/>
  <c r="AH336" i="1"/>
  <c r="AH344" i="1"/>
  <c r="AH352" i="1"/>
  <c r="AH360" i="1"/>
  <c r="AH368" i="1"/>
  <c r="AH376" i="1"/>
  <c r="AH384" i="1"/>
  <c r="AH392" i="1"/>
  <c r="AH400" i="1"/>
  <c r="AH408" i="1"/>
  <c r="AH416" i="1"/>
  <c r="AH424" i="1"/>
  <c r="AH136" i="1"/>
  <c r="AH144" i="1"/>
  <c r="AH156" i="1"/>
  <c r="AH164" i="1"/>
  <c r="AH172" i="1"/>
  <c r="AH180" i="1"/>
  <c r="AH188" i="1"/>
  <c r="AH196" i="1"/>
  <c r="AH204" i="1"/>
  <c r="AH212" i="1"/>
  <c r="AH220" i="1"/>
  <c r="AH228" i="1"/>
  <c r="AH236" i="1"/>
  <c r="AH240" i="1"/>
  <c r="AH248" i="1"/>
  <c r="AH256" i="1"/>
  <c r="AH428" i="1"/>
  <c r="AH432" i="1"/>
  <c r="AH440" i="1"/>
  <c r="AH448" i="1"/>
  <c r="AH137" i="1"/>
  <c r="AH140" i="1"/>
  <c r="AH148" i="1"/>
  <c r="AH152" i="1"/>
  <c r="AH160" i="1"/>
  <c r="AH168" i="1"/>
  <c r="AH176" i="1"/>
  <c r="AH184" i="1"/>
  <c r="AH192" i="1"/>
  <c r="AH200" i="1"/>
  <c r="AH208" i="1"/>
  <c r="AH216" i="1"/>
  <c r="AH224" i="1"/>
  <c r="AH232" i="1"/>
  <c r="AH244" i="1"/>
  <c r="AH252" i="1"/>
  <c r="AH260" i="1"/>
  <c r="AH436" i="1"/>
  <c r="AH444" i="1"/>
  <c r="AH869" i="1"/>
  <c r="AH865" i="1"/>
  <c r="AH861" i="1"/>
  <c r="AH857" i="1"/>
  <c r="AH853" i="1"/>
  <c r="AH849" i="1"/>
  <c r="AH845" i="1"/>
  <c r="AH841" i="1"/>
  <c r="AH837" i="1"/>
  <c r="AH833" i="1"/>
  <c r="AH829" i="1"/>
  <c r="AH825" i="1"/>
  <c r="AH821" i="1"/>
  <c r="AH817" i="1"/>
  <c r="AH813" i="1"/>
  <c r="AH809" i="1"/>
  <c r="AH805" i="1"/>
  <c r="AH801" i="1"/>
  <c r="AH797" i="1"/>
  <c r="AH793" i="1"/>
  <c r="AH789" i="1"/>
  <c r="AH785" i="1"/>
  <c r="AH781" i="1"/>
  <c r="AH777" i="1"/>
  <c r="AH773" i="1"/>
  <c r="AH769" i="1"/>
  <c r="AH761" i="1"/>
  <c r="AH633" i="1"/>
  <c r="AH629" i="1"/>
  <c r="AH625" i="1"/>
  <c r="AH621" i="1"/>
  <c r="AH617" i="1"/>
  <c r="AH613" i="1"/>
  <c r="AH609" i="1"/>
  <c r="AH605" i="1"/>
  <c r="AH601" i="1"/>
  <c r="AH597" i="1"/>
  <c r="AH593" i="1"/>
  <c r="AH589" i="1"/>
  <c r="AH585" i="1"/>
  <c r="AH581" i="1"/>
  <c r="AH577" i="1"/>
  <c r="AH573" i="1"/>
  <c r="AH569" i="1"/>
  <c r="AH565" i="1"/>
  <c r="AH561" i="1"/>
  <c r="AH557" i="1"/>
  <c r="AH553" i="1"/>
  <c r="AH549" i="1"/>
  <c r="AH541" i="1"/>
  <c r="AH537" i="1"/>
  <c r="AH533" i="1"/>
  <c r="AH529" i="1"/>
  <c r="AH525" i="1"/>
  <c r="AH521" i="1"/>
  <c r="AH517" i="1"/>
  <c r="AH513" i="1"/>
  <c r="AH509" i="1"/>
  <c r="AH505" i="1"/>
  <c r="AH501" i="1"/>
  <c r="AH497" i="1"/>
  <c r="AH493" i="1"/>
  <c r="AH489" i="1"/>
  <c r="AH485" i="1"/>
  <c r="AH481" i="1"/>
  <c r="AH477" i="1"/>
  <c r="AH473" i="1"/>
  <c r="AH469" i="1"/>
  <c r="AH465" i="1"/>
  <c r="AH461" i="1"/>
  <c r="AH457" i="1"/>
  <c r="AH453" i="1"/>
  <c r="AH449" i="1"/>
  <c r="AH445" i="1"/>
  <c r="AH441" i="1"/>
  <c r="AH437" i="1"/>
  <c r="AH433" i="1"/>
  <c r="AH429" i="1"/>
  <c r="AH425" i="1"/>
  <c r="AH421" i="1"/>
  <c r="AH417" i="1"/>
  <c r="AH413" i="1"/>
  <c r="AH409" i="1"/>
  <c r="AH405" i="1"/>
  <c r="AH401" i="1"/>
  <c r="AH397" i="1"/>
  <c r="AH393" i="1"/>
  <c r="AH389" i="1"/>
  <c r="AH385" i="1"/>
  <c r="AH381" i="1"/>
  <c r="AH377" i="1"/>
  <c r="AH373" i="1"/>
  <c r="AH369" i="1"/>
  <c r="AH365" i="1"/>
  <c r="AH361" i="1"/>
  <c r="AH357" i="1"/>
  <c r="AH353" i="1"/>
  <c r="AH349" i="1"/>
  <c r="AH345" i="1"/>
  <c r="AH341" i="1"/>
  <c r="AH337" i="1"/>
  <c r="AH333" i="1"/>
  <c r="AH329" i="1"/>
  <c r="AH325" i="1"/>
  <c r="AH321" i="1"/>
  <c r="AH317" i="1"/>
  <c r="AH313" i="1"/>
  <c r="AH309" i="1"/>
  <c r="AH305" i="1"/>
  <c r="AH301" i="1"/>
  <c r="AH297" i="1"/>
  <c r="AH293" i="1"/>
  <c r="AH289" i="1"/>
  <c r="AH285" i="1"/>
  <c r="AH281" i="1"/>
  <c r="AH277" i="1"/>
  <c r="AH273" i="1"/>
  <c r="AH269" i="1"/>
  <c r="AH261" i="1"/>
  <c r="AH257" i="1"/>
  <c r="AH253" i="1"/>
  <c r="AH249" i="1"/>
  <c r="AH245" i="1"/>
  <c r="AH241" i="1"/>
  <c r="AH237" i="1"/>
  <c r="AH233" i="1"/>
  <c r="AH229" i="1"/>
  <c r="AH225" i="1"/>
  <c r="AH221" i="1"/>
  <c r="AH217" i="1"/>
  <c r="AH213" i="1"/>
  <c r="AH209" i="1"/>
  <c r="AH205" i="1"/>
  <c r="AH201" i="1"/>
  <c r="AH197" i="1"/>
  <c r="AH193" i="1"/>
  <c r="AH189" i="1"/>
  <c r="AH185" i="1"/>
  <c r="AH181" i="1"/>
  <c r="AH177" i="1"/>
  <c r="AH173" i="1"/>
  <c r="AH169" i="1"/>
  <c r="AH165" i="1"/>
  <c r="AH161" i="1"/>
  <c r="AH157" i="1"/>
  <c r="AH153" i="1"/>
  <c r="AH149" i="1"/>
  <c r="AH145" i="1"/>
  <c r="AH141" i="1"/>
  <c r="AH178" i="1"/>
  <c r="AH174" i="1"/>
  <c r="AH170" i="1"/>
  <c r="AH166" i="1"/>
  <c r="AH162" i="1"/>
  <c r="AH158" i="1"/>
  <c r="AH154" i="1"/>
  <c r="AH150" i="1"/>
  <c r="AH146" i="1"/>
  <c r="AH142" i="1"/>
  <c r="AH138" i="1"/>
  <c r="AH134" i="1"/>
  <c r="AH871" i="1"/>
  <c r="AH863" i="1"/>
  <c r="AH855" i="1"/>
  <c r="AH847" i="1"/>
  <c r="AH839" i="1"/>
  <c r="AH831" i="1"/>
  <c r="AH823" i="1"/>
  <c r="AH815" i="1"/>
  <c r="AH807" i="1"/>
  <c r="AH799" i="1"/>
  <c r="AH791" i="1"/>
  <c r="AH783" i="1"/>
  <c r="AH775" i="1"/>
  <c r="AH767" i="1"/>
  <c r="AH759" i="1"/>
  <c r="AH639" i="1"/>
  <c r="AH631" i="1"/>
  <c r="AH623" i="1"/>
  <c r="AH615" i="1"/>
  <c r="AH607" i="1"/>
  <c r="AH599" i="1"/>
  <c r="AH591" i="1"/>
  <c r="AH583" i="1"/>
  <c r="AH575" i="1"/>
  <c r="AH567" i="1"/>
  <c r="AH559" i="1"/>
  <c r="AH551" i="1"/>
  <c r="AH543" i="1"/>
  <c r="AH535" i="1"/>
  <c r="AH527" i="1"/>
  <c r="AH519" i="1"/>
  <c r="AH511" i="1"/>
  <c r="AH503" i="1"/>
  <c r="AH495" i="1"/>
  <c r="AH487" i="1"/>
  <c r="AH479" i="1"/>
  <c r="AH471" i="1"/>
  <c r="AH463" i="1"/>
  <c r="AH455" i="1"/>
  <c r="AH443" i="1"/>
  <c r="AH427" i="1"/>
  <c r="AH411" i="1"/>
  <c r="AH395" i="1"/>
  <c r="AH379" i="1"/>
  <c r="AH363" i="1"/>
  <c r="AH347" i="1"/>
  <c r="AH331" i="1"/>
  <c r="AH315" i="1"/>
  <c r="AH299" i="1"/>
  <c r="AH283" i="1"/>
  <c r="AH267" i="1"/>
  <c r="AH251" i="1"/>
  <c r="AH235" i="1"/>
  <c r="AH219" i="1"/>
  <c r="AH203" i="1"/>
  <c r="AH187" i="1"/>
  <c r="AH171" i="1"/>
  <c r="AH155" i="1"/>
  <c r="AH139" i="1"/>
  <c r="AH872" i="1"/>
  <c r="AH864" i="1"/>
  <c r="AH856" i="1"/>
  <c r="AH848" i="1"/>
  <c r="AH840" i="1"/>
  <c r="AH832" i="1"/>
  <c r="AH824" i="1"/>
  <c r="AH816" i="1"/>
  <c r="AH808" i="1"/>
  <c r="AH800" i="1"/>
  <c r="AH792" i="1"/>
  <c r="AH784" i="1"/>
  <c r="AH776" i="1"/>
  <c r="AH768" i="1"/>
  <c r="AH760" i="1"/>
  <c r="AH632" i="1"/>
  <c r="AH624" i="1"/>
  <c r="AH616" i="1"/>
  <c r="AH608" i="1"/>
  <c r="AH600" i="1"/>
  <c r="AH592" i="1"/>
  <c r="AH584" i="1"/>
  <c r="AH576" i="1"/>
  <c r="AH568" i="1"/>
  <c r="AH560" i="1"/>
  <c r="AH552" i="1"/>
  <c r="AH544" i="1"/>
  <c r="AH536" i="1"/>
  <c r="AH528" i="1"/>
  <c r="AH520" i="1"/>
  <c r="AH512" i="1"/>
  <c r="AH504" i="1"/>
  <c r="AH496" i="1"/>
  <c r="AH488" i="1"/>
  <c r="AH480" i="1"/>
  <c r="AH472" i="1"/>
  <c r="AH464" i="1"/>
  <c r="AH456" i="1"/>
  <c r="AH447" i="1"/>
  <c r="AH431" i="1"/>
  <c r="AH415" i="1"/>
  <c r="AH399" i="1"/>
  <c r="AH383" i="1"/>
  <c r="AH367" i="1"/>
  <c r="AH351" i="1"/>
  <c r="AH335" i="1"/>
  <c r="AH319" i="1"/>
  <c r="AH303" i="1"/>
  <c r="AH287" i="1"/>
  <c r="AH271" i="1"/>
  <c r="AH255" i="1"/>
  <c r="AH239" i="1"/>
  <c r="AH223" i="1"/>
  <c r="AH207" i="1"/>
  <c r="AH191" i="1"/>
  <c r="AH175" i="1"/>
  <c r="AH159" i="1"/>
  <c r="AH143" i="1"/>
  <c r="J3" i="3"/>
  <c r="I3" i="3" a="1"/>
  <c r="I3" i="3"/>
  <c r="F3" i="3"/>
  <c r="H3" i="3"/>
  <c r="G3" i="3"/>
  <c r="J14" i="5"/>
  <c r="J15" i="5"/>
  <c r="J16" i="5"/>
  <c r="J17" i="5"/>
  <c r="J18" i="5"/>
  <c r="J19" i="5"/>
  <c r="J20" i="5"/>
  <c r="J21" i="5"/>
  <c r="AD7" i="1"/>
  <c r="AD8" i="1"/>
  <c r="AD9" i="1"/>
  <c r="AD10" i="1"/>
  <c r="AD11" i="1"/>
  <c r="E83" i="15" a="1"/>
  <c r="E83" i="15"/>
  <c r="C83" i="15" a="1"/>
  <c r="C83" i="15"/>
  <c r="F83" i="15" a="1"/>
  <c r="F83" i="15"/>
  <c r="E88" i="15" a="1"/>
  <c r="E88" i="15"/>
  <c r="C88" i="15" a="1"/>
  <c r="C88" i="15"/>
  <c r="E84" i="15" a="1"/>
  <c r="E84" i="15"/>
  <c r="C84" i="15" a="1"/>
  <c r="C84" i="15"/>
  <c r="E82" i="15" a="1"/>
  <c r="E82" i="15"/>
  <c r="C82" i="15" a="1"/>
  <c r="C82" i="15"/>
  <c r="E85" i="15" a="1"/>
  <c r="E85" i="15"/>
  <c r="E86" i="15" a="1"/>
  <c r="E86" i="15"/>
  <c r="E81" i="15" a="1"/>
  <c r="E81" i="15"/>
  <c r="C81" i="15" a="1"/>
  <c r="C81" i="15"/>
  <c r="I50" i="3" a="1"/>
  <c r="I50" i="3"/>
  <c r="I49" i="3" a="1"/>
  <c r="I49" i="3"/>
  <c r="I48" i="3" a="1"/>
  <c r="I48" i="3"/>
  <c r="I47" i="3" a="1"/>
  <c r="I47" i="3"/>
  <c r="I46" i="3" a="1"/>
  <c r="I46" i="3"/>
  <c r="I45" i="3" a="1"/>
  <c r="I45" i="3"/>
  <c r="I44" i="3" a="1"/>
  <c r="I44" i="3"/>
  <c r="I43" i="3" a="1"/>
  <c r="I43" i="3"/>
  <c r="I42" i="3" a="1"/>
  <c r="I42" i="3"/>
  <c r="I41" i="3" a="1"/>
  <c r="I41" i="3"/>
  <c r="I40" i="3" a="1"/>
  <c r="I40" i="3"/>
  <c r="I39" i="3" a="1"/>
  <c r="I39" i="3"/>
  <c r="I38" i="3" a="1"/>
  <c r="I38" i="3"/>
  <c r="I37" i="3" a="1"/>
  <c r="I37" i="3"/>
  <c r="I36" i="3" a="1"/>
  <c r="I36" i="3"/>
  <c r="I35" i="3" a="1"/>
  <c r="I35" i="3"/>
  <c r="I34" i="3" a="1"/>
  <c r="I34" i="3"/>
  <c r="I33" i="3" a="1"/>
  <c r="I33" i="3"/>
  <c r="I32" i="3" a="1"/>
  <c r="I32" i="3"/>
  <c r="I31" i="3" a="1"/>
  <c r="I31" i="3"/>
  <c r="I30" i="3" a="1"/>
  <c r="I30" i="3"/>
  <c r="I29" i="3" a="1"/>
  <c r="I29" i="3"/>
  <c r="I28" i="3" a="1"/>
  <c r="I28" i="3"/>
  <c r="I27" i="3" a="1"/>
  <c r="I27" i="3"/>
  <c r="I26" i="3" a="1"/>
  <c r="I26" i="3"/>
  <c r="I25" i="3" a="1"/>
  <c r="I25" i="3"/>
  <c r="I24" i="3" a="1"/>
  <c r="I24" i="3"/>
  <c r="I23" i="3" a="1"/>
  <c r="I23" i="3"/>
  <c r="I22" i="3" a="1"/>
  <c r="I22" i="3"/>
  <c r="I21" i="3" a="1"/>
  <c r="I21" i="3"/>
  <c r="I20" i="3" a="1"/>
  <c r="I20" i="3"/>
  <c r="I19" i="3" a="1"/>
  <c r="I19" i="3"/>
  <c r="I18" i="3" a="1"/>
  <c r="I18" i="3"/>
  <c r="I17" i="3" a="1"/>
  <c r="I17" i="3"/>
  <c r="I16" i="3" a="1"/>
  <c r="I16" i="3"/>
  <c r="I15" i="3" a="1"/>
  <c r="I15" i="3"/>
  <c r="I14" i="3" a="1"/>
  <c r="I14" i="3"/>
  <c r="I13" i="3" a="1"/>
  <c r="I13" i="3"/>
  <c r="I12" i="3" a="1"/>
  <c r="I12" i="3"/>
  <c r="I11" i="3" a="1"/>
  <c r="I11" i="3"/>
  <c r="I10" i="3" a="1"/>
  <c r="I10" i="3"/>
  <c r="I9" i="3" a="1"/>
  <c r="I9" i="3"/>
  <c r="I8" i="3" a="1"/>
  <c r="I8" i="3"/>
  <c r="I7" i="3" a="1"/>
  <c r="I7" i="3"/>
  <c r="I6" i="3" a="1"/>
  <c r="I6" i="3"/>
  <c r="I5" i="3" a="1"/>
  <c r="I5" i="3"/>
  <c r="I4" i="3" a="1"/>
  <c r="I4" i="3"/>
  <c r="E90" i="15" a="1"/>
  <c r="E90" i="15"/>
  <c r="C90" i="15" a="1"/>
  <c r="C90" i="15"/>
  <c r="C86" i="15" a="1"/>
  <c r="C86" i="15"/>
  <c r="E47" i="15" a="1"/>
  <c r="E47" i="15"/>
  <c r="C47" i="15" a="1"/>
  <c r="C47" i="15"/>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F82" i="15" a="1"/>
  <c r="F90" i="15" a="1"/>
  <c r="F88" i="15" a="1"/>
  <c r="F86" i="15" a="1"/>
  <c r="F84" i="15" a="1"/>
  <c r="F81" i="15"/>
  <c r="F84" i="15"/>
  <c r="F82" i="15"/>
  <c r="F88" i="15"/>
  <c r="C87" i="15" a="1"/>
  <c r="C87" i="15"/>
  <c r="C91" i="15" a="1"/>
  <c r="C91" i="15"/>
  <c r="E87" i="15" a="1"/>
  <c r="E87" i="15"/>
  <c r="E91" i="15" a="1"/>
  <c r="E91" i="15"/>
  <c r="F90" i="15"/>
  <c r="F86" i="15"/>
  <c r="Q12" i="5"/>
  <c r="Q13" i="5"/>
  <c r="Q14" i="5"/>
  <c r="Q15" i="5"/>
  <c r="E67" i="15" a="1"/>
  <c r="E67" i="15"/>
  <c r="C67" i="15" a="1"/>
  <c r="C67" i="15"/>
  <c r="E66" i="15" a="1"/>
  <c r="E66" i="15"/>
  <c r="C66" i="15" a="1"/>
  <c r="C66" i="15"/>
  <c r="E65" i="15" a="1"/>
  <c r="E65" i="15"/>
  <c r="E64" i="15" a="1"/>
  <c r="E64" i="15"/>
  <c r="C65" i="15" a="1"/>
  <c r="C65" i="15"/>
  <c r="C64" i="15" a="1"/>
  <c r="C64" i="15"/>
  <c r="C56" i="15" a="1"/>
  <c r="C56" i="15"/>
  <c r="C62" i="15" a="1"/>
  <c r="C62" i="15"/>
  <c r="C60" i="15" a="1"/>
  <c r="C60" i="15"/>
  <c r="E63" i="15" a="1"/>
  <c r="E63" i="15"/>
  <c r="E62" i="15" a="1"/>
  <c r="E62" i="15"/>
  <c r="C63" i="15" a="1"/>
  <c r="C63" i="15"/>
  <c r="E61" i="15" a="1"/>
  <c r="E61" i="15"/>
  <c r="E60" i="15" a="1"/>
  <c r="E60" i="15"/>
  <c r="F60" i="15" a="1"/>
  <c r="C61" i="15" a="1"/>
  <c r="C61" i="15"/>
  <c r="E59" i="15" a="1"/>
  <c r="E59" i="15"/>
  <c r="C59" i="15" a="1"/>
  <c r="C59" i="15"/>
  <c r="E58" i="15" a="1"/>
  <c r="E58" i="15"/>
  <c r="F58" i="15" a="1"/>
  <c r="C58" i="15" a="1"/>
  <c r="C58" i="15"/>
  <c r="C8" i="15" a="1"/>
  <c r="C8" i="15"/>
  <c r="E89" i="15" a="1"/>
  <c r="E89" i="15"/>
  <c r="F89" i="15"/>
  <c r="C89" i="15" a="1"/>
  <c r="C89" i="15"/>
  <c r="C85" i="15" a="1"/>
  <c r="C85" i="15"/>
  <c r="C40" i="15" a="1"/>
  <c r="C40" i="15"/>
  <c r="O4" i="5"/>
  <c r="K3" i="5" a="1"/>
  <c r="K3" i="5"/>
  <c r="K4" i="5" a="1"/>
  <c r="K4" i="5"/>
  <c r="K5" i="5" a="1"/>
  <c r="K5" i="5"/>
  <c r="K6" i="5" a="1"/>
  <c r="K6" i="5"/>
  <c r="K7" i="5" a="1"/>
  <c r="K7" i="5"/>
  <c r="K8" i="5" a="1"/>
  <c r="K8" i="5"/>
  <c r="K9" i="5" a="1"/>
  <c r="K9" i="5"/>
  <c r="K10" i="5" a="1"/>
  <c r="K10" i="5"/>
  <c r="K11" i="5" a="1"/>
  <c r="K11" i="5"/>
  <c r="K12" i="5" a="1"/>
  <c r="K12" i="5"/>
  <c r="K13" i="5" a="1"/>
  <c r="K13" i="5"/>
  <c r="K14" i="5" a="1"/>
  <c r="K14" i="5"/>
  <c r="K15" i="5" a="1"/>
  <c r="K15" i="5"/>
  <c r="K16" i="5" a="1"/>
  <c r="K16" i="5"/>
  <c r="K17" i="5" a="1"/>
  <c r="K17" i="5"/>
  <c r="K18" i="5" a="1"/>
  <c r="K18" i="5"/>
  <c r="K19" i="5" a="1"/>
  <c r="K19" i="5"/>
  <c r="K20" i="5" a="1"/>
  <c r="K20" i="5"/>
  <c r="K21" i="5" a="1"/>
  <c r="K21" i="5"/>
  <c r="K22" i="5" a="1"/>
  <c r="K22" i="5"/>
  <c r="K23" i="5" a="1"/>
  <c r="K23" i="5"/>
  <c r="K24" i="5" a="1"/>
  <c r="K24" i="5"/>
  <c r="K25" i="5" a="1"/>
  <c r="K25" i="5"/>
  <c r="K26" i="5" a="1"/>
  <c r="K26" i="5"/>
  <c r="K27" i="5" a="1"/>
  <c r="K27" i="5"/>
  <c r="K28" i="5" a="1"/>
  <c r="K28" i="5"/>
  <c r="K29" i="5" a="1"/>
  <c r="K29" i="5"/>
  <c r="K30" i="5" a="1"/>
  <c r="K30" i="5"/>
  <c r="K31" i="5" a="1"/>
  <c r="K31" i="5"/>
  <c r="K32" i="5" a="1"/>
  <c r="K32" i="5"/>
  <c r="K33" i="5" a="1"/>
  <c r="K33" i="5"/>
  <c r="K34" i="5" a="1"/>
  <c r="K34" i="5"/>
  <c r="K35" i="5" a="1"/>
  <c r="K35" i="5"/>
  <c r="K36" i="5" a="1"/>
  <c r="K36" i="5"/>
  <c r="K37" i="5" a="1"/>
  <c r="K37" i="5"/>
  <c r="K38" i="5" a="1"/>
  <c r="K38" i="5"/>
  <c r="K39" i="5" a="1"/>
  <c r="K39" i="5"/>
  <c r="K40" i="5" a="1"/>
  <c r="K40" i="5"/>
  <c r="K41" i="5" a="1"/>
  <c r="K41" i="5"/>
  <c r="K42" i="5" a="1"/>
  <c r="K42" i="5"/>
  <c r="K43" i="5" a="1"/>
  <c r="K43" i="5"/>
  <c r="K44" i="5" a="1"/>
  <c r="K44" i="5"/>
  <c r="K45" i="5" a="1"/>
  <c r="K45" i="5"/>
  <c r="K46" i="5" a="1"/>
  <c r="K46" i="5"/>
  <c r="K47" i="5" a="1"/>
  <c r="K47" i="5"/>
  <c r="K48" i="5" a="1"/>
  <c r="K48" i="5"/>
  <c r="K49" i="5" a="1"/>
  <c r="K49" i="5"/>
  <c r="K50" i="5" a="1"/>
  <c r="K50" i="5"/>
  <c r="J3" i="5"/>
  <c r="E56" i="15" a="1"/>
  <c r="E56" i="15"/>
  <c r="C53" i="15"/>
  <c r="E28" i="15" a="1"/>
  <c r="E28" i="15"/>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J4" i="5"/>
  <c r="J5" i="5"/>
  <c r="J6" i="5"/>
  <c r="J7" i="5"/>
  <c r="J8" i="5"/>
  <c r="J9" i="5"/>
  <c r="J10" i="5"/>
  <c r="J11" i="5"/>
  <c r="J12" i="5"/>
  <c r="J13"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D3" i="1"/>
  <c r="AD4" i="1"/>
  <c r="AD5" i="1"/>
  <c r="AD6"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F23" i="1"/>
  <c r="F85" i="15"/>
  <c r="F61" i="15" a="1"/>
  <c r="F63" i="15"/>
  <c r="F65" i="15" a="1"/>
  <c r="F59" i="15"/>
  <c r="F66" i="15" a="1"/>
  <c r="F62" i="15" a="1"/>
  <c r="F67" i="15" a="1"/>
  <c r="F64" i="15" a="1"/>
  <c r="F28" i="15" a="1"/>
  <c r="F56" i="15" a="1"/>
  <c r="F87" i="15" a="1"/>
  <c r="F91" i="15" a="1"/>
  <c r="C55" i="15" a="1"/>
  <c r="C55" i="15"/>
  <c r="C80" i="15" a="1"/>
  <c r="C80" i="15"/>
  <c r="C57" i="15" a="1"/>
  <c r="C57" i="15"/>
  <c r="E80" i="15" a="1"/>
  <c r="E80" i="15"/>
  <c r="F91" i="15"/>
  <c r="F87" i="15"/>
  <c r="F62" i="15"/>
  <c r="F64" i="15"/>
  <c r="F60" i="15"/>
  <c r="F61" i="15"/>
  <c r="F65" i="15"/>
  <c r="F66" i="15"/>
  <c r="F67" i="15"/>
  <c r="F58" i="15"/>
  <c r="F56" i="15"/>
  <c r="E57" i="15" a="1"/>
  <c r="E57" i="15"/>
  <c r="F57" i="15"/>
  <c r="C54" i="15"/>
  <c r="E55" i="15" a="1"/>
  <c r="E55" i="15"/>
  <c r="E54" i="15"/>
  <c r="F28" i="15"/>
  <c r="R7" i="5"/>
  <c r="F55" i="15"/>
  <c r="F80" i="15" a="1"/>
  <c r="F54" i="15"/>
  <c r="F80" i="15"/>
  <c r="E49" i="15" a="1"/>
  <c r="E49" i="15"/>
  <c r="C49" i="15" a="1"/>
  <c r="C49" i="15"/>
  <c r="E48" i="15" a="1"/>
  <c r="E48" i="15"/>
  <c r="C48" i="15" a="1"/>
  <c r="C48" i="15"/>
  <c r="E46" i="15" a="1"/>
  <c r="E46" i="15"/>
  <c r="C46" i="15" a="1"/>
  <c r="C46" i="15"/>
  <c r="E45" i="15" a="1"/>
  <c r="E45" i="15"/>
  <c r="C45" i="15" a="1"/>
  <c r="C45" i="15"/>
  <c r="E44" i="15" a="1"/>
  <c r="E44" i="15"/>
  <c r="C44" i="15" a="1"/>
  <c r="C44" i="15"/>
  <c r="E43" i="15" a="1"/>
  <c r="E43" i="15"/>
  <c r="C43" i="15" a="1"/>
  <c r="C43" i="15"/>
  <c r="C42" i="15" a="1"/>
  <c r="C42" i="15"/>
  <c r="E41" i="15" a="1"/>
  <c r="E41" i="15"/>
  <c r="E42" i="15" a="1"/>
  <c r="E42" i="15"/>
  <c r="C41" i="15"/>
  <c r="E40" i="15" a="1"/>
  <c r="E40" i="15"/>
  <c r="E39" i="15" a="1"/>
  <c r="E39" i="15"/>
  <c r="C39" i="15" a="1"/>
  <c r="C39" i="15"/>
  <c r="E33" i="15" a="1"/>
  <c r="E33" i="15"/>
  <c r="C33" i="15" a="1"/>
  <c r="C33" i="15"/>
  <c r="E32" i="15" a="1"/>
  <c r="E32" i="15"/>
  <c r="C32" i="15" a="1"/>
  <c r="C32" i="15"/>
  <c r="E31" i="15" a="1"/>
  <c r="E31" i="15"/>
  <c r="C31" i="15" a="1"/>
  <c r="C31" i="15"/>
  <c r="E30" i="15" a="1"/>
  <c r="E30" i="15"/>
  <c r="C30" i="15" a="1"/>
  <c r="C30" i="15"/>
  <c r="E29" i="15" a="1"/>
  <c r="E29" i="15"/>
  <c r="C29" i="15" a="1"/>
  <c r="C29" i="15"/>
  <c r="C28" i="15" a="1"/>
  <c r="C28" i="15"/>
  <c r="E27" i="15"/>
  <c r="C27" i="15" a="1"/>
  <c r="C27" i="15"/>
  <c r="E26" i="15" a="1"/>
  <c r="E26" i="15"/>
  <c r="C26" i="15" a="1"/>
  <c r="C26" i="15"/>
  <c r="E25" i="15" a="1"/>
  <c r="E25" i="15"/>
  <c r="C25" i="15" a="1"/>
  <c r="C25" i="15"/>
  <c r="E24" i="15" a="1"/>
  <c r="E24" i="15"/>
  <c r="C24" i="15" a="1"/>
  <c r="C24" i="15"/>
  <c r="F24" i="15" a="1"/>
  <c r="F27" i="15" a="1"/>
  <c r="F31" i="15" a="1"/>
  <c r="F49" i="15" a="1"/>
  <c r="F45" i="15" a="1"/>
  <c r="F40" i="15"/>
  <c r="F47" i="15" a="1"/>
  <c r="F41" i="15" a="1"/>
  <c r="F42" i="15" a="1"/>
  <c r="F33" i="15" a="1"/>
  <c r="F49" i="15"/>
  <c r="F45" i="15"/>
  <c r="F47" i="15"/>
  <c r="F42" i="15"/>
  <c r="F41" i="15"/>
  <c r="F33" i="15"/>
  <c r="F24" i="15"/>
  <c r="F31" i="15"/>
  <c r="F27" i="15"/>
  <c r="C20" i="15" a="1"/>
  <c r="C20" i="15"/>
  <c r="E23" i="15" a="1"/>
  <c r="E23" i="15"/>
  <c r="C23" i="15" a="1"/>
  <c r="C23" i="15"/>
  <c r="C22" i="15" a="1"/>
  <c r="C22" i="15"/>
  <c r="E22" i="15" a="1"/>
  <c r="E22" i="15"/>
  <c r="E21" i="15" a="1"/>
  <c r="E21" i="15"/>
  <c r="C21" i="15" a="1"/>
  <c r="C21" i="15"/>
  <c r="E20" i="15" a="1"/>
  <c r="E20" i="15"/>
  <c r="F20" i="15" a="1"/>
  <c r="E19" i="15" a="1"/>
  <c r="E19" i="15"/>
  <c r="C19" i="15" a="1"/>
  <c r="C19" i="15"/>
  <c r="E18" i="15" a="1"/>
  <c r="E18" i="15"/>
  <c r="C18" i="15" a="1"/>
  <c r="C18" i="15"/>
  <c r="E17" i="15" a="1"/>
  <c r="E17" i="15"/>
  <c r="C17" i="15" a="1"/>
  <c r="C17" i="15"/>
  <c r="E15" i="15" a="1"/>
  <c r="E15" i="15"/>
  <c r="C15" i="15" a="1"/>
  <c r="C15" i="15"/>
  <c r="E13" i="15" a="1"/>
  <c r="E13" i="15"/>
  <c r="C13" i="15" a="1"/>
  <c r="C13" i="15"/>
  <c r="E11" i="15" a="1"/>
  <c r="E11" i="15"/>
  <c r="E10" i="15" a="1"/>
  <c r="E10" i="15"/>
  <c r="C11" i="15" a="1"/>
  <c r="C11" i="15"/>
  <c r="E12" i="15" a="1"/>
  <c r="E12" i="15"/>
  <c r="C12" i="15" a="1"/>
  <c r="C12" i="15"/>
  <c r="E9" i="15" a="1"/>
  <c r="E9" i="15"/>
  <c r="C10" i="15" a="1"/>
  <c r="C10" i="15"/>
  <c r="C9" i="15" a="1"/>
  <c r="C9" i="15"/>
  <c r="F30" i="15" a="1"/>
  <c r="F9" i="15" a="1"/>
  <c r="F21" i="15" a="1"/>
  <c r="F26" i="15" a="1"/>
  <c r="F18" i="15" a="1"/>
  <c r="F48" i="15" a="1"/>
  <c r="F10" i="15" a="1"/>
  <c r="F15" i="15" a="1"/>
  <c r="F39" i="15" a="1"/>
  <c r="F32" i="15" a="1"/>
  <c r="F44" i="15" a="1"/>
  <c r="F46" i="15" a="1"/>
  <c r="F29" i="15" a="1"/>
  <c r="F43" i="15" a="1"/>
  <c r="F19" i="15" a="1"/>
  <c r="F17" i="15" a="1"/>
  <c r="F25" i="15" a="1"/>
  <c r="F11" i="15" a="1"/>
  <c r="F22" i="15" a="1"/>
  <c r="F13" i="15" a="1"/>
  <c r="F23" i="15" a="1"/>
  <c r="F12" i="15" a="1"/>
  <c r="F20" i="15"/>
  <c r="F18" i="15"/>
  <c r="F12" i="15"/>
  <c r="F13" i="15"/>
  <c r="F19" i="15"/>
  <c r="F10" i="15"/>
  <c r="F15" i="15"/>
  <c r="F48" i="15"/>
  <c r="F46" i="15"/>
  <c r="F44" i="15"/>
  <c r="F43" i="15"/>
  <c r="F39" i="15"/>
  <c r="F32" i="15"/>
  <c r="F30" i="15"/>
  <c r="F29" i="15"/>
  <c r="F26" i="15"/>
  <c r="F25" i="15"/>
  <c r="F22" i="15"/>
  <c r="F23" i="15"/>
  <c r="F21" i="15"/>
  <c r="F17" i="15"/>
  <c r="F11" i="15"/>
  <c r="F9" i="15"/>
  <c r="C96" i="15"/>
  <c r="C94" i="15"/>
  <c r="C92" i="15"/>
  <c r="C72" i="15"/>
  <c r="C71" i="15"/>
  <c r="C70" i="15"/>
  <c r="C69" i="15"/>
  <c r="C68" i="15"/>
  <c r="C95" i="15"/>
  <c r="R4" i="5"/>
  <c r="AG3" i="1"/>
  <c r="R3" i="5"/>
  <c r="AF4" i="1"/>
  <c r="AF5" i="1"/>
  <c r="AF6" i="1"/>
  <c r="AF7" i="1"/>
  <c r="AF8" i="1"/>
  <c r="AF9" i="1"/>
  <c r="AF10" i="1"/>
  <c r="AF11" i="1"/>
  <c r="AF12" i="1"/>
  <c r="AF13" i="1"/>
  <c r="AF14" i="1"/>
  <c r="AF15" i="1"/>
  <c r="AF16" i="1"/>
  <c r="AF17" i="1"/>
  <c r="AF18" i="1"/>
  <c r="AF19" i="1"/>
  <c r="AF20" i="1"/>
  <c r="AF21" i="1"/>
  <c r="AF22"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3" i="1"/>
  <c r="C73" i="15"/>
  <c r="O21" i="5"/>
  <c r="Q21" i="5"/>
  <c r="R21" i="5"/>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3" i="1"/>
  <c r="AH5" i="1"/>
  <c r="AH19" i="1"/>
  <c r="AH80" i="1"/>
  <c r="AH112" i="1"/>
  <c r="AH60" i="1"/>
  <c r="AH92" i="1"/>
  <c r="AH124" i="1"/>
  <c r="AH95" i="1"/>
  <c r="AH648" i="1"/>
  <c r="AH680" i="1"/>
  <c r="AH712" i="1"/>
  <c r="AH744" i="1"/>
  <c r="AH91" i="1"/>
  <c r="AH655" i="1"/>
  <c r="AH687" i="1"/>
  <c r="AH719" i="1"/>
  <c r="AH751" i="1"/>
  <c r="AH103" i="1"/>
  <c r="AH83" i="1"/>
  <c r="AH643" i="1"/>
  <c r="AH675" i="1"/>
  <c r="AH707" i="1"/>
  <c r="AH739" i="1"/>
  <c r="AH652" i="1"/>
  <c r="AH684" i="1"/>
  <c r="AH716" i="1"/>
  <c r="AH748" i="1"/>
  <c r="AH713" i="1"/>
  <c r="AH649" i="1"/>
  <c r="AH73" i="1"/>
  <c r="AH718" i="1"/>
  <c r="AH654" i="1"/>
  <c r="AH82" i="1"/>
  <c r="AH717" i="1"/>
  <c r="AH653" i="1"/>
  <c r="AH77" i="1"/>
  <c r="AH722" i="1"/>
  <c r="AH658" i="1"/>
  <c r="AH86" i="1"/>
  <c r="AH737" i="1"/>
  <c r="AH673" i="1"/>
  <c r="AH113" i="1"/>
  <c r="AH758" i="1"/>
  <c r="AH694" i="1"/>
  <c r="AH122" i="1"/>
  <c r="AH58" i="1"/>
  <c r="AH709" i="1"/>
  <c r="AH645" i="1"/>
  <c r="AH85" i="1"/>
  <c r="AH730" i="1"/>
  <c r="AH666" i="1"/>
  <c r="AH94" i="1"/>
  <c r="AH63" i="1"/>
  <c r="AH696" i="1"/>
  <c r="AH59" i="1"/>
  <c r="AH703" i="1"/>
  <c r="AH51" i="1"/>
  <c r="AH691" i="1"/>
  <c r="AH668" i="1"/>
  <c r="AH745" i="1"/>
  <c r="AH750" i="1"/>
  <c r="AH749" i="1"/>
  <c r="AH690" i="1"/>
  <c r="AH705" i="1"/>
  <c r="AH726" i="1"/>
  <c r="AH90" i="1"/>
  <c r="AH53" i="1"/>
  <c r="AH62" i="1"/>
  <c r="AH72" i="1"/>
  <c r="AH104" i="1"/>
  <c r="AH56" i="1"/>
  <c r="AH88" i="1"/>
  <c r="AH116" i="1"/>
  <c r="AH79" i="1"/>
  <c r="AH640" i="1"/>
  <c r="AH672" i="1"/>
  <c r="AH704" i="1"/>
  <c r="AH736" i="1"/>
  <c r="AH75" i="1"/>
  <c r="AH647" i="1"/>
  <c r="AH679" i="1"/>
  <c r="AH711" i="1"/>
  <c r="AH743" i="1"/>
  <c r="AH87" i="1"/>
  <c r="AH67" i="1"/>
  <c r="AH131" i="1"/>
  <c r="AH667" i="1"/>
  <c r="AH699" i="1"/>
  <c r="AH731" i="1"/>
  <c r="AH644" i="1"/>
  <c r="AH676" i="1"/>
  <c r="AH708" i="1"/>
  <c r="AH740" i="1"/>
  <c r="AH729" i="1"/>
  <c r="AH665" i="1"/>
  <c r="AH89" i="1"/>
  <c r="AH734" i="1"/>
  <c r="AH670" i="1"/>
  <c r="AH98" i="1"/>
  <c r="AH733" i="1"/>
  <c r="AH669" i="1"/>
  <c r="AH93" i="1"/>
  <c r="AH738" i="1"/>
  <c r="AH674" i="1"/>
  <c r="AH102" i="1"/>
  <c r="AH753" i="1"/>
  <c r="AH689" i="1"/>
  <c r="AH129" i="1"/>
  <c r="AH65" i="1"/>
  <c r="AH710" i="1"/>
  <c r="AH646" i="1"/>
  <c r="AH74" i="1"/>
  <c r="AH725" i="1"/>
  <c r="AH661" i="1"/>
  <c r="AH101" i="1"/>
  <c r="AH746" i="1"/>
  <c r="AH682" i="1"/>
  <c r="AH110" i="1"/>
  <c r="AH64" i="1"/>
  <c r="AH96" i="1"/>
  <c r="AH128" i="1"/>
  <c r="AH76" i="1"/>
  <c r="AH108" i="1"/>
  <c r="AH127" i="1"/>
  <c r="AH664" i="1"/>
  <c r="AH728" i="1"/>
  <c r="AH123" i="1"/>
  <c r="AH735" i="1"/>
  <c r="AH115" i="1"/>
  <c r="AH723" i="1"/>
  <c r="AH700" i="1"/>
  <c r="AH681" i="1"/>
  <c r="AH686" i="1"/>
  <c r="AH685" i="1"/>
  <c r="AH754" i="1"/>
  <c r="AH118" i="1"/>
  <c r="AH641" i="1"/>
  <c r="AH662" i="1"/>
  <c r="AH677" i="1"/>
  <c r="AH698" i="1"/>
  <c r="AH52" i="1"/>
  <c r="AH84" i="1"/>
  <c r="AH120" i="1"/>
  <c r="AH68" i="1"/>
  <c r="AH100" i="1"/>
  <c r="AH132" i="1"/>
  <c r="AH111" i="1"/>
  <c r="AH656" i="1"/>
  <c r="AH688" i="1"/>
  <c r="AH720" i="1"/>
  <c r="AH752" i="1"/>
  <c r="AH107" i="1"/>
  <c r="AH663" i="1"/>
  <c r="AH695" i="1"/>
  <c r="AH727" i="1"/>
  <c r="AH55" i="1"/>
  <c r="AH119" i="1"/>
  <c r="AH99" i="1"/>
  <c r="AH651" i="1"/>
  <c r="AH683" i="1"/>
  <c r="AH715" i="1"/>
  <c r="AH747" i="1"/>
  <c r="AH660" i="1"/>
  <c r="AH692" i="1"/>
  <c r="AH724" i="1"/>
  <c r="AH756" i="1"/>
  <c r="AH697" i="1"/>
  <c r="AH121" i="1"/>
  <c r="AH57" i="1"/>
  <c r="AH702" i="1"/>
  <c r="AH130" i="1"/>
  <c r="AH66" i="1"/>
  <c r="AH701" i="1"/>
  <c r="AH125" i="1"/>
  <c r="AH61" i="1"/>
  <c r="AH706" i="1"/>
  <c r="AH642" i="1"/>
  <c r="AH70" i="1"/>
  <c r="AH721" i="1"/>
  <c r="AH657" i="1"/>
  <c r="AH97" i="1"/>
  <c r="AH742" i="1"/>
  <c r="AH678" i="1"/>
  <c r="AH106" i="1"/>
  <c r="AH757" i="1"/>
  <c r="AH693" i="1"/>
  <c r="AH133" i="1"/>
  <c r="AH69" i="1"/>
  <c r="AH714" i="1"/>
  <c r="AH650" i="1"/>
  <c r="AH78" i="1"/>
  <c r="AH671" i="1"/>
  <c r="AH71" i="1"/>
  <c r="AH659" i="1"/>
  <c r="AH755" i="1"/>
  <c r="AH732" i="1"/>
  <c r="AH105" i="1"/>
  <c r="AH114" i="1"/>
  <c r="AH109" i="1"/>
  <c r="AH54" i="1"/>
  <c r="AH81" i="1"/>
  <c r="AH741" i="1"/>
  <c r="AH117" i="1"/>
  <c r="AH126" i="1"/>
  <c r="AH17" i="1"/>
  <c r="AH15" i="1"/>
  <c r="AH14" i="1"/>
  <c r="AH6" i="1"/>
  <c r="AH18" i="1"/>
  <c r="AH16" i="1"/>
  <c r="AH24" i="1"/>
  <c r="AH20" i="1"/>
  <c r="AH23" i="1"/>
  <c r="AH25" i="1"/>
  <c r="AH11" i="1"/>
  <c r="AH13" i="1"/>
  <c r="AH10" i="1"/>
  <c r="AH22" i="1"/>
  <c r="AH9" i="1"/>
  <c r="AH21" i="1"/>
  <c r="AH7" i="1"/>
  <c r="AH8" i="1"/>
  <c r="AH12" i="1"/>
  <c r="Q3" i="5"/>
  <c r="O5" i="5"/>
  <c r="O6" i="5"/>
  <c r="O7" i="5"/>
  <c r="O8" i="5"/>
  <c r="O9" i="5"/>
  <c r="O10" i="5"/>
  <c r="O11" i="5"/>
  <c r="O12" i="5"/>
  <c r="O13" i="5"/>
  <c r="O14" i="5"/>
  <c r="O15" i="5"/>
  <c r="O16" i="5"/>
  <c r="O17" i="5"/>
  <c r="O18" i="5"/>
  <c r="O19" i="5"/>
  <c r="O20"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3" i="5"/>
  <c r="Q4" i="5"/>
  <c r="Q5" i="5"/>
  <c r="Q6" i="5"/>
  <c r="Q7" i="5"/>
  <c r="Q8" i="5"/>
  <c r="Q9" i="5"/>
  <c r="Q10" i="5"/>
  <c r="Q11" i="5"/>
  <c r="Q16" i="5"/>
  <c r="Q17" i="5"/>
  <c r="Q18" i="5"/>
  <c r="Q19" i="5"/>
  <c r="Q20"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AH50" i="1"/>
  <c r="AH26" i="1"/>
  <c r="AH27" i="1"/>
  <c r="AH28" i="1"/>
  <c r="AH29" i="1"/>
  <c r="AH30" i="1"/>
  <c r="AH31" i="1"/>
  <c r="AH32" i="1"/>
  <c r="AH33" i="1"/>
  <c r="AH34" i="1"/>
  <c r="AH35" i="1"/>
  <c r="AH36" i="1"/>
  <c r="AH37" i="1"/>
  <c r="AH38" i="1"/>
  <c r="AH39" i="1"/>
  <c r="AH40" i="1"/>
  <c r="AH41" i="1"/>
  <c r="AH42" i="1"/>
  <c r="AH43" i="1"/>
  <c r="AH44" i="1"/>
  <c r="AH45" i="1"/>
  <c r="AH46" i="1"/>
  <c r="AH47" i="1"/>
  <c r="AH48" i="1"/>
  <c r="AH49" i="1"/>
  <c r="C75" i="15"/>
  <c r="C74" i="15"/>
  <c r="AH4" i="1"/>
  <c r="AH3" i="1"/>
  <c r="R8" i="5"/>
  <c r="R9" i="5"/>
  <c r="R10" i="5"/>
  <c r="R11" i="5"/>
  <c r="R12" i="5"/>
  <c r="R13" i="5"/>
  <c r="R14" i="5"/>
  <c r="R15" i="5"/>
  <c r="R16" i="5"/>
  <c r="R17" i="5"/>
  <c r="R18" i="5"/>
  <c r="R19" i="5"/>
  <c r="R20"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alcChain>
</file>

<file path=xl/sharedStrings.xml><?xml version="1.0" encoding="utf-8"?>
<sst xmlns="http://schemas.openxmlformats.org/spreadsheetml/2006/main" count="25157" uniqueCount="3375">
  <si>
    <t>Version 1.2</t>
  </si>
  <si>
    <t>SA-S-SD-14V1.2</t>
  </si>
  <si>
    <t>N/A</t>
  </si>
  <si>
    <t>SA-S-SD-14-V1.2</t>
  </si>
  <si>
    <t>4. Village*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</si>
  <si>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</si>
  <si>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</si>
  <si>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</si>
  <si>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</si>
  <si>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Completeness of Certified Crop information</t>
  </si>
  <si>
    <t>Completeness of Farm Unit information</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</si>
  <si>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</si>
  <si>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</si>
  <si>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</si>
  <si>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</si>
  <si>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</si>
  <si>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</si>
  <si>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</si>
  <si>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</si>
  <si>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</si>
  <si>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 xml:space="preserve">No duplicates present. </t>
  </si>
  <si>
    <t>Location of the first duplicate</t>
  </si>
  <si>
    <t>Location of the first blank cell</t>
  </si>
  <si>
    <t>No blank cells present.</t>
  </si>
  <si>
    <t>All cells are numbers</t>
  </si>
  <si>
    <t>Location of the first non-number cell</t>
  </si>
  <si>
    <t>All cells are either "Small farm" or "Large farm".</t>
  </si>
  <si>
    <t>All years are correct.</t>
  </si>
  <si>
    <t>Location of the invalid year.</t>
  </si>
  <si>
    <t>Location of the invalid size.</t>
  </si>
  <si>
    <t>All sizes are correct.</t>
  </si>
  <si>
    <t>All values are correct.</t>
  </si>
  <si>
    <t>Location of the invalid value.</t>
  </si>
  <si>
    <t>Every Internal Group Member ID is present.</t>
  </si>
  <si>
    <t>Location of the missing Internal Group Member ID.</t>
  </si>
  <si>
    <t>All combinations of crops and variety are valid.</t>
  </si>
  <si>
    <t>Location of the invalid crop and variety combination.</t>
  </si>
  <si>
    <t>All coordinates have at least 4 decimals.</t>
  </si>
  <si>
    <t>Açaí</t>
  </si>
  <si>
    <t>RA</t>
  </si>
  <si>
    <t>UEBT/RA</t>
  </si>
  <si>
    <t>Ajwain</t>
  </si>
  <si>
    <t>Aloe vera</t>
  </si>
  <si>
    <t>Aronia</t>
  </si>
  <si>
    <t>Arracacha</t>
  </si>
  <si>
    <t>Asafoetida</t>
  </si>
  <si>
    <t>Ashwagandha</t>
  </si>
  <si>
    <t>Cavendish</t>
  </si>
  <si>
    <t>Baobab</t>
  </si>
  <si>
    <t>Bluet</t>
  </si>
  <si>
    <t>Boldo</t>
  </si>
  <si>
    <t>Cassia</t>
  </si>
  <si>
    <t>Centella</t>
  </si>
  <si>
    <t>Chayote, chocho, christophine</t>
  </si>
  <si>
    <t>Citron</t>
  </si>
  <si>
    <t>Arabica</t>
  </si>
  <si>
    <t>Robusta</t>
  </si>
  <si>
    <t xml:space="preserve">Copoazú </t>
  </si>
  <si>
    <t>Cumin</t>
  </si>
  <si>
    <t xml:space="preserve">Cupuaçu </t>
  </si>
  <si>
    <t>Curcuma</t>
  </si>
  <si>
    <t>Endive</t>
  </si>
  <si>
    <t>Erica</t>
  </si>
  <si>
    <t>Eucalyptus</t>
  </si>
  <si>
    <t>Ginkgo</t>
  </si>
  <si>
    <t>Ginseng</t>
  </si>
  <si>
    <t>Guarana</t>
  </si>
  <si>
    <t>Helichrysum</t>
  </si>
  <si>
    <t>Hibiscus</t>
  </si>
  <si>
    <t>Honeybush</t>
  </si>
  <si>
    <t>Kiwi</t>
  </si>
  <si>
    <t>Lapacho</t>
  </si>
  <si>
    <t>Loquat</t>
  </si>
  <si>
    <t>Lotus</t>
  </si>
  <si>
    <t>Macadamia</t>
  </si>
  <si>
    <t>Mizuna</t>
  </si>
  <si>
    <t>Moringa</t>
  </si>
  <si>
    <t>Nasturtium</t>
  </si>
  <si>
    <t>Nectarine</t>
  </si>
  <si>
    <t>Olive</t>
  </si>
  <si>
    <t>Paprika</t>
  </si>
  <si>
    <t>Patchouli</t>
  </si>
  <si>
    <t>Pawpaw</t>
  </si>
  <si>
    <t>Plantain</t>
  </si>
  <si>
    <t>Psyllium</t>
  </si>
  <si>
    <t>Radicchio</t>
  </si>
  <si>
    <t>Rooibos</t>
  </si>
  <si>
    <t>Rose</t>
  </si>
  <si>
    <t>Sassafras</t>
  </si>
  <si>
    <t>Stevia</t>
  </si>
  <si>
    <t>Tamarillo</t>
  </si>
  <si>
    <t>Tangerine</t>
  </si>
  <si>
    <t>Terminalia</t>
  </si>
  <si>
    <t>Tulsi</t>
  </si>
  <si>
    <t>Vasaka</t>
  </si>
  <si>
    <t>Wasabi</t>
  </si>
  <si>
    <t>Yam</t>
  </si>
  <si>
    <t>* </t>
  </si>
  <si>
    <t>** </t>
  </si>
  <si>
    <t>Exploitation agricole ou membre du groupe</t>
  </si>
  <si>
    <t>1. Identifiant interne d’exploitation agricole*</t>
  </si>
  <si>
    <t>2. Identifiant national d’exploitation agricole**</t>
  </si>
  <si>
    <t>3. Identifiant interne d’exploitation agricole*</t>
  </si>
  <si>
    <t>5. Ville</t>
  </si>
  <si>
    <t>6. District/État/Province*</t>
  </si>
  <si>
    <t>7. Région d’inspection interne</t>
  </si>
  <si>
    <t>8. Superficie totale de l’exploitation agricole (ha)*</t>
  </si>
  <si>
    <t>9. Type d’exploitation agricole*</t>
  </si>
  <si>
    <t>10. Nombre d’unités agricoles*</t>
  </si>
  <si>
    <t>11. Première année de certification RA*</t>
  </si>
  <si>
    <t>EXPLOITATION AGRICOLE</t>
  </si>
  <si>
    <t>12. Prénom*</t>
  </si>
  <si>
    <t>13. Nom*</t>
  </si>
  <si>
    <t>14. Numéro de téléphone**</t>
  </si>
  <si>
    <t>15. Numéro d’identification national**</t>
  </si>
  <si>
    <t>16. Genre*</t>
  </si>
  <si>
    <t>17. Année de naissance*</t>
  </si>
  <si>
    <t>18. Taille du ménage*</t>
  </si>
  <si>
    <t>19. Nom</t>
  </si>
  <si>
    <t>20. Nom</t>
  </si>
  <si>
    <t>21. Numéro de téléphone</t>
  </si>
  <si>
    <t>22. Numéro d’identification national</t>
  </si>
  <si>
    <t>23. Genre</t>
  </si>
  <si>
    <t>PROPRIÉTAIRE DE L’EXPLOITATION AGRICOLE (si différent de l’OPÉRATEUR DE L’EXPLOITATION AGRICOLE) S’il y a plusieurs propriétaires, mentionner le propriétaire principal **</t>
  </si>
  <si>
    <t>24. Nombre de travailleurs permanents*</t>
  </si>
  <si>
    <t>25. Estimation du nombre de travailleurs temporaires par an*</t>
  </si>
  <si>
    <t>TRAVAILLEURS PAR MEMBRE DU GROUPE</t>
  </si>
  <si>
    <t>26. Nom de l’inspecteur interne*</t>
  </si>
  <si>
    <t>27. Année de l’inspection interne*</t>
  </si>
  <si>
    <t>28. Mois de l’inspection interne*</t>
  </si>
  <si>
    <t>29. Jour de l’inspection interne*</t>
  </si>
  <si>
    <t>DONNÉES D’INSPECTION INTERNE</t>
  </si>
  <si>
    <t>1. Identifiant interne de membre du groupe présent sur la feuille 2. Produit agricole certifié</t>
  </si>
  <si>
    <t>1. Identifiant interne de membre du groupe présent sur la feuille 3. Unité agricole</t>
  </si>
  <si>
    <t>Nom des membres du groupe</t>
  </si>
  <si>
    <t>Date d’inspection interne</t>
  </si>
  <si>
    <t>Nbre d’inspections internes effectuées ce jour-là par cet inspecteur</t>
  </si>
  <si>
    <t>Nbre total de travailleurs (si temporaire = 1 mois)</t>
  </si>
  <si>
    <t>Validation automatique des</t>
  </si>
  <si>
    <t xml:space="preserve"> données,</t>
  </si>
  <si>
    <t xml:space="preserve"> ne pas compléter</t>
  </si>
  <si>
    <t>Si vous souhaitez ajouter d’autres colonnes, veuillez les ajouter après AH</t>
  </si>
  <si>
    <t>2. Produit agricole certifié*</t>
  </si>
  <si>
    <t>3. Variété**</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</si>
  <si>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</si>
  <si>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</si>
  <si>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</si>
  <si>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</si>
  <si>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8. Volume vendu/livré au groupe les 2 années précédentes **
(en kg ou en tiges de fleurs)</t>
  </si>
  <si>
    <t>9. Volume vendu/livré au groupe les 3 années précédentes **
(en kg ou en tiges de fleurs)</t>
  </si>
  <si>
    <t>CULTURE CERTIFIÉE ET DONNÉES DE VOLUME</t>
  </si>
  <si>
    <t>1. Identifiant interne de l’exploitation agricole présent sur la feuille 1. Membre du groupe</t>
  </si>
  <si>
    <t>2. Produit agricole certifié et 3. La combinaison de variétés est présente sur la liste des produits agricoles de la feuille.</t>
  </si>
  <si>
    <t>Le volume vendu est supérieur à la récolte totale</t>
  </si>
  <si>
    <t>Croissance de la récolte</t>
  </si>
  <si>
    <t>Croissance du volume des ventes</t>
  </si>
  <si>
    <t>Rendement 
estimé/ha</t>
  </si>
  <si>
    <t>Rendement/ha
de l’année précédente</t>
  </si>
  <si>
    <t>Superficie certifiée moins la superficie totale de l’exploitation</t>
  </si>
  <si>
    <t>Membre du groupe</t>
  </si>
  <si>
    <t>Si vous souhaitez ajouter d’autres colonnes, veuillez les ajouter après Q</t>
  </si>
  <si>
    <t>2. Identifiant d’unité agricole*</t>
  </si>
  <si>
    <t>3. Superficie de l’unité agricole (ha)*</t>
  </si>
  <si>
    <t>4. Latitude (format DD)**</t>
  </si>
  <si>
    <t>5. Longitude (format DD)**</t>
  </si>
  <si>
    <t>INFORMATIONS SUR LES UNITÉS AGRICOLES DE CHAQUE EXPLOITATION AGRICOLE</t>
  </si>
  <si>
    <t>Vérification de la latitude</t>
  </si>
  <si>
    <t>Vérification de la longitude</t>
  </si>
  <si>
    <t>S’agit-il de la plus grande unité agricole</t>
  </si>
  <si>
    <t>Validation automatique des données, ne pas compléter</t>
  </si>
  <si>
    <t>Si vous souhaitez ajouter d’autres colonnes, veuillez les ajouter après J</t>
  </si>
  <si>
    <t>Non applicable.</t>
  </si>
  <si>
    <t>Il n’y a aucun doublon.</t>
  </si>
  <si>
    <t>Emplacement du premier doublon.</t>
  </si>
  <si>
    <t>Emplacement de la première cellule vide.</t>
  </si>
  <si>
    <t>Il n’y a aucune cellule vide.</t>
  </si>
  <si>
    <t>Toutes les cellules sont des nombres</t>
  </si>
  <si>
    <t>Emplacement de la première cellule non numérique</t>
  </si>
  <si>
    <t>Toutes les cellules sont soit « Petite exploitation agricole » soit « Grande exploitation agricole ».</t>
  </si>
  <si>
    <t>Toutes les années sont correctes.</t>
  </si>
  <si>
    <t>Emplacement de l’année invalide.</t>
  </si>
  <si>
    <t>Emplacement de la taille invalide.</t>
  </si>
  <si>
    <t>Toutes les tailles sont correctes.</t>
  </si>
  <si>
    <t>Toutes les valeurs sont correctes.</t>
  </si>
  <si>
    <t>Emplacement de la valeur invalide.</t>
  </si>
  <si>
    <t>Chaque identifiant interne de membre du groupe est présent.</t>
  </si>
  <si>
    <t>Emplacement de l’identifiant interne de membre de groupe manquant.</t>
  </si>
  <si>
    <t>Toutes les combinaisons de produits agricoles et de variétés sont valides.</t>
  </si>
  <si>
    <t>Emplacement de la combinaison de produits agricoles et de variétés invalide.</t>
  </si>
  <si>
    <t>Toutes les coordonnées ont au moins 4 décimales.</t>
  </si>
  <si>
    <t xml:space="preserve">Colonne ou validation </t>
  </si>
  <si>
    <t>Critères</t>
  </si>
  <si>
    <t>État</t>
  </si>
  <si>
    <t>Méthode de calcul</t>
  </si>
  <si>
    <t>Localisation de l’erreur</t>
  </si>
  <si>
    <t>Hyperlien (cliquable)</t>
  </si>
  <si>
    <t>1. Identifiant interne de membre du groupe*</t>
  </si>
  <si>
    <t>Doit correspondre au nombre de membres du groupe dans votre système de gestion interne demandant une certification.</t>
  </si>
  <si>
    <t>Chaque 1. Identifiant interne de membre du groupe doit être unique.</t>
  </si>
  <si>
    <t>Obligatoire, si disponible. Si l’exploitation agricole dispose d’un identifiant national d’exploitation agricole, présentez cette information comme une exigence obligatoire. Sinon, remplissez la case « Non disponible ». Chaque 2. Identifiant national d’exploitation agricole devrait également comporter un 1. Identifiant interne de membre du groupe</t>
  </si>
  <si>
    <t>Champ obligatoire, aucun champ vide n’est autorisé. Un 3. Identifiant interne d’exploitation agricole unique doit être présent pour chaque 1. Identifiant interne de membre du groupe.</t>
  </si>
  <si>
    <t>Chaque 3. Identifiant interne d’exploitation agricole doit être unique.</t>
  </si>
  <si>
    <t>Champ obligatoire, aucun champ vide n’est autorisé. Un 4.Village doit être présent pour chaque 1. Identifiant interne de membre du groupe.</t>
  </si>
  <si>
    <t>Aucune, les champs vides sont autorisés</t>
  </si>
  <si>
    <t>Champ obligatoire, aucun champ vide n’est autorisé. Un 6. District/État/Province doit être présent pour chaque 1. Identifiant interne de membre du groupe.</t>
  </si>
  <si>
    <t>Champ obligatoire, aucun champ vide n’est autorisé. La 8. Superficie totale de l’exploitation (ha) doit être indiquée pour chaque 1. Identifiant interne de membre du groupe.</t>
  </si>
  <si>
    <t>Chaque valeur doit être un nombre.</t>
  </si>
  <si>
    <t>Champ obligatoire, aucun champ vide n’est autorisé. Le 9. Type d’exploitation agricole doit être présent pour chaque 1. Identifiant interne de membre du groupe.</t>
  </si>
  <si>
    <t>Chaque valeur doit indiquer soit « Petite exploitation agricole » soit « Grande exploitation agricole »</t>
  </si>
  <si>
    <t>Champ obligatoire, aucun champ vide n’est autorisé. Le 10. Nombre d’unités agricoles* doit être présent pour chaque 1. Identifiant interne de membre du groupe.</t>
  </si>
  <si>
    <t>Champ obligatoire, aucun champ vide n’est autorisé. La 11. Première année de certification* RA doit être présente pour chaque 1. Identifiant interne de membre du groupe.</t>
  </si>
  <si>
    <t>Chaque valeur doit être un nombre, égal ou supérieur à 2021</t>
  </si>
  <si>
    <t>Champ obligatoire, aucun champ vide n’est autorisé. Un 12. Nom* doit être présent pour chaque 1. Identifiant interne de membre du groupe.</t>
  </si>
  <si>
    <t>Champ obligatoire, aucun champ vide n’est autorisé. Un 13. Nom de famille* doit être présent pour chaque 1. Identifiant interne de membre du groupe.</t>
  </si>
  <si>
    <t>Obligatoire si disponible, sinon, indiquez « Non disponible ». Les champs vides ne sont pas autorisés.</t>
  </si>
  <si>
    <t>Champ obligatoire, aucun champ vide n’est autorisé. Un 16. Sexe (masculin/féminin/autre) doit être présent pour chaque 1. Identifiant interne de membre du groupe.</t>
  </si>
  <si>
    <t>Champ obligatoire, aucun champ vide n’est autorisé. Une 17. Année de naissance* doit être présente pour chaque 1. Identifiant interne de membre du groupe.</t>
  </si>
  <si>
    <t>La valeur de 17. L’année de naissance* doit être comprise entre 1900 et 2021.</t>
  </si>
  <si>
    <t>Champ obligatoire, aucun champ vide n’est autorisé. Une 18. Taille du ménage* doit être présente pour chaque 1. Identifiant interne de membre du groupe.</t>
  </si>
  <si>
    <t>La valeur de 18. La taille du ménage* doit être d’au moins 1.</t>
  </si>
  <si>
    <t>Aucun, les champs vides sont autorisés</t>
  </si>
  <si>
    <t>Champ obligatoire, aucun champ vide n’est autorisé. Un 24. Nombre de travailleurs permanents* doit être présent pour chaque 1. Identifiant interne de membre du groupe.</t>
  </si>
  <si>
    <t>La valeur du 24. Nombre de travailleurs permanents* doit être d’au moins 0.</t>
  </si>
  <si>
    <t>Champ obligatoire, aucun champ vide n’est autorisé. Un 25. Nombre estimé de travailleurs temporaires par an* doit être présent pour chaque 1. Identifiant interne de membre du groupe.</t>
  </si>
  <si>
    <t>La valeur du 25. Nombre estimé de travailleurs temporaires par an* doit être d’au moins 0.</t>
  </si>
  <si>
    <t>Champ obligatoire, aucun champ vide n’est autorisé. Un 26. Nom d’inspecteur interne* doit être présent pour chaque 1. Identifiant interne de membre du groupe.</t>
  </si>
  <si>
    <t>Champ obligatoire, aucun champ vide n’est autorisé. Une 27. Année d’inspection interne* doit être présente pour chaque 1. Identifiant interne de membre du groupe.</t>
  </si>
  <si>
    <t>La valeur de 27. L’année d’inspection interne* doit être au moins 2021.</t>
  </si>
  <si>
    <t>Champ obligatoire, aucun champ vide n’est autorisé. Un 28. Mois d’inspection interne* doit être présent pour chaque 1. Identifiant interne de membre du groupe.</t>
  </si>
  <si>
    <t>La valeur du 28. Mois d’inspection interne* doit être compris entre 1 et 12</t>
  </si>
  <si>
    <t>Champ obligatoire, aucun champ vide n’est autorisé. Un 29. Jour de l’inspection interne* doit être présent pour chaque 1. Identifiant interne de membre du groupe.</t>
  </si>
  <si>
    <t>La valeur du 29. Jour de l’inspection interne* doit être comprise entre le 1 et le 31</t>
  </si>
  <si>
    <t xml:space="preserve">Comparez le nombre d’identifiants à votre propre compte. </t>
  </si>
  <si>
    <t xml:space="preserve">Le nombre d’identifiants uniques doit correspondre au nombre d’identifiants. </t>
  </si>
  <si>
    <t>Pour chaque 1. Identifiant de membre du groupe interne, cette cellule doit être remplie (ne peut être vide)</t>
  </si>
  <si>
    <t>Vérifiez si toutes les valeurs sont des nombres.</t>
  </si>
  <si>
    <t>Vérifiez si toutes les valeurs indiquent « Petite exploitation agricole » ou « Grande exploitation agricole ».</t>
  </si>
  <si>
    <t>Vérifiez si la valeur est &gt;2020.</t>
  </si>
  <si>
    <t>Vérifiez si 1899&lt;valeur&lt;2022.</t>
  </si>
  <si>
    <t>Vérifiez si la valeur est &gt; 0.</t>
  </si>
  <si>
    <t>Vérifiez si la valeur &gt;= 0.</t>
  </si>
  <si>
    <t>Vérifiez si la valeur est &gt; 2020.</t>
  </si>
  <si>
    <t>Vérifiez si 0 &lt; valeur &lt; 13</t>
  </si>
  <si>
    <t>Vérifiez si 0 &lt; valeur &lt; 32</t>
  </si>
  <si>
    <t>Colonne ou validation</t>
  </si>
  <si>
    <t>1. Identifiant interne de membre du groupe *
(à partir de l’onglet Membre du groupe)</t>
  </si>
  <si>
    <t>Nombre de récoltes estimées déclarées pour tous les produits agricoles</t>
  </si>
  <si>
    <t>Superficie totale des cultures certifiées</t>
  </si>
  <si>
    <t>Estimation de la récolte totale (tous produits agricoles confondus)</t>
  </si>
  <si>
    <t>Estimation de la récolte totale de l’année précédente (tous produits agricoles confondus)</t>
  </si>
  <si>
    <t>Volume total vendu/livré au groupe l’année précédente (tous produits agricoles confondus)</t>
  </si>
  <si>
    <t>Nombre d’erreurs dans le volume récolté par rapport au volume vendu</t>
  </si>
  <si>
    <t>Rendement moyen estimé/hectare (tous produits agricoles confondus)</t>
  </si>
  <si>
    <t>Rendement moyen/hectare de l’année précédente (tous produits agricoles confondus)</t>
  </si>
  <si>
    <t xml:space="preserve">Chaque 1. Identifiant interne de membre du groupe doit être présent sur la feuille 1. Membre du groupe. </t>
  </si>
  <si>
    <t>Chaque 1. Identifiant interne de membre du groupe de la feuille 1. Membre du groupe doit être présent au moins une fois sur la feuille 2. Produit agricole certifié.</t>
  </si>
  <si>
    <t>Champ obligatoire, aucun champ vide n’est autorisé. Un 2. Produit agricole certifié* doit être présent pour chaque 1. Identifiant interne de membre du groupe dans la liste.</t>
  </si>
  <si>
    <t>Chaque combinaison de 2. Produit agricole certifié et de 3. Variété doit être présente dans la feuille de la liste des produits agricoles.</t>
  </si>
  <si>
    <t>Champ obligatoire, aucun champ vide n’est autorisé. La 4. Superficie de produits agricoles certifiés doit être présente pour chaque 1. Identifiant interne de membre du groupe dans la liste.</t>
  </si>
  <si>
    <t>Champ obligatoire, aucun champ vide n’est autorisé. 5. L’estimation de la récolte totale de l’année en cours* doit être présente pour chaque 1. Identifiant interne de membre du groupe dans la liste.</t>
  </si>
  <si>
    <t>Champ obligatoire, aucun champ vide n’est autorisé. La 6. Récolte totale de l’année précédente doit être présente pour chaque 1. Identifiant interne de membre du groupe dans la liste.</t>
  </si>
  <si>
    <t>Champ obligatoire, aucun champ vide n’est autorisé. Le 7. Volume vendu/livré au groupe l’année précédente doit être présent pour chaque 1. Identifiant interne de membre du groupe dans la liste.</t>
  </si>
  <si>
    <t>Comparez avec vos propres notes.</t>
  </si>
  <si>
    <t>Vérifiez si la valeur est supérieure à 0.</t>
  </si>
  <si>
    <t>Les identifiants internes de membre du groupe de la feuille 2. Produit agricole certifié sont comparés à ceux de la feuille 1. Membre du groupe</t>
  </si>
  <si>
    <t>Les identifiants internes de membre du groupe de la feuille 1. Membre du groupe sont comparés à ceux de la feuille 2. Produit agricole certifié.</t>
  </si>
  <si>
    <t>Comparez la combinaison des produits agricoles et des variétés par rapport à la liste des produits agricoles.</t>
  </si>
  <si>
    <t>Décompte de 5. L’estimation totale de la récolte de l’année en cours</t>
  </si>
  <si>
    <t>Somme de la colonne 3. Superficie des cultures certifiées</t>
  </si>
  <si>
    <t>Somme de 5. L’estimation totale de la récolte de l’année en cours (en ou en tiges de fleurs)</t>
  </si>
  <si>
    <t>Somme de 6. La récolte totale de l’année précédente (en kg ou en tiges de fleurs)</t>
  </si>
  <si>
    <t>Somme du 7. Volume vendu/livré au groupe l’année précédente (en kg ou en tiges de fleurs)</t>
  </si>
  <si>
    <t>Décompte de « ! » en Volume vendu supérieur à la récolte totale</t>
  </si>
  <si>
    <t>Moyenne de la colonne M : rendement estimé par hectare</t>
  </si>
  <si>
    <t>Moyenne de la colonne N : rendement par hectare de l’année précédente</t>
  </si>
  <si>
    <t>Total des unités de terrain des membres du groupe déclarées</t>
  </si>
  <si>
    <t>Nombre de membres du groupe pour lesquels des unités agricoles ont été déclarées</t>
  </si>
  <si>
    <t>Superficie totale de l’unité agricole</t>
  </si>
  <si>
    <t>Nombre d’unités agricoles les plus grandes</t>
  </si>
  <si>
    <t>Nombre de coordonnées fournies</t>
  </si>
  <si>
    <t>Si une latitude est indiquée, elle doit comporter au moins 4 décimales.</t>
  </si>
  <si>
    <t>Si une latitude est indiquée, elle doit être comprise entre -180 et 180</t>
  </si>
  <si>
    <t>La latitude est indiquée pour toutes les plus grandes exploitations agricoles.</t>
  </si>
  <si>
    <t>Si une longitude est indiquée, elle doit comporter au moins 4 décimales.</t>
  </si>
  <si>
    <t>Si une longitude est indiquée, elle doit être comprise entre -90 et 90.</t>
  </si>
  <si>
    <t>Les identifiants internes de membre du groupe de la feuille 3. Les unités agricoles sont comparées à celles de la feuille 1. Membre du groupe</t>
  </si>
  <si>
    <t xml:space="preserve">Pour les entrées de nombres, le nombre de décimales est pris en compte. </t>
  </si>
  <si>
    <t>Si un nombre est présent, il doit être -180&lt;=valeur&lt;=180</t>
  </si>
  <si>
    <t>Si une exploitation agricole est la plus grande exploitation, la latitude doit être un nombre.</t>
  </si>
  <si>
    <t>Si un nombre est présent, il doit être -90&lt;=valeur&lt;=90</t>
  </si>
  <si>
    <t>Si une exploitation agricole est la plus grande exploitation, la longitude doit être un nombre.</t>
  </si>
  <si>
    <t>Décompte de 3. Superficie de l’unité agricole</t>
  </si>
  <si>
    <t>Calcul du nombre d’identifiants uniques des membres du groupe dans la colonne 1. Identifiant interne de membre du groupe</t>
  </si>
  <si>
    <t>Somme du 3. Superficie de l’unité agricole</t>
  </si>
  <si>
    <t>Décompte du nombre de plus grandes unités dans la colonne H. S’agit-il de la plus grande unité agricole ?</t>
  </si>
  <si>
    <t>Le décompte minimum entre la colonne 4. Latitude et le décompte de la colonne 5. Longitude</t>
  </si>
  <si>
    <t>Annexe S13</t>
  </si>
  <si>
    <t>Le registre des membres du groupe</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</si>
  <si>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</si>
  <si>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</si>
  <si>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</si>
  <si>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</si>
  <si>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</si>
  <si>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</si>
  <si>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</si>
  <si>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</si>
  <si>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</si>
  <si>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</si>
  <si>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</si>
  <si>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</si>
  <si>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</si>
  <si>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</si>
  <si>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</si>
  <si>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</si>
  <si>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</si>
  <si>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</si>
  <si>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</si>
  <si>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</si>
  <si>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r>
      <rPr>
        <sz val="9"/>
        <color theme="1"/>
        <rFont val="Century Gothic"/>
        <family val="2"/>
      </rPr>
      <t>SA-S-SD-1-V1.1 Norme pour l’agriculture durable 2020 de Rainforest Alliance, Exigences pour les exploitations agricoles 
SA-G-SD-19-V1 Document d’orientation P :</t>
    </r>
    <r>
      <rPr>
        <sz val="9"/>
        <color theme="1"/>
        <rFont val="Century Gothic"/>
        <family val="2"/>
      </rPr>
      <t xml:space="preserve"> </t>
    </r>
    <r>
      <rPr>
        <sz val="9"/>
        <color theme="1"/>
        <rFont val="Century Gothic"/>
        <family val="2"/>
      </rPr>
      <t>Comment utiliser le Registre des membres du groupe</t>
    </r>
    <r>
      <rPr>
        <sz val="10"/>
        <color theme="1"/>
        <rFont val="Century Gothic"/>
        <family val="2"/>
      </rPr>
      <t xml:space="preserve">
		</t>
    </r>
  </si>
  <si>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</si>
  <si>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</si>
  <si>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</si>
  <si>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</si>
  <si>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</si>
  <si>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</si>
  <si>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</si>
  <si>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</si>
  <si>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</si>
  <si>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 2021 Rainforest Alliance. Tous les droits sont réservés.</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</si>
  <si>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</si>
  <si>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</si>
  <si>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Nom final du produit agricole</t>
  </si>
  <si>
    <t>Variété finale</t>
  </si>
  <si>
    <t>Champ d’application de la certification (si aucun autre produit agricole RA)</t>
  </si>
  <si>
    <t>Catégorie</t>
  </si>
  <si>
    <t>Fruits</t>
  </si>
  <si>
    <t>Acérola</t>
  </si>
  <si>
    <t>Herbes et épices</t>
  </si>
  <si>
    <t>Feuilles d’acérola</t>
  </si>
  <si>
    <t>Luzerne</t>
  </si>
  <si>
    <t>Légumes</t>
  </si>
  <si>
    <t>Piment de la Jamaïque</t>
  </si>
  <si>
    <t>Amande</t>
  </si>
  <si>
    <t>Fruits à coques</t>
  </si>
  <si>
    <t>Angélique</t>
  </si>
  <si>
    <t>Anis</t>
  </si>
  <si>
    <t>Fleurs de pommier</t>
  </si>
  <si>
    <t>Pomme</t>
  </si>
  <si>
    <t>Feuilles de pommier</t>
  </si>
  <si>
    <t>Fleurs d’abricotier</t>
  </si>
  <si>
    <t>Abricot</t>
  </si>
  <si>
    <t>Feuilles d’abricotier</t>
  </si>
  <si>
    <t>Artichaut</t>
  </si>
  <si>
    <t>Roquette</t>
  </si>
  <si>
    <t>Frêne</t>
  </si>
  <si>
    <t>Asperge</t>
  </si>
  <si>
    <t>Avocat</t>
  </si>
  <si>
    <t>Aubépine</t>
  </si>
  <si>
    <t>Banane</t>
  </si>
  <si>
    <t>Bananes latundan</t>
  </si>
  <si>
    <t>Bananes Lady Finger</t>
  </si>
  <si>
    <t>Bananes rouges</t>
  </si>
  <si>
    <t>Berbéris</t>
  </si>
  <si>
    <t>Basilic</t>
  </si>
  <si>
    <t>Laurier</t>
  </si>
  <si>
    <t>Haricot</t>
  </si>
  <si>
    <t>Betterave, betterave rouge</t>
  </si>
  <si>
    <t>Poivrons</t>
  </si>
  <si>
    <t>Bergamote</t>
  </si>
  <si>
    <t>Pimpinelle</t>
  </si>
  <si>
    <t>Myrtille</t>
  </si>
  <si>
    <t>Courge amère</t>
  </si>
  <si>
    <t>Cassis</t>
  </si>
  <si>
    <t>Feuilles de cassissier</t>
  </si>
  <si>
    <t>Poivre noir</t>
  </si>
  <si>
    <t>UEBT/RA ou RA</t>
  </si>
  <si>
    <t>Mûre</t>
  </si>
  <si>
    <t>Feuilles de mûrier</t>
  </si>
  <si>
    <t>Chardon bénit</t>
  </si>
  <si>
    <t>Feuilles de myrtillier</t>
  </si>
  <si>
    <t>Bourrache</t>
  </si>
  <si>
    <t>Mûre de Boysen</t>
  </si>
  <si>
    <t>Feuilles de mûrier de Boysen</t>
  </si>
  <si>
    <t>Brocoli</t>
  </si>
  <si>
    <t>Chou de Bruxelles</t>
  </si>
  <si>
    <t>Pimprenelle</t>
  </si>
  <si>
    <t>Courge Buttercup</t>
  </si>
  <si>
    <t>Chou</t>
  </si>
  <si>
    <t>Calebasse</t>
  </si>
  <si>
    <t>Souci</t>
  </si>
  <si>
    <t>Carvi</t>
  </si>
  <si>
    <t>Cardamome</t>
  </si>
  <si>
    <t>Œillet</t>
  </si>
  <si>
    <t>Caroube</t>
  </si>
  <si>
    <t>Carotte</t>
  </si>
  <si>
    <t>Noix de cajou</t>
  </si>
  <si>
    <t>Manioc</t>
  </si>
  <si>
    <t>Cataire</t>
  </si>
  <si>
    <t>Chou-fleur</t>
  </si>
  <si>
    <t>Poivre de Cayenne</t>
  </si>
  <si>
    <t>Céleri</t>
  </si>
  <si>
    <t>Camomille</t>
  </si>
  <si>
    <t>Blette</t>
  </si>
  <si>
    <t>Grande mauve</t>
  </si>
  <si>
    <t>Fleurs de cerisier</t>
  </si>
  <si>
    <t>Cerise</t>
  </si>
  <si>
    <t>Feuilles de cerisier</t>
  </si>
  <si>
    <t>Cerfeuil</t>
  </si>
  <si>
    <t>Chicorée</t>
  </si>
  <si>
    <t>Courge de Siam</t>
  </si>
  <si>
    <t>Piment fort</t>
  </si>
  <si>
    <t>Piment</t>
  </si>
  <si>
    <t>Piment habanero</t>
  </si>
  <si>
    <t>Piment jalapeno</t>
  </si>
  <si>
    <t>Piment poblano</t>
  </si>
  <si>
    <t>Piment serrano</t>
  </si>
  <si>
    <t>Ciboulette</t>
  </si>
  <si>
    <t>Cerfeuil musqué</t>
  </si>
  <si>
    <t>Coriandre</t>
  </si>
  <si>
    <t>Cannelle</t>
  </si>
  <si>
    <t>Cédrat</t>
  </si>
  <si>
    <t>Citronnelle</t>
  </si>
  <si>
    <t>Fleurs d’agrumes</t>
  </si>
  <si>
    <t>Agrume</t>
  </si>
  <si>
    <t>Feuilles d’agrumes</t>
  </si>
  <si>
    <t>Clémentine</t>
  </si>
  <si>
    <t>Clou de girofle</t>
  </si>
  <si>
    <t>Cacao</t>
  </si>
  <si>
    <t>Noix de coco</t>
  </si>
  <si>
    <t>Café</t>
  </si>
  <si>
    <t>Colatier</t>
  </si>
  <si>
    <t>Molène commune</t>
  </si>
  <si>
    <t>Échinacée</t>
  </si>
  <si>
    <t>Maïs</t>
  </si>
  <si>
    <t>Bleuet</t>
  </si>
  <si>
    <t>Menthe-coq</t>
  </si>
  <si>
    <t>Primevère</t>
  </si>
  <si>
    <t>Fleurs de pommier sauvage</t>
  </si>
  <si>
    <t>Pomme sauvage</t>
  </si>
  <si>
    <t>Feuilles de pommier sauvage</t>
  </si>
  <si>
    <t>Canneberge</t>
  </si>
  <si>
    <t>Feuilles de canneberge</t>
  </si>
  <si>
    <t>Menthe poivrée</t>
  </si>
  <si>
    <t>Concombre</t>
  </si>
  <si>
    <t>Curuba</t>
  </si>
  <si>
    <t>Menthe frisée</t>
  </si>
  <si>
    <t>Feuille de curry</t>
  </si>
  <si>
    <t>Marguerite</t>
  </si>
  <si>
    <t>Pissenlit</t>
  </si>
  <si>
    <t>Sureau hièble</t>
  </si>
  <si>
    <t>Fleurs de dattier</t>
  </si>
  <si>
    <t>Datte</t>
  </si>
  <si>
    <t>Feuilles de dattier</t>
  </si>
  <si>
    <t>Aneth</t>
  </si>
  <si>
    <t>Feuilles de fruit du dragon</t>
  </si>
  <si>
    <t>Aubergine</t>
  </si>
  <si>
    <t>Sureau</t>
  </si>
  <si>
    <t>Fleur de sureau</t>
  </si>
  <si>
    <t>Fenouil</t>
  </si>
  <si>
    <t>Fenugrec</t>
  </si>
  <si>
    <t>Herbes &amp; épices</t>
  </si>
  <si>
    <t>Fougères</t>
  </si>
  <si>
    <t>Fleurs</t>
  </si>
  <si>
    <t>Grande camomille</t>
  </si>
  <si>
    <t>Figue</t>
  </si>
  <si>
    <t>Gumbo filé/Sassafras</t>
  </si>
  <si>
    <t>Galanga</t>
  </si>
  <si>
    <t>Ail</t>
  </si>
  <si>
    <t>Gingembre</t>
  </si>
  <si>
    <t>Rhubarbe dorée</t>
  </si>
  <si>
    <t>Groseille à maquereau</t>
  </si>
  <si>
    <t>Feuilles de groseillier à maquereau</t>
  </si>
  <si>
    <t>Graines de paradis</t>
  </si>
  <si>
    <t>Grenadille</t>
  </si>
  <si>
    <t>Fleurs de pamplemoussier</t>
  </si>
  <si>
    <t>Pamplemousse</t>
  </si>
  <si>
    <t>Feuilles de pamplemoussier</t>
  </si>
  <si>
    <t>Raisins</t>
  </si>
  <si>
    <t>Haricot vert</t>
  </si>
  <si>
    <t>Goyave</t>
  </si>
  <si>
    <t>Feuilles de goyavier</t>
  </si>
  <si>
    <t>Noisette</t>
  </si>
  <si>
    <t>Cœur de palmier</t>
  </si>
  <si>
    <t>Bruyère</t>
  </si>
  <si>
    <t>Chanvre</t>
  </si>
  <si>
    <t>Houblon</t>
  </si>
  <si>
    <t>Marrube</t>
  </si>
  <si>
    <t>Raifort</t>
  </si>
  <si>
    <t>Hysope</t>
  </si>
  <si>
    <t>Groseille à maquereau indienne</t>
  </si>
  <si>
    <t>Jacquier</t>
  </si>
  <si>
    <t>Jasmin</t>
  </si>
  <si>
    <t>Cirouelle/Mombin</t>
  </si>
  <si>
    <t>Baie de genévrier</t>
  </si>
  <si>
    <t>Chou frisé</t>
  </si>
  <si>
    <t>Alchémille</t>
  </si>
  <si>
    <t>Lavande</t>
  </si>
  <si>
    <t>Fougère à feuilles de cuir</t>
  </si>
  <si>
    <t>Poireau</t>
  </si>
  <si>
    <t>Mélisse</t>
  </si>
  <si>
    <t>Fleurs de citronnier</t>
  </si>
  <si>
    <t>Feuilles de citronnier</t>
  </si>
  <si>
    <t>Myrte citronnée</t>
  </si>
  <si>
    <t>Verveine citronnée</t>
  </si>
  <si>
    <t>Laitue</t>
  </si>
  <si>
    <t>Réglisse</t>
  </si>
  <si>
    <t>Fleurs de citronnier vert</t>
  </si>
  <si>
    <t>Citron vert</t>
  </si>
  <si>
    <t>Feuilles de citronnier vert</t>
  </si>
  <si>
    <t>Tilleul</t>
  </si>
  <si>
    <t>Livèche</t>
  </si>
  <si>
    <t>Fleurs de litchi</t>
  </si>
  <si>
    <t>Litchi</t>
  </si>
  <si>
    <t>Feuilles de litchi</t>
  </si>
  <si>
    <t>Muscadier</t>
  </si>
  <si>
    <t>Mauve</t>
  </si>
  <si>
    <t>Fleurs de mandarinier</t>
  </si>
  <si>
    <t>Mandarine</t>
  </si>
  <si>
    <t>Feuilles de mandarinier</t>
  </si>
  <si>
    <t>Mangue</t>
  </si>
  <si>
    <t>Feuilles de manguier</t>
  </si>
  <si>
    <t>Mangoustan</t>
  </si>
  <si>
    <t>Marjolaine</t>
  </si>
  <si>
    <t>Guimauve</t>
  </si>
  <si>
    <t>Reine des prés</t>
  </si>
  <si>
    <t>Fleurs de melon</t>
  </si>
  <si>
    <t>Melon</t>
  </si>
  <si>
    <t>Cantaloup</t>
  </si>
  <si>
    <t>Melon Honeydrew</t>
  </si>
  <si>
    <t>Feuilles de melon</t>
  </si>
  <si>
    <t>Menthe</t>
  </si>
  <si>
    <t>Moutarde</t>
  </si>
  <si>
    <t>Feuilles de moutarde</t>
  </si>
  <si>
    <t>Neem</t>
  </si>
  <si>
    <t>Feuilles de neem</t>
  </si>
  <si>
    <t>Grande ortie</t>
  </si>
  <si>
    <t>Nigelle</t>
  </si>
  <si>
    <t>Noix de muscade</t>
  </si>
  <si>
    <t>Avoine</t>
  </si>
  <si>
    <t>Palmier à huile</t>
  </si>
  <si>
    <t>Oignon</t>
  </si>
  <si>
    <t>Fleurs d’oranger</t>
  </si>
  <si>
    <t>Orange</t>
  </si>
  <si>
    <t>Feuilles d’oranger</t>
  </si>
  <si>
    <t>Origan</t>
  </si>
  <si>
    <t>Autres bananes</t>
  </si>
  <si>
    <t>Spécifié par le TC</t>
  </si>
  <si>
    <t>Autres fruits frais</t>
  </si>
  <si>
    <t>Autres légumes frais</t>
  </si>
  <si>
    <t>Autres herbes et épices</t>
  </si>
  <si>
    <t>Autres noix et graines</t>
  </si>
  <si>
    <t>Autres plantes ornementales</t>
  </si>
  <si>
    <t>Orthosiphon</t>
  </si>
  <si>
    <t>Feuilles de palmier</t>
  </si>
  <si>
    <t>Papaye</t>
  </si>
  <si>
    <t>Persil</t>
  </si>
  <si>
    <t>Fleurs de fruit de la passion</t>
  </si>
  <si>
    <t>Feuilles de fruit de la passion</t>
  </si>
  <si>
    <t>Fruit de la passion/Gulupa</t>
  </si>
  <si>
    <t>Pois</t>
  </si>
  <si>
    <t>Pêche/Durazno</t>
  </si>
  <si>
    <t>Fleurs de pêcher</t>
  </si>
  <si>
    <t>Feuilles de pêcher</t>
  </si>
  <si>
    <t>Cacahuète</t>
  </si>
  <si>
    <t>Fleurs de poirier</t>
  </si>
  <si>
    <t>Poire</t>
  </si>
  <si>
    <t>Feuilles de poirier</t>
  </si>
  <si>
    <t>Noix de pécan</t>
  </si>
  <si>
    <t>Pivoine</t>
  </si>
  <si>
    <t>Physalis/Groseille du Cap</t>
  </si>
  <si>
    <t>Piment d’ornement</t>
  </si>
  <si>
    <t>Ananas</t>
  </si>
  <si>
    <t>Feuilles d’ananas</t>
  </si>
  <si>
    <t>Pistache</t>
  </si>
  <si>
    <t>Pitaya/Fruit du dragon</t>
  </si>
  <si>
    <t>Fleurs de prunier</t>
  </si>
  <si>
    <t>Prune</t>
  </si>
  <si>
    <t>Feuilles de prunier</t>
  </si>
  <si>
    <t>Grenade</t>
  </si>
  <si>
    <t>Feuilles de grenadier</t>
  </si>
  <si>
    <t>Pavot</t>
  </si>
  <si>
    <t>Pomme de terre</t>
  </si>
  <si>
    <t>Citrouille</t>
  </si>
  <si>
    <t>Radis</t>
  </si>
  <si>
    <t>Ramboutan</t>
  </si>
  <si>
    <t>Framboise</t>
  </si>
  <si>
    <t>Feuilles de framboisier</t>
  </si>
  <si>
    <t>Groseille</t>
  </si>
  <si>
    <t>Feuilles de groseillier</t>
  </si>
  <si>
    <t>Rhubarbe</t>
  </si>
  <si>
    <t>Cynorhodon</t>
  </si>
  <si>
    <t>Romarin</t>
  </si>
  <si>
    <t>Rue des jardins</t>
  </si>
  <si>
    <t>Carthame</t>
  </si>
  <si>
    <t>Safran</t>
  </si>
  <si>
    <t>Sauge</t>
  </si>
  <si>
    <t>Sauge salvia</t>
  </si>
  <si>
    <t>Sapote/Chikoo</t>
  </si>
  <si>
    <t>Salsepareille</t>
  </si>
  <si>
    <t>Sarriette</t>
  </si>
  <si>
    <t>Tilleul argenté</t>
  </si>
  <si>
    <t>Oseille</t>
  </si>
  <si>
    <t>Corossol</t>
  </si>
  <si>
    <t>Menthe verte</t>
  </si>
  <si>
    <t>Épices</t>
  </si>
  <si>
    <t>Épinard</t>
  </si>
  <si>
    <t>Courge</t>
  </si>
  <si>
    <t>Millepertuis</t>
  </si>
  <si>
    <t>Anis étoilé</t>
  </si>
  <si>
    <t>Ortie piquante</t>
  </si>
  <si>
    <t>Tilleur de roche</t>
  </si>
  <si>
    <t>Fleurs de fraisier</t>
  </si>
  <si>
    <t>Fraise</t>
  </si>
  <si>
    <t>Feuilles de fraisier</t>
  </si>
  <si>
    <t>Tournesol</t>
  </si>
  <si>
    <t>Mûre sucrée</t>
  </si>
  <si>
    <t>Fenouil doux</t>
  </si>
  <si>
    <t>Grenadille sucrée</t>
  </si>
  <si>
    <t>Oignon doux</t>
  </si>
  <si>
    <t>Patate douce</t>
  </si>
  <si>
    <t>Racine de taïga</t>
  </si>
  <si>
    <t>Fleurs de tangerine</t>
  </si>
  <si>
    <t>Feuilles de tangerine</t>
  </si>
  <si>
    <t>Taro/Kalo</t>
  </si>
  <si>
    <t>Estragon</t>
  </si>
  <si>
    <t>Théier</t>
  </si>
  <si>
    <t>Thé</t>
  </si>
  <si>
    <t>Thym</t>
  </si>
  <si>
    <t>Tomate</t>
  </si>
  <si>
    <t>Valériane</t>
  </si>
  <si>
    <t>Vanille</t>
  </si>
  <si>
    <t>Feuillages divers</t>
  </si>
  <si>
    <t>Verveine</t>
  </si>
  <si>
    <t>Cresson de fontaine</t>
  </si>
  <si>
    <t>Poivre blanc</t>
  </si>
  <si>
    <t>Fleurs de poirier sauvage</t>
  </si>
  <si>
    <t>Poire sauvage</t>
  </si>
  <si>
    <t>Feuilles de poirier sauvage</t>
  </si>
  <si>
    <t>Écorce de saule</t>
  </si>
  <si>
    <t>Épilobe</t>
  </si>
  <si>
    <t>Millefeuille</t>
  </si>
  <si>
    <t>Yerba maté</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</si>
  <si>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</si>
  <si>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</si>
  <si>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</si>
  <si>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</si>
  <si>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</si>
  <si>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</si>
  <si>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</si>
  <si>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</si>
  <si>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</si>
  <si>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</si>
  <si>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</si>
  <si>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</si>
  <si>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</si>
  <si>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</si>
  <si>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</si>
  <si>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</si>
  <si>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</si>
  <si>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</si>
  <si>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</si>
  <si>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</si>
  <si>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Champ obligatoire  </t>
  </si>
  <si>
    <t>Aucune cellule vide n’est autorisée </t>
  </si>
  <si>
    <t>Champ obligatoire si disponible </t>
  </si>
  <si>
    <t>Les cellules vides ne sont pas autorisées, mais la mention « non disponible » peut être utilisée </t>
  </si>
  <si>
    <t>DOU-001</t>
  </si>
  <si>
    <t>NON DISPONIBLE</t>
  </si>
  <si>
    <t>DOUEDY</t>
  </si>
  <si>
    <t>KOUIBLY</t>
  </si>
  <si>
    <t>GUEMON</t>
  </si>
  <si>
    <t>PETITE EXPLOITATION</t>
  </si>
  <si>
    <t>PAUL</t>
  </si>
  <si>
    <t xml:space="preserve">MANDLE </t>
  </si>
  <si>
    <t>HOMME</t>
  </si>
  <si>
    <t>DOU-002</t>
  </si>
  <si>
    <t>GUEI MARCELINE</t>
  </si>
  <si>
    <t xml:space="preserve">YOUTE </t>
  </si>
  <si>
    <t>C0084440844</t>
  </si>
  <si>
    <t>FEMME</t>
  </si>
  <si>
    <t>DOU-003</t>
  </si>
  <si>
    <t>ROSELIN</t>
  </si>
  <si>
    <t xml:space="preserve">GUEI </t>
  </si>
  <si>
    <t>DOU-004</t>
  </si>
  <si>
    <t>KOUADIO JEAN</t>
  </si>
  <si>
    <t>KOUAME</t>
  </si>
  <si>
    <t>C0084356576</t>
  </si>
  <si>
    <t>DOU-005</t>
  </si>
  <si>
    <t>PRISCA NADEGE</t>
  </si>
  <si>
    <t xml:space="preserve">MAGNI </t>
  </si>
  <si>
    <t>DOU-006</t>
  </si>
  <si>
    <t>BLESSON HARMAN RUDOLPHE</t>
  </si>
  <si>
    <t xml:space="preserve">GOULIA </t>
  </si>
  <si>
    <t>C0086229630</t>
  </si>
  <si>
    <t>DOU-007</t>
  </si>
  <si>
    <t>SEA SONDEGE</t>
  </si>
  <si>
    <t xml:space="preserve">SEI </t>
  </si>
  <si>
    <t>DOU-008</t>
  </si>
  <si>
    <t>SERAPHIN</t>
  </si>
  <si>
    <t xml:space="preserve">KOUA </t>
  </si>
  <si>
    <t>C0083249626</t>
  </si>
  <si>
    <t>DOU-009</t>
  </si>
  <si>
    <t>EMILE</t>
  </si>
  <si>
    <t xml:space="preserve">DRIA </t>
  </si>
  <si>
    <t>C0086203161</t>
  </si>
  <si>
    <t>DOU-010</t>
  </si>
  <si>
    <t>SERGE</t>
  </si>
  <si>
    <t xml:space="preserve">TAO </t>
  </si>
  <si>
    <t>C0082409063</t>
  </si>
  <si>
    <t>DOU-011</t>
  </si>
  <si>
    <t>LAZARE</t>
  </si>
  <si>
    <t xml:space="preserve">PAGNE </t>
  </si>
  <si>
    <t>DOU-012</t>
  </si>
  <si>
    <t>SIEKOUE JULIEN</t>
  </si>
  <si>
    <t xml:space="preserve">TEHEI </t>
  </si>
  <si>
    <t>DOU-013</t>
  </si>
  <si>
    <t>TOUHO EMILE</t>
  </si>
  <si>
    <t xml:space="preserve">DJI </t>
  </si>
  <si>
    <t>C0108200893</t>
  </si>
  <si>
    <t>DOU-014</t>
  </si>
  <si>
    <t>CYRIAC</t>
  </si>
  <si>
    <t xml:space="preserve">MONDJOU </t>
  </si>
  <si>
    <t>DOU-015</t>
  </si>
  <si>
    <t>ZACHARIE</t>
  </si>
  <si>
    <t xml:space="preserve">MAHAN </t>
  </si>
  <si>
    <t>C0090387874</t>
  </si>
  <si>
    <t>DOU-016</t>
  </si>
  <si>
    <t>SEA NORBERT</t>
  </si>
  <si>
    <t xml:space="preserve">DJEHA </t>
  </si>
  <si>
    <t>DOU-017</t>
  </si>
  <si>
    <t>DJOUHOR PATRICE</t>
  </si>
  <si>
    <t xml:space="preserve">OULAI </t>
  </si>
  <si>
    <t>C0112150372</t>
  </si>
  <si>
    <t>DOU-018</t>
  </si>
  <si>
    <t>ROSALIE</t>
  </si>
  <si>
    <t xml:space="preserve">MASSA </t>
  </si>
  <si>
    <t>DOU-019</t>
  </si>
  <si>
    <t>DEPOGNON MATHIEU</t>
  </si>
  <si>
    <t xml:space="preserve">DIEOU </t>
  </si>
  <si>
    <t>DOU-020</t>
  </si>
  <si>
    <t>DENIS</t>
  </si>
  <si>
    <t>DOU-021</t>
  </si>
  <si>
    <t>KOHOU PAULINE</t>
  </si>
  <si>
    <t xml:space="preserve">SEA </t>
  </si>
  <si>
    <t>C0089957338</t>
  </si>
  <si>
    <t>DOU-022</t>
  </si>
  <si>
    <t>GEORGES</t>
  </si>
  <si>
    <t xml:space="preserve">DOUO </t>
  </si>
  <si>
    <t>DOU-023</t>
  </si>
  <si>
    <t>KAMONDO DELMAS</t>
  </si>
  <si>
    <t xml:space="preserve">SY </t>
  </si>
  <si>
    <t>C0095948821</t>
  </si>
  <si>
    <t>DOU-024</t>
  </si>
  <si>
    <t>PONEHONLOU ACHILLE</t>
  </si>
  <si>
    <t>DOU-025</t>
  </si>
  <si>
    <t>TCHEHI NESTOR</t>
  </si>
  <si>
    <t xml:space="preserve">ROUZI </t>
  </si>
  <si>
    <t>DOU-026</t>
  </si>
  <si>
    <t>SEA ROGER</t>
  </si>
  <si>
    <t xml:space="preserve">DOUHO </t>
  </si>
  <si>
    <t>C0086620325</t>
  </si>
  <si>
    <t>DOU-027</t>
  </si>
  <si>
    <t>SIBY ABEL</t>
  </si>
  <si>
    <t xml:space="preserve">TCHEA </t>
  </si>
  <si>
    <t>DOU-028</t>
  </si>
  <si>
    <t>ANTOINE</t>
  </si>
  <si>
    <t xml:space="preserve">DOHO </t>
  </si>
  <si>
    <t>DOU-029</t>
  </si>
  <si>
    <t>WILLIAM</t>
  </si>
  <si>
    <t>C0067708699</t>
  </si>
  <si>
    <t>DOU-030</t>
  </si>
  <si>
    <t>GASTON</t>
  </si>
  <si>
    <t xml:space="preserve"> YAOU </t>
  </si>
  <si>
    <t>C0083248766</t>
  </si>
  <si>
    <t>DOU-031</t>
  </si>
  <si>
    <t>SOUE KEI HYPPOLYTE</t>
  </si>
  <si>
    <t xml:space="preserve">GBEHE </t>
  </si>
  <si>
    <t>C0440107022</t>
  </si>
  <si>
    <t>DOU-032</t>
  </si>
  <si>
    <t>SEROU SYLVAIN</t>
  </si>
  <si>
    <t xml:space="preserve">SEHI </t>
  </si>
  <si>
    <t>C0093216563</t>
  </si>
  <si>
    <t>DOU-033</t>
  </si>
  <si>
    <t>FRANCOIS REVOLTE</t>
  </si>
  <si>
    <t>C0086572141</t>
  </si>
  <si>
    <t>DOU-034</t>
  </si>
  <si>
    <t>KOFFI GUILLAUME</t>
  </si>
  <si>
    <t xml:space="preserve">N'DRI </t>
  </si>
  <si>
    <t>C0087282737</t>
  </si>
  <si>
    <t>DOU-035</t>
  </si>
  <si>
    <t>NAZAIRE</t>
  </si>
  <si>
    <t>C0440101022</t>
  </si>
  <si>
    <t>DOU-036</t>
  </si>
  <si>
    <t>FIEGLOU OLIVIER</t>
  </si>
  <si>
    <t xml:space="preserve">DOHOU </t>
  </si>
  <si>
    <t>DOU-037</t>
  </si>
  <si>
    <t>MONDAIMON JEAN CLAUDE</t>
  </si>
  <si>
    <t>DOU-038</t>
  </si>
  <si>
    <t>RICHARD</t>
  </si>
  <si>
    <t xml:space="preserve">NABO </t>
  </si>
  <si>
    <t>DOU-039</t>
  </si>
  <si>
    <t>BAH ETIENNE</t>
  </si>
  <si>
    <t>C0086203425</t>
  </si>
  <si>
    <t>DOU-040</t>
  </si>
  <si>
    <t>CELESTIN</t>
  </si>
  <si>
    <t>C9912082070</t>
  </si>
  <si>
    <t>DOU-041</t>
  </si>
  <si>
    <t>VICTORINE</t>
  </si>
  <si>
    <t xml:space="preserve">DOHA </t>
  </si>
  <si>
    <t>DOU-042</t>
  </si>
  <si>
    <t xml:space="preserve"> GLOUASONHI PAULIN</t>
  </si>
  <si>
    <t>SEHI</t>
  </si>
  <si>
    <t>C0082773410</t>
  </si>
  <si>
    <t>DOU-043</t>
  </si>
  <si>
    <t>KAMONDA NOEL</t>
  </si>
  <si>
    <t xml:space="preserve">ZOH </t>
  </si>
  <si>
    <t>DOU-044</t>
  </si>
  <si>
    <t>AMON</t>
  </si>
  <si>
    <t>DOU-045</t>
  </si>
  <si>
    <t>AUGUSTE</t>
  </si>
  <si>
    <t>DOU-046</t>
  </si>
  <si>
    <t>GABRIEL</t>
  </si>
  <si>
    <t>C0097946133</t>
  </si>
  <si>
    <t>DOU-047</t>
  </si>
  <si>
    <t>KAWO RENARD</t>
  </si>
  <si>
    <t xml:space="preserve">TCHEI </t>
  </si>
  <si>
    <t>DOU-048</t>
  </si>
  <si>
    <t xml:space="preserve">KOSSA JEANETTE </t>
  </si>
  <si>
    <t>C0085583927</t>
  </si>
  <si>
    <t>DOU-049</t>
  </si>
  <si>
    <t>INNOCENT</t>
  </si>
  <si>
    <t>C0083383638</t>
  </si>
  <si>
    <t>DOU-050</t>
  </si>
  <si>
    <t>THA ERIC</t>
  </si>
  <si>
    <t>C0090717353</t>
  </si>
  <si>
    <t>DOU-051</t>
  </si>
  <si>
    <t>HENRY JOEL</t>
  </si>
  <si>
    <t>C0095789034</t>
  </si>
  <si>
    <t>DOU-052</t>
  </si>
  <si>
    <t>DANIEL</t>
  </si>
  <si>
    <t xml:space="preserve">SIHE </t>
  </si>
  <si>
    <t>DOU-053</t>
  </si>
  <si>
    <t>BERNARD</t>
  </si>
  <si>
    <t xml:space="preserve">TOUGOUE </t>
  </si>
  <si>
    <t>C0083045434</t>
  </si>
  <si>
    <t>DOU-054</t>
  </si>
  <si>
    <t>JEAN RODRIGUE</t>
  </si>
  <si>
    <t>DOU-055</t>
  </si>
  <si>
    <t>G. DONATIEN</t>
  </si>
  <si>
    <t xml:space="preserve">KPANHOUE </t>
  </si>
  <si>
    <t>DOU-056</t>
  </si>
  <si>
    <t>SEA ALAIN</t>
  </si>
  <si>
    <t xml:space="preserve">BLY </t>
  </si>
  <si>
    <t>C0082091125</t>
  </si>
  <si>
    <t>DOU-057</t>
  </si>
  <si>
    <t>GUSTAVE</t>
  </si>
  <si>
    <t>DOU-058</t>
  </si>
  <si>
    <t>DOAMON MARC</t>
  </si>
  <si>
    <t>C0033961095</t>
  </si>
  <si>
    <t>DOU-059</t>
  </si>
  <si>
    <t>BAH</t>
  </si>
  <si>
    <t xml:space="preserve">FOSTIN </t>
  </si>
  <si>
    <t>DOU-060</t>
  </si>
  <si>
    <t>SYLVAIN</t>
  </si>
  <si>
    <t>C0082585196</t>
  </si>
  <si>
    <t>DOU-061</t>
  </si>
  <si>
    <t>TEHE BRUNO</t>
  </si>
  <si>
    <t xml:space="preserve">YAHOU </t>
  </si>
  <si>
    <t>DOU-062</t>
  </si>
  <si>
    <t>TOHOUA  K. HERVE</t>
  </si>
  <si>
    <t>C0083086973</t>
  </si>
  <si>
    <t>DOU-063</t>
  </si>
  <si>
    <t>ETIENNE</t>
  </si>
  <si>
    <t xml:space="preserve">NINMOU </t>
  </si>
  <si>
    <t>C0001820153</t>
  </si>
  <si>
    <t>DOU-064</t>
  </si>
  <si>
    <t>DOU-065</t>
  </si>
  <si>
    <t>OUE YVES</t>
  </si>
  <si>
    <t>DOU-066</t>
  </si>
  <si>
    <t>NONSON VALERIE</t>
  </si>
  <si>
    <t>C0090916928</t>
  </si>
  <si>
    <t>DOU-067</t>
  </si>
  <si>
    <t xml:space="preserve"> ALEXANDRE</t>
  </si>
  <si>
    <t>KANHO</t>
  </si>
  <si>
    <t>DOU-068</t>
  </si>
  <si>
    <t>OUROUZI IGNACE</t>
  </si>
  <si>
    <t>C0085400623</t>
  </si>
  <si>
    <t>DOU-069</t>
  </si>
  <si>
    <t>LEONARD</t>
  </si>
  <si>
    <t>DOU-070</t>
  </si>
  <si>
    <t>STEPHANE</t>
  </si>
  <si>
    <t xml:space="preserve">FLANGBA </t>
  </si>
  <si>
    <t>C0090760121</t>
  </si>
  <si>
    <t>DOU-071</t>
  </si>
  <si>
    <t>CHRISTINE</t>
  </si>
  <si>
    <t>DOU-072</t>
  </si>
  <si>
    <t>DJOUNINI JEREMIE</t>
  </si>
  <si>
    <t xml:space="preserve">TEHE </t>
  </si>
  <si>
    <t>DOU-073</t>
  </si>
  <si>
    <t>JOEL</t>
  </si>
  <si>
    <t xml:space="preserve">DEMBELE </t>
  </si>
  <si>
    <t>DOU-074</t>
  </si>
  <si>
    <t>ANATOLE</t>
  </si>
  <si>
    <t>DOU-075</t>
  </si>
  <si>
    <t xml:space="preserve"> BONIFACE</t>
  </si>
  <si>
    <t>SIE</t>
  </si>
  <si>
    <t>DOU-076</t>
  </si>
  <si>
    <t>PLIHI GABRIEL</t>
  </si>
  <si>
    <t xml:space="preserve">MISSAKO </t>
  </si>
  <si>
    <t>DOU-077</t>
  </si>
  <si>
    <t xml:space="preserve"> NENE FRANCK STEPHANE</t>
  </si>
  <si>
    <t>DOU-078</t>
  </si>
  <si>
    <t xml:space="preserve"> PAULETTE</t>
  </si>
  <si>
    <t xml:space="preserve">SIAN </t>
  </si>
  <si>
    <t>DOU-079</t>
  </si>
  <si>
    <t xml:space="preserve"> PHILIPE</t>
  </si>
  <si>
    <t xml:space="preserve">SIE </t>
  </si>
  <si>
    <t>C0080577050</t>
  </si>
  <si>
    <t>DOU-080</t>
  </si>
  <si>
    <t>TODY JULES IDA</t>
  </si>
  <si>
    <t>C0089389152</t>
  </si>
  <si>
    <t>DOU-081</t>
  </si>
  <si>
    <t>JEAN MARCEL</t>
  </si>
  <si>
    <t>C0084914329</t>
  </si>
  <si>
    <t>DOU-082</t>
  </si>
  <si>
    <t>KEHEI VINCENT</t>
  </si>
  <si>
    <t xml:space="preserve">GBOU </t>
  </si>
  <si>
    <t>DOU-083</t>
  </si>
  <si>
    <t>ALEXIS</t>
  </si>
  <si>
    <t>C0099219192</t>
  </si>
  <si>
    <t>DOU-084</t>
  </si>
  <si>
    <t>SOAKPE</t>
  </si>
  <si>
    <t xml:space="preserve">ZIE </t>
  </si>
  <si>
    <t xml:space="preserve">COULIBALY </t>
  </si>
  <si>
    <t>C0111318230</t>
  </si>
  <si>
    <t>DOU-085</t>
  </si>
  <si>
    <t xml:space="preserve"> DELPHINE</t>
  </si>
  <si>
    <t>GUEI</t>
  </si>
  <si>
    <t>C0085561355</t>
  </si>
  <si>
    <t>DOU-086</t>
  </si>
  <si>
    <t>HOUEDI PROSPER</t>
  </si>
  <si>
    <t xml:space="preserve">HOUEDI </t>
  </si>
  <si>
    <t>C0083935015</t>
  </si>
  <si>
    <t>DOU-087</t>
  </si>
  <si>
    <t>AMENAN</t>
  </si>
  <si>
    <t xml:space="preserve">AKOUNGBI </t>
  </si>
  <si>
    <t>DOU-088</t>
  </si>
  <si>
    <t>KONAN</t>
  </si>
  <si>
    <t xml:space="preserve">KOUASSI </t>
  </si>
  <si>
    <t>C0093101787</t>
  </si>
  <si>
    <t>DOU-089</t>
  </si>
  <si>
    <t>BASSIMA</t>
  </si>
  <si>
    <t xml:space="preserve">C0ULIBALY </t>
  </si>
  <si>
    <t>C0077392002</t>
  </si>
  <si>
    <t>DOU-090</t>
  </si>
  <si>
    <t>FLORENT</t>
  </si>
  <si>
    <t xml:space="preserve">MIEHI </t>
  </si>
  <si>
    <t>C0088352161</t>
  </si>
  <si>
    <t>DOU-091</t>
  </si>
  <si>
    <t>AGUIRATOU</t>
  </si>
  <si>
    <t xml:space="preserve">SAWADOGO </t>
  </si>
  <si>
    <t>BF384002001005011033</t>
  </si>
  <si>
    <t>DOU-092</t>
  </si>
  <si>
    <t>ZATTA KEVIN</t>
  </si>
  <si>
    <t xml:space="preserve">GOGBEU </t>
  </si>
  <si>
    <t>C0095951081</t>
  </si>
  <si>
    <t>DOU-093</t>
  </si>
  <si>
    <t>RASMANE</t>
  </si>
  <si>
    <t xml:space="preserve">OUEDRAOGO </t>
  </si>
  <si>
    <t>DOU-094</t>
  </si>
  <si>
    <t>AMINATA</t>
  </si>
  <si>
    <t xml:space="preserve">BARRY </t>
  </si>
  <si>
    <t>BF383002004001011974</t>
  </si>
  <si>
    <t>DOU-095</t>
  </si>
  <si>
    <t>ISSIAKA</t>
  </si>
  <si>
    <t>DOU-096</t>
  </si>
  <si>
    <t xml:space="preserve"> KOFFI BEGRO</t>
  </si>
  <si>
    <t>KOUADIO</t>
  </si>
  <si>
    <t>C0082563833</t>
  </si>
  <si>
    <t>DOU-097</t>
  </si>
  <si>
    <t>N'GORAN DENIS</t>
  </si>
  <si>
    <t xml:space="preserve">KONAN </t>
  </si>
  <si>
    <t>C0092551712</t>
  </si>
  <si>
    <t>DOU-098</t>
  </si>
  <si>
    <t>EMMANUEL</t>
  </si>
  <si>
    <t xml:space="preserve">HONTE </t>
  </si>
  <si>
    <t>DOU-099</t>
  </si>
  <si>
    <t>KOUASSI HENRI</t>
  </si>
  <si>
    <t xml:space="preserve">N'DA </t>
  </si>
  <si>
    <t>C0087668520</t>
  </si>
  <si>
    <t>DOU-100</t>
  </si>
  <si>
    <t>TIECOURA LUCAS</t>
  </si>
  <si>
    <t>DOU-101</t>
  </si>
  <si>
    <t>SIE DAQUIN</t>
  </si>
  <si>
    <t xml:space="preserve">OUE </t>
  </si>
  <si>
    <t>C0087048353</t>
  </si>
  <si>
    <t>DOU-102</t>
  </si>
  <si>
    <t>AGNES</t>
  </si>
  <si>
    <t>C0097452108</t>
  </si>
  <si>
    <t>DOU-103</t>
  </si>
  <si>
    <t>PATRICE</t>
  </si>
  <si>
    <t>C0005574595</t>
  </si>
  <si>
    <t>DOU-104</t>
  </si>
  <si>
    <t>SOMPOHI OZIAS</t>
  </si>
  <si>
    <t xml:space="preserve">DIA </t>
  </si>
  <si>
    <t>C0086203500</t>
  </si>
  <si>
    <t>DOU-105</t>
  </si>
  <si>
    <t>KRA LEANDRE</t>
  </si>
  <si>
    <t xml:space="preserve">KOUADIO </t>
  </si>
  <si>
    <t>C0090790502</t>
  </si>
  <si>
    <t>DOU-106</t>
  </si>
  <si>
    <t>TIGUIRI</t>
  </si>
  <si>
    <t xml:space="preserve">KOUSSOUBE </t>
  </si>
  <si>
    <t>DOU-107</t>
  </si>
  <si>
    <t>KOUAME FLORENT</t>
  </si>
  <si>
    <t>C0101525509</t>
  </si>
  <si>
    <t>DOU-108</t>
  </si>
  <si>
    <t>HENRI JOEL</t>
  </si>
  <si>
    <t>C0089500373</t>
  </si>
  <si>
    <t>DOU-109</t>
  </si>
  <si>
    <t xml:space="preserve">KAMBIRE </t>
  </si>
  <si>
    <t>DOU-110</t>
  </si>
  <si>
    <t>KOUAKOU MICHEL</t>
  </si>
  <si>
    <t xml:space="preserve">YAO </t>
  </si>
  <si>
    <t>C0085948756</t>
  </si>
  <si>
    <t>DOU-111</t>
  </si>
  <si>
    <t>TIEDOU OLIVE</t>
  </si>
  <si>
    <t xml:space="preserve">TIEMOKO </t>
  </si>
  <si>
    <t>C0088353047</t>
  </si>
  <si>
    <t>DOU-112</t>
  </si>
  <si>
    <t>JEAN</t>
  </si>
  <si>
    <t>DOU-113</t>
  </si>
  <si>
    <t>N'GUESSAN LYDIE</t>
  </si>
  <si>
    <t>DOU-114</t>
  </si>
  <si>
    <t>KESSABLY</t>
  </si>
  <si>
    <t>KOFFI DAVID</t>
  </si>
  <si>
    <t>C0108074532</t>
  </si>
  <si>
    <t>DOU-115</t>
  </si>
  <si>
    <t>KOFFI SEVERIN</t>
  </si>
  <si>
    <t>ANGAMA</t>
  </si>
  <si>
    <t>DOU-116</t>
  </si>
  <si>
    <t>KOUAME ALAIN</t>
  </si>
  <si>
    <t>KOUASSI</t>
  </si>
  <si>
    <t>DOU-117</t>
  </si>
  <si>
    <t>KOUAKOU</t>
  </si>
  <si>
    <t>KOFFI</t>
  </si>
  <si>
    <t>DOU-118</t>
  </si>
  <si>
    <t>N'DRI</t>
  </si>
  <si>
    <t>N'ZI</t>
  </si>
  <si>
    <t>DOU-119</t>
  </si>
  <si>
    <t>KOUAME INNOCENT</t>
  </si>
  <si>
    <t>DOU-120</t>
  </si>
  <si>
    <t>EMMELI PIERRE</t>
  </si>
  <si>
    <t>GAHE</t>
  </si>
  <si>
    <t>DOU-121</t>
  </si>
  <si>
    <t xml:space="preserve">KOUAKOU  </t>
  </si>
  <si>
    <t>YAO</t>
  </si>
  <si>
    <t>DOU-122</t>
  </si>
  <si>
    <t>N'GUESSAN HILSON</t>
  </si>
  <si>
    <t>DOU-123</t>
  </si>
  <si>
    <t>KOUAKOU ELOGE</t>
  </si>
  <si>
    <t>DOU-124</t>
  </si>
  <si>
    <t>KOFFI EMMANUEL</t>
  </si>
  <si>
    <t>DOU-125</t>
  </si>
  <si>
    <t>KOFFI MARCELIN</t>
  </si>
  <si>
    <t>DOU-126</t>
  </si>
  <si>
    <t>KOUASSI FIRMIN</t>
  </si>
  <si>
    <t>DOU-127</t>
  </si>
  <si>
    <t>KOFFI ROGER</t>
  </si>
  <si>
    <t>DOU-128</t>
  </si>
  <si>
    <t>PONTE JULIEN</t>
  </si>
  <si>
    <t>KEBY</t>
  </si>
  <si>
    <t>DOU-129</t>
  </si>
  <si>
    <t>ALAIN</t>
  </si>
  <si>
    <t>BOYO</t>
  </si>
  <si>
    <t>DOU-130</t>
  </si>
  <si>
    <t>KOUELE ETIENNE</t>
  </si>
  <si>
    <t>SIBI</t>
  </si>
  <si>
    <t>DOU-131</t>
  </si>
  <si>
    <t>AFFOUE</t>
  </si>
  <si>
    <t>KL-001</t>
  </si>
  <si>
    <t>KLOPLOU</t>
  </si>
  <si>
    <t>AYA ODETTE</t>
  </si>
  <si>
    <t>C0084921198</t>
  </si>
  <si>
    <t>KL-002</t>
  </si>
  <si>
    <t>N'GORAN FRANCOIS</t>
  </si>
  <si>
    <t>C0082537555</t>
  </si>
  <si>
    <t>KL-003</t>
  </si>
  <si>
    <t>KOUAME AIME</t>
  </si>
  <si>
    <t>C0093879486</t>
  </si>
  <si>
    <t>KL-004</t>
  </si>
  <si>
    <t>AHOU ODILE</t>
  </si>
  <si>
    <t>AGO</t>
  </si>
  <si>
    <t>C0088866358</t>
  </si>
  <si>
    <t>KL-005</t>
  </si>
  <si>
    <t>GUEI JEAN CLAVER</t>
  </si>
  <si>
    <t>BOGNAN</t>
  </si>
  <si>
    <t>C0099703354</t>
  </si>
  <si>
    <t>KL-006</t>
  </si>
  <si>
    <t>KOUAME ALEXIS</t>
  </si>
  <si>
    <t>N'GUESSAN</t>
  </si>
  <si>
    <t>KL-007</t>
  </si>
  <si>
    <t>KOUAME VICTOR</t>
  </si>
  <si>
    <t>KL-008</t>
  </si>
  <si>
    <t>KOUAKOU LAMBERT</t>
  </si>
  <si>
    <t>C0097251792</t>
  </si>
  <si>
    <t>KL-009</t>
  </si>
  <si>
    <t xml:space="preserve"> SIMPLICE</t>
  </si>
  <si>
    <t>KOKO</t>
  </si>
  <si>
    <t>KL-010</t>
  </si>
  <si>
    <t>KOUASSI JEAN PIERRE</t>
  </si>
  <si>
    <t>C0095462768</t>
  </si>
  <si>
    <t>KL-011</t>
  </si>
  <si>
    <t>KOFFI JEAN LUC</t>
  </si>
  <si>
    <t>C0090653689</t>
  </si>
  <si>
    <t>KL-012</t>
  </si>
  <si>
    <t>N'DA KOUASSI RENE</t>
  </si>
  <si>
    <t>C0088777333</t>
  </si>
  <si>
    <t>KL-013</t>
  </si>
  <si>
    <t>JUSTIN</t>
  </si>
  <si>
    <t>C0096917451</t>
  </si>
  <si>
    <t>KL-014</t>
  </si>
  <si>
    <t>KOUADIO LUCIEN</t>
  </si>
  <si>
    <t>C0083533890</t>
  </si>
  <si>
    <t>KL-015</t>
  </si>
  <si>
    <t>KOUAKOU SERGE JUDICAEL</t>
  </si>
  <si>
    <t>C0082987332</t>
  </si>
  <si>
    <t>KL-016</t>
  </si>
  <si>
    <t>KOFFI OMER</t>
  </si>
  <si>
    <t>C0095397034</t>
  </si>
  <si>
    <t>KL-017</t>
  </si>
  <si>
    <t>KONAN ERIC</t>
  </si>
  <si>
    <t>C0103316275</t>
  </si>
  <si>
    <t>KL-018</t>
  </si>
  <si>
    <t>AKISSI PHILOMENE</t>
  </si>
  <si>
    <t>KL-019</t>
  </si>
  <si>
    <t>KOUADIO ALEXIS</t>
  </si>
  <si>
    <t>KL-020</t>
  </si>
  <si>
    <t>KOUAKOU OLIVIER</t>
  </si>
  <si>
    <t>SANGANT</t>
  </si>
  <si>
    <t>C0071733630</t>
  </si>
  <si>
    <t>KL-021</t>
  </si>
  <si>
    <t>AYA HONORINE</t>
  </si>
  <si>
    <t>C0089747392</t>
  </si>
  <si>
    <t>KL-022</t>
  </si>
  <si>
    <t xml:space="preserve">KOUAME  </t>
  </si>
  <si>
    <t>KL-023</t>
  </si>
  <si>
    <t>LAMBERT</t>
  </si>
  <si>
    <t>OUNGNION</t>
  </si>
  <si>
    <t>C0097691567</t>
  </si>
  <si>
    <t>KL-024</t>
  </si>
  <si>
    <t>KONKITE</t>
  </si>
  <si>
    <t>KAMBOU</t>
  </si>
  <si>
    <t>KL-025</t>
  </si>
  <si>
    <t>KOUAKOU JONAS</t>
  </si>
  <si>
    <t>ALLALY</t>
  </si>
  <si>
    <t>C0093883043</t>
  </si>
  <si>
    <t>KL-026</t>
  </si>
  <si>
    <t>KONAN JEAN CLAUDE</t>
  </si>
  <si>
    <t>KL-027</t>
  </si>
  <si>
    <t>JEAN EUDES</t>
  </si>
  <si>
    <t>SIHI</t>
  </si>
  <si>
    <t>C0083034709</t>
  </si>
  <si>
    <t>KL-028</t>
  </si>
  <si>
    <t>KAHESIE HONORE</t>
  </si>
  <si>
    <t>SECE</t>
  </si>
  <si>
    <t>KL-029</t>
  </si>
  <si>
    <t>SESSOH CHANTAL</t>
  </si>
  <si>
    <t>DIEI</t>
  </si>
  <si>
    <t>C0038436836</t>
  </si>
  <si>
    <t>KL-030</t>
  </si>
  <si>
    <t>ALICE</t>
  </si>
  <si>
    <t>GBAOU</t>
  </si>
  <si>
    <t>KL-031</t>
  </si>
  <si>
    <t>KOUSSEBIO RUPHIN</t>
  </si>
  <si>
    <t>GUELA</t>
  </si>
  <si>
    <t>KL-032</t>
  </si>
  <si>
    <t>SIBI RICHARD</t>
  </si>
  <si>
    <t>KL-033</t>
  </si>
  <si>
    <t>BIBOURE</t>
  </si>
  <si>
    <t>NOUFE</t>
  </si>
  <si>
    <t>KL-034</t>
  </si>
  <si>
    <t>DIPIRA</t>
  </si>
  <si>
    <t>C0072403857</t>
  </si>
  <si>
    <t>KL-035</t>
  </si>
  <si>
    <t>NINSEMON JOSPIN</t>
  </si>
  <si>
    <t>GOUEDE</t>
  </si>
  <si>
    <t>KL-036</t>
  </si>
  <si>
    <t>MAKAIBLY</t>
  </si>
  <si>
    <t>KOUADIO PAULIN</t>
  </si>
  <si>
    <t>N’GORAN</t>
  </si>
  <si>
    <t>C0101521536</t>
  </si>
  <si>
    <t>KL-037</t>
  </si>
  <si>
    <t>N’DRI JACQUELINE</t>
  </si>
  <si>
    <t>C0074552597</t>
  </si>
  <si>
    <t>KL-038</t>
  </si>
  <si>
    <t>N'GUESSAN ROGER</t>
  </si>
  <si>
    <t>C0089664083</t>
  </si>
  <si>
    <t>KL-039</t>
  </si>
  <si>
    <t>AFFOUE ODILE</t>
  </si>
  <si>
    <t>N’DRI</t>
  </si>
  <si>
    <t>C0072095889</t>
  </si>
  <si>
    <t>KL-040</t>
  </si>
  <si>
    <t>KL-041</t>
  </si>
  <si>
    <t>C0089835396</t>
  </si>
  <si>
    <t>KL-042</t>
  </si>
  <si>
    <t>KOUADIO PARFAIT</t>
  </si>
  <si>
    <t>KONANDRI</t>
  </si>
  <si>
    <t>KL-043</t>
  </si>
  <si>
    <t>ADJOUA HONORINE</t>
  </si>
  <si>
    <t>BROU</t>
  </si>
  <si>
    <t>KL-044</t>
  </si>
  <si>
    <t>AHOU CLEMANTINE</t>
  </si>
  <si>
    <t>KRA</t>
  </si>
  <si>
    <t>C0071014119</t>
  </si>
  <si>
    <t>KL-045</t>
  </si>
  <si>
    <t>KOFFI MARTIAL</t>
  </si>
  <si>
    <t>KOLI</t>
  </si>
  <si>
    <t>KL-046</t>
  </si>
  <si>
    <t>KOFFI SYLVIN</t>
  </si>
  <si>
    <t>KL-047</t>
  </si>
  <si>
    <t>KOFFI NESTOR</t>
  </si>
  <si>
    <t>KL-048</t>
  </si>
  <si>
    <t>KL-049</t>
  </si>
  <si>
    <t>KL-050</t>
  </si>
  <si>
    <t>AFFOUE BERTINE</t>
  </si>
  <si>
    <t>KL-051</t>
  </si>
  <si>
    <t>GENEVIEVE</t>
  </si>
  <si>
    <t>TOHOU</t>
  </si>
  <si>
    <t>KL-052</t>
  </si>
  <si>
    <t>AMENAN ANGE</t>
  </si>
  <si>
    <t>KL-053</t>
  </si>
  <si>
    <t>KOFFI ALBERT</t>
  </si>
  <si>
    <t>KL-054</t>
  </si>
  <si>
    <t>ABOU</t>
  </si>
  <si>
    <t>C0091272196</t>
  </si>
  <si>
    <t>KL-055</t>
  </si>
  <si>
    <t>SIEBLY</t>
  </si>
  <si>
    <t>KOUADIO JUDICAEL</t>
  </si>
  <si>
    <t>C0116899114</t>
  </si>
  <si>
    <t>KL-056</t>
  </si>
  <si>
    <t>KOUAKOU EUGENE</t>
  </si>
  <si>
    <t>C0095519249</t>
  </si>
  <si>
    <t>KL-057</t>
  </si>
  <si>
    <t>PAHAN</t>
  </si>
  <si>
    <t>KL-058</t>
  </si>
  <si>
    <t>POBLAHIN RAYMOND</t>
  </si>
  <si>
    <t>KL-059</t>
  </si>
  <si>
    <t>KONAN ANDERSON</t>
  </si>
  <si>
    <t>C0078955064</t>
  </si>
  <si>
    <t>KL-060</t>
  </si>
  <si>
    <t>N'GUESSAN NORBERT</t>
  </si>
  <si>
    <t>C0080328663</t>
  </si>
  <si>
    <t>KL-061</t>
  </si>
  <si>
    <t>YAO LEONARD</t>
  </si>
  <si>
    <t>C0094990629</t>
  </si>
  <si>
    <t>KL-062</t>
  </si>
  <si>
    <t>KONAN EUGENE</t>
  </si>
  <si>
    <t>AMANI</t>
  </si>
  <si>
    <t>C0091282545</t>
  </si>
  <si>
    <t>KL-063</t>
  </si>
  <si>
    <t>KOUADIO RAOUL</t>
  </si>
  <si>
    <t>KL-064</t>
  </si>
  <si>
    <t>C0078366985</t>
  </si>
  <si>
    <t>KL-065</t>
  </si>
  <si>
    <t>KOUAKOU CHARLES</t>
  </si>
  <si>
    <t>KL-066</t>
  </si>
  <si>
    <t>KOUAKOU JEAN-LOUIS</t>
  </si>
  <si>
    <t>C0086476863</t>
  </si>
  <si>
    <t>KL-067</t>
  </si>
  <si>
    <t>AFFOUE NINA</t>
  </si>
  <si>
    <t>KL-068</t>
  </si>
  <si>
    <t>KONAN SIMEON</t>
  </si>
  <si>
    <t>C0078827846</t>
  </si>
  <si>
    <t>KL-069</t>
  </si>
  <si>
    <t>C0071374723</t>
  </si>
  <si>
    <t>KL-070</t>
  </si>
  <si>
    <t>KOUAME ILDEVERT</t>
  </si>
  <si>
    <t>C0076913440</t>
  </si>
  <si>
    <t>KL-071</t>
  </si>
  <si>
    <t>KONAN OLIVIER</t>
  </si>
  <si>
    <t>C0071663409</t>
  </si>
  <si>
    <t>KL-072</t>
  </si>
  <si>
    <t>AMOIN REBECAR</t>
  </si>
  <si>
    <t>KL-073</t>
  </si>
  <si>
    <t>YAO CESAIRE</t>
  </si>
  <si>
    <t>C0078955077</t>
  </si>
  <si>
    <t>KL-074</t>
  </si>
  <si>
    <t>KOUADIO JONAS</t>
  </si>
  <si>
    <t>KL-075</t>
  </si>
  <si>
    <t>KONAN FABRICE</t>
  </si>
  <si>
    <t>C0087752511</t>
  </si>
  <si>
    <t>KL-076</t>
  </si>
  <si>
    <t>N'DRI SIMON</t>
  </si>
  <si>
    <t>LOUKOU</t>
  </si>
  <si>
    <t>C0079988793</t>
  </si>
  <si>
    <t>KL-077</t>
  </si>
  <si>
    <t>KOUAME NICAISE</t>
  </si>
  <si>
    <t>C0074339990</t>
  </si>
  <si>
    <t>KL-078</t>
  </si>
  <si>
    <t>KOUADIO GUILLAUME</t>
  </si>
  <si>
    <t>ANGORAN</t>
  </si>
  <si>
    <t>C0092464113</t>
  </si>
  <si>
    <t>KL-079</t>
  </si>
  <si>
    <t>YAO JEAN BATISTE</t>
  </si>
  <si>
    <t>C0072619881</t>
  </si>
  <si>
    <t>KL-080</t>
  </si>
  <si>
    <t xml:space="preserve">YAO JEROME </t>
  </si>
  <si>
    <t>KADJO</t>
  </si>
  <si>
    <t>C0079878845</t>
  </si>
  <si>
    <t>KL-081</t>
  </si>
  <si>
    <t>AMENAN SYMENE</t>
  </si>
  <si>
    <t>C0083613653</t>
  </si>
  <si>
    <t>KL-082</t>
  </si>
  <si>
    <t>KOUAME DESTIN</t>
  </si>
  <si>
    <t>KL-083</t>
  </si>
  <si>
    <t>OLIVIER</t>
  </si>
  <si>
    <t>C0087732203</t>
  </si>
  <si>
    <t>KL-084</t>
  </si>
  <si>
    <t xml:space="preserve">BOCSY </t>
  </si>
  <si>
    <t>KL-085</t>
  </si>
  <si>
    <t>ROMARIC</t>
  </si>
  <si>
    <t>KL-086</t>
  </si>
  <si>
    <t>KL-087</t>
  </si>
  <si>
    <t>GROUITE</t>
  </si>
  <si>
    <t xml:space="preserve">SIB </t>
  </si>
  <si>
    <t>KL-088</t>
  </si>
  <si>
    <t>LARPITE</t>
  </si>
  <si>
    <t>C0084731642</t>
  </si>
  <si>
    <t>KL-089</t>
  </si>
  <si>
    <t>KOUASSI EVARISTE</t>
  </si>
  <si>
    <t xml:space="preserve">KOFFI </t>
  </si>
  <si>
    <t>KL-090</t>
  </si>
  <si>
    <t>JEAN JOSELIN</t>
  </si>
  <si>
    <t xml:space="preserve">GARNI </t>
  </si>
  <si>
    <t>KL-091</t>
  </si>
  <si>
    <t>NORBERT</t>
  </si>
  <si>
    <t>KL-092</t>
  </si>
  <si>
    <t>KL-093</t>
  </si>
  <si>
    <t>YAROU VICTORIEN</t>
  </si>
  <si>
    <t>SEBAHI</t>
  </si>
  <si>
    <t>KL-094</t>
  </si>
  <si>
    <t>ADJOUA ANGE</t>
  </si>
  <si>
    <t>KL-095</t>
  </si>
  <si>
    <t>KOUAKOU JUSTIN</t>
  </si>
  <si>
    <t>KL-096</t>
  </si>
  <si>
    <t>TAIBLY</t>
  </si>
  <si>
    <t>NESTOR</t>
  </si>
  <si>
    <t xml:space="preserve">TOA </t>
  </si>
  <si>
    <t>C0093907688</t>
  </si>
  <si>
    <t>KL-097</t>
  </si>
  <si>
    <t>GUEI ARSENE</t>
  </si>
  <si>
    <t xml:space="preserve">ZON </t>
  </si>
  <si>
    <t>C0093851523</t>
  </si>
  <si>
    <t>KL-098</t>
  </si>
  <si>
    <t>GUEI ALEXANDRE</t>
  </si>
  <si>
    <t>C0091385013</t>
  </si>
  <si>
    <t>KL-099</t>
  </si>
  <si>
    <t>KAN BARRY</t>
  </si>
  <si>
    <t xml:space="preserve">KOUAKOU </t>
  </si>
  <si>
    <t>C0096562228</t>
  </si>
  <si>
    <t>KL-100</t>
  </si>
  <si>
    <t>AMOIN FIDELLE</t>
  </si>
  <si>
    <t>KL-101</t>
  </si>
  <si>
    <t>JONAS</t>
  </si>
  <si>
    <t xml:space="preserve">GBAYORO </t>
  </si>
  <si>
    <t>KL-102</t>
  </si>
  <si>
    <t>KOUAKOU MARTIAL</t>
  </si>
  <si>
    <t xml:space="preserve">DJE </t>
  </si>
  <si>
    <t>KL-103</t>
  </si>
  <si>
    <t>AMADE</t>
  </si>
  <si>
    <t xml:space="preserve">ZONGO </t>
  </si>
  <si>
    <t>BF384002004001004139</t>
  </si>
  <si>
    <t>KL-104</t>
  </si>
  <si>
    <t>KOFFI HENRI</t>
  </si>
  <si>
    <t xml:space="preserve">YA </t>
  </si>
  <si>
    <t>C0086718240</t>
  </si>
  <si>
    <t>KL-105</t>
  </si>
  <si>
    <t>KOUASSI ALFRED</t>
  </si>
  <si>
    <t xml:space="preserve">KOUAME </t>
  </si>
  <si>
    <t>C0088449874</t>
  </si>
  <si>
    <t>KL-106</t>
  </si>
  <si>
    <t>AMANY DIDIER</t>
  </si>
  <si>
    <t>KL-107</t>
  </si>
  <si>
    <t xml:space="preserve"> KOUKOUADIO SIMON</t>
  </si>
  <si>
    <t>C0081882755</t>
  </si>
  <si>
    <t>KL-108</t>
  </si>
  <si>
    <t>DESIRE</t>
  </si>
  <si>
    <t xml:space="preserve">SIEKOUA </t>
  </si>
  <si>
    <t>C0083249020</t>
  </si>
  <si>
    <t>KL-109</t>
  </si>
  <si>
    <t>GNIONNAHO CLEMENT</t>
  </si>
  <si>
    <t>C0083382345</t>
  </si>
  <si>
    <t>KL-110</t>
  </si>
  <si>
    <t>AHOU FRANCOISE</t>
  </si>
  <si>
    <t>KL-111</t>
  </si>
  <si>
    <t>MAHENI EUGENE</t>
  </si>
  <si>
    <t xml:space="preserve">ZOUE </t>
  </si>
  <si>
    <t>KL-112</t>
  </si>
  <si>
    <t>KOUAME GUY ROLAND</t>
  </si>
  <si>
    <t xml:space="preserve">AMANY </t>
  </si>
  <si>
    <t>C0088806727</t>
  </si>
  <si>
    <t>KL-113</t>
  </si>
  <si>
    <t>KOUASSI AMANI JEANNE</t>
  </si>
  <si>
    <t>KL-114</t>
  </si>
  <si>
    <t xml:space="preserve"> N'DRI</t>
  </si>
  <si>
    <t>N'GORAN</t>
  </si>
  <si>
    <t>C0086188017</t>
  </si>
  <si>
    <t>KL-115</t>
  </si>
  <si>
    <t>YOUZAN ALEXANDRE</t>
  </si>
  <si>
    <t>KL-116</t>
  </si>
  <si>
    <t>DOMINIQUE</t>
  </si>
  <si>
    <t xml:space="preserve">BAH </t>
  </si>
  <si>
    <t>KL-117</t>
  </si>
  <si>
    <t xml:space="preserve">CHARLES </t>
  </si>
  <si>
    <t>KL-118</t>
  </si>
  <si>
    <t xml:space="preserve">YAORO </t>
  </si>
  <si>
    <t>KL-119</t>
  </si>
  <si>
    <t xml:space="preserve"> KOFFI ENOC</t>
  </si>
  <si>
    <t>FEGNAN</t>
  </si>
  <si>
    <t>KL-120</t>
  </si>
  <si>
    <t>ABDOULAYE</t>
  </si>
  <si>
    <t xml:space="preserve">KABRE </t>
  </si>
  <si>
    <t>KL-121</t>
  </si>
  <si>
    <t xml:space="preserve"> </t>
  </si>
  <si>
    <t>KL-122</t>
  </si>
  <si>
    <t>KL-123</t>
  </si>
  <si>
    <t>KOROU</t>
  </si>
  <si>
    <t xml:space="preserve">ELIOU </t>
  </si>
  <si>
    <t>KL-124</t>
  </si>
  <si>
    <t>SIMPLICE</t>
  </si>
  <si>
    <t>KL-125</t>
  </si>
  <si>
    <t>KEI JOSIA</t>
  </si>
  <si>
    <t>KL-126</t>
  </si>
  <si>
    <t>KL-127</t>
  </si>
  <si>
    <t>KORE PASCAL</t>
  </si>
  <si>
    <t xml:space="preserve">NAGALO </t>
  </si>
  <si>
    <t>KL-128</t>
  </si>
  <si>
    <t xml:space="preserve"> ALIDA</t>
  </si>
  <si>
    <t>ZOUE</t>
  </si>
  <si>
    <t>KL-129</t>
  </si>
  <si>
    <t>KOALE DRAMANE</t>
  </si>
  <si>
    <t xml:space="preserve">NEYA </t>
  </si>
  <si>
    <t>KL-130</t>
  </si>
  <si>
    <t>TE-001</t>
  </si>
  <si>
    <t>THEOR</t>
  </si>
  <si>
    <t>TEHOR</t>
  </si>
  <si>
    <t xml:space="preserve">KOUE </t>
  </si>
  <si>
    <t>KOUASSI KOUAME KEVIN</t>
  </si>
  <si>
    <t>TE-002</t>
  </si>
  <si>
    <t>AMIDOU</t>
  </si>
  <si>
    <t xml:space="preserve">ZANA </t>
  </si>
  <si>
    <t>TE-003</t>
  </si>
  <si>
    <t>OULAI MOUGADOR</t>
  </si>
  <si>
    <t xml:space="preserve">KOUIE </t>
  </si>
  <si>
    <t>TE-004</t>
  </si>
  <si>
    <t xml:space="preserve">  CHARLES AIME</t>
  </si>
  <si>
    <t>SIHOUIN</t>
  </si>
  <si>
    <t>C0082770929</t>
  </si>
  <si>
    <t>TE-005</t>
  </si>
  <si>
    <t>MICHEL</t>
  </si>
  <si>
    <t>GNOHOU</t>
  </si>
  <si>
    <t>C0097690883</t>
  </si>
  <si>
    <t>TE-006</t>
  </si>
  <si>
    <t xml:space="preserve"> AIME</t>
  </si>
  <si>
    <t>GOH</t>
  </si>
  <si>
    <t>C0095873998</t>
  </si>
  <si>
    <t>TE-007</t>
  </si>
  <si>
    <t xml:space="preserve"> LUCIEN</t>
  </si>
  <si>
    <t>OUEHE</t>
  </si>
  <si>
    <t>C0071900810</t>
  </si>
  <si>
    <t>TE-008</t>
  </si>
  <si>
    <t>MARC</t>
  </si>
  <si>
    <t xml:space="preserve">GUEHI </t>
  </si>
  <si>
    <t>C0084756785</t>
  </si>
  <si>
    <t>TE-009</t>
  </si>
  <si>
    <t>ISSA</t>
  </si>
  <si>
    <t>TE-010</t>
  </si>
  <si>
    <t>JEAN BATIPSTE</t>
  </si>
  <si>
    <t xml:space="preserve">PEHAN </t>
  </si>
  <si>
    <t>C0078837603</t>
  </si>
  <si>
    <t>TE-011</t>
  </si>
  <si>
    <t>ARSENNE</t>
  </si>
  <si>
    <t>TE-012</t>
  </si>
  <si>
    <t xml:space="preserve"> MATHIEU</t>
  </si>
  <si>
    <t>TIEHI</t>
  </si>
  <si>
    <t>TE-013</t>
  </si>
  <si>
    <t>LAZARD</t>
  </si>
  <si>
    <t xml:space="preserve">GOH </t>
  </si>
  <si>
    <t>TE-014</t>
  </si>
  <si>
    <t>ELOI</t>
  </si>
  <si>
    <t xml:space="preserve">TOTE </t>
  </si>
  <si>
    <t>C0085165511</t>
  </si>
  <si>
    <t>TE-015</t>
  </si>
  <si>
    <t xml:space="preserve">KOULAHI </t>
  </si>
  <si>
    <t>C0094162774</t>
  </si>
  <si>
    <t>TE-016</t>
  </si>
  <si>
    <t>MONIQUE</t>
  </si>
  <si>
    <t xml:space="preserve">IPOTE </t>
  </si>
  <si>
    <t>C0072093317</t>
  </si>
  <si>
    <t>TE-017</t>
  </si>
  <si>
    <t>MARCEL</t>
  </si>
  <si>
    <t xml:space="preserve">TIEHI </t>
  </si>
  <si>
    <t>C0087694491</t>
  </si>
  <si>
    <t>TE-018</t>
  </si>
  <si>
    <t>GERARD</t>
  </si>
  <si>
    <t>C0072390069</t>
  </si>
  <si>
    <t>TE-019</t>
  </si>
  <si>
    <t xml:space="preserve">CLAUDE </t>
  </si>
  <si>
    <t>GNONSOU</t>
  </si>
  <si>
    <t>C0086429229</t>
  </si>
  <si>
    <t>TE-020</t>
  </si>
  <si>
    <t xml:space="preserve"> ESAIE </t>
  </si>
  <si>
    <t>C0083211267</t>
  </si>
  <si>
    <t>TE-021</t>
  </si>
  <si>
    <t>SUZANE</t>
  </si>
  <si>
    <t xml:space="preserve">DOHONDI </t>
  </si>
  <si>
    <t>TE-022</t>
  </si>
  <si>
    <t>PHILIPPE</t>
  </si>
  <si>
    <t>C0083662977</t>
  </si>
  <si>
    <t>TE-023</t>
  </si>
  <si>
    <t>THERESE</t>
  </si>
  <si>
    <t xml:space="preserve">POSSIEKAN </t>
  </si>
  <si>
    <t>C0074287260</t>
  </si>
  <si>
    <t>TE-024</t>
  </si>
  <si>
    <t>NOEL</t>
  </si>
  <si>
    <t xml:space="preserve">TEINI </t>
  </si>
  <si>
    <t>TE-025</t>
  </si>
  <si>
    <t>ANTONIO</t>
  </si>
  <si>
    <t>C0072089431</t>
  </si>
  <si>
    <t>TE-026</t>
  </si>
  <si>
    <t xml:space="preserve">ALAIN </t>
  </si>
  <si>
    <t xml:space="preserve">BLEHI </t>
  </si>
  <si>
    <t>TE-027</t>
  </si>
  <si>
    <t>ZAHE ALAIN</t>
  </si>
  <si>
    <t>C0084731409</t>
  </si>
  <si>
    <t>TE-028</t>
  </si>
  <si>
    <t>ADRIENNE</t>
  </si>
  <si>
    <t xml:space="preserve">TAHOU </t>
  </si>
  <si>
    <t>C0071731706</t>
  </si>
  <si>
    <t>TE-029</t>
  </si>
  <si>
    <t xml:space="preserve">GOULEYHI </t>
  </si>
  <si>
    <t>TE-030</t>
  </si>
  <si>
    <t>PIERRE ROGER</t>
  </si>
  <si>
    <t>TE-031</t>
  </si>
  <si>
    <t>HYLAIRE</t>
  </si>
  <si>
    <t xml:space="preserve">GBEHI </t>
  </si>
  <si>
    <t>C0076911558</t>
  </si>
  <si>
    <t>TE-032</t>
  </si>
  <si>
    <t>FERDINAN</t>
  </si>
  <si>
    <t xml:space="preserve">GBOHOU </t>
  </si>
  <si>
    <t>C0078360785</t>
  </si>
  <si>
    <t>TE-033</t>
  </si>
  <si>
    <t>MANE GERMAIN</t>
  </si>
  <si>
    <t xml:space="preserve">DOH </t>
  </si>
  <si>
    <t>TE-034</t>
  </si>
  <si>
    <t>TE-035</t>
  </si>
  <si>
    <t>ARSENE</t>
  </si>
  <si>
    <t>C0075028943</t>
  </si>
  <si>
    <t>TE-036</t>
  </si>
  <si>
    <t>AIME</t>
  </si>
  <si>
    <t>GNONSO U</t>
  </si>
  <si>
    <t>TE-037</t>
  </si>
  <si>
    <t>ELIANCE</t>
  </si>
  <si>
    <t xml:space="preserve">GUIHAN </t>
  </si>
  <si>
    <t>TE-038</t>
  </si>
  <si>
    <t>THEODOR</t>
  </si>
  <si>
    <t xml:space="preserve">GUY </t>
  </si>
  <si>
    <t>TE-039</t>
  </si>
  <si>
    <t>SERY JONAS</t>
  </si>
  <si>
    <t xml:space="preserve">MEHO </t>
  </si>
  <si>
    <t>TE-040</t>
  </si>
  <si>
    <t>GOUTA ANICET</t>
  </si>
  <si>
    <t xml:space="preserve">TOKPA </t>
  </si>
  <si>
    <t>C0083168576</t>
  </si>
  <si>
    <t>TE-041</t>
  </si>
  <si>
    <t>GNONSEDA</t>
  </si>
  <si>
    <t xml:space="preserve">GREHI </t>
  </si>
  <si>
    <t>TE-042</t>
  </si>
  <si>
    <t xml:space="preserve">DONATIEN </t>
  </si>
  <si>
    <t>TE-043</t>
  </si>
  <si>
    <t>GERMAIN</t>
  </si>
  <si>
    <t>TE-044</t>
  </si>
  <si>
    <t>LAURENT</t>
  </si>
  <si>
    <t>TE-045</t>
  </si>
  <si>
    <t>BAH YAO THIERY</t>
  </si>
  <si>
    <t xml:space="preserve">GOUNAPE </t>
  </si>
  <si>
    <t>TE-046</t>
  </si>
  <si>
    <t xml:space="preserve">VANIHI </t>
  </si>
  <si>
    <t>Homme</t>
  </si>
  <si>
    <t>TE-047</t>
  </si>
  <si>
    <t>TE-048</t>
  </si>
  <si>
    <t>TE-049</t>
  </si>
  <si>
    <t>THEODORE</t>
  </si>
  <si>
    <t>C0079367787</t>
  </si>
  <si>
    <t>TE-050</t>
  </si>
  <si>
    <t>CONSTANT FLORENTIN</t>
  </si>
  <si>
    <t>TE-051</t>
  </si>
  <si>
    <t>DIDIER</t>
  </si>
  <si>
    <t xml:space="preserve">GOUTA </t>
  </si>
  <si>
    <t>TE-052</t>
  </si>
  <si>
    <t>TIECOURA GERVAIS</t>
  </si>
  <si>
    <t>TE-053</t>
  </si>
  <si>
    <t>TOTE MARCELIN</t>
  </si>
  <si>
    <t xml:space="preserve">ZAHE </t>
  </si>
  <si>
    <t>TE-054</t>
  </si>
  <si>
    <t>GASPARD</t>
  </si>
  <si>
    <t xml:space="preserve">DIAO </t>
  </si>
  <si>
    <t>TE-055</t>
  </si>
  <si>
    <t xml:space="preserve">BAHA </t>
  </si>
  <si>
    <t>C0079366654</t>
  </si>
  <si>
    <t>TE-056</t>
  </si>
  <si>
    <t>BLESSANRE EUGENE</t>
  </si>
  <si>
    <t xml:space="preserve">TAHAN </t>
  </si>
  <si>
    <t>TE-057</t>
  </si>
  <si>
    <t>TOKOUEI DANIEL</t>
  </si>
  <si>
    <t xml:space="preserve">GBEOHON </t>
  </si>
  <si>
    <t>TE-058</t>
  </si>
  <si>
    <t>NESSEMON</t>
  </si>
  <si>
    <t>TE-059</t>
  </si>
  <si>
    <t>JEREMIE</t>
  </si>
  <si>
    <t>TE-060</t>
  </si>
  <si>
    <t xml:space="preserve"> ANATOLE</t>
  </si>
  <si>
    <t>PEAN</t>
  </si>
  <si>
    <t>TE-061</t>
  </si>
  <si>
    <t>HYACINTHE</t>
  </si>
  <si>
    <t>TE-062</t>
  </si>
  <si>
    <t xml:space="preserve"> VINCENT</t>
  </si>
  <si>
    <t>OULAI</t>
  </si>
  <si>
    <t>TE-063</t>
  </si>
  <si>
    <t>HENRI</t>
  </si>
  <si>
    <t>TE-064</t>
  </si>
  <si>
    <t>KOULA MARUIS</t>
  </si>
  <si>
    <t>TE-065</t>
  </si>
  <si>
    <t>BESSIRIE</t>
  </si>
  <si>
    <t xml:space="preserve">TIONON </t>
  </si>
  <si>
    <t>TE-066</t>
  </si>
  <si>
    <t>ROMEO</t>
  </si>
  <si>
    <t>TE-067</t>
  </si>
  <si>
    <t>OULAI MOGADOR</t>
  </si>
  <si>
    <t>C0096966277</t>
  </si>
  <si>
    <t>TE-068</t>
  </si>
  <si>
    <t>HUBERT</t>
  </si>
  <si>
    <t>TE-069</t>
  </si>
  <si>
    <t>ZAHE KOHON SAMUEL</t>
  </si>
  <si>
    <t>TE-070</t>
  </si>
  <si>
    <t>DELPHIN</t>
  </si>
  <si>
    <t>TE-071</t>
  </si>
  <si>
    <t>TE-072</t>
  </si>
  <si>
    <t>DOHAI JULIEN</t>
  </si>
  <si>
    <t xml:space="preserve">TIEROU  </t>
  </si>
  <si>
    <t>TE-073</t>
  </si>
  <si>
    <t xml:space="preserve"> STEVE AUBIN</t>
  </si>
  <si>
    <t>DONHI</t>
  </si>
  <si>
    <t>TE-074</t>
  </si>
  <si>
    <t xml:space="preserve"> BAH</t>
  </si>
  <si>
    <t>TE-075</t>
  </si>
  <si>
    <t>INES</t>
  </si>
  <si>
    <t>TE-076</t>
  </si>
  <si>
    <t xml:space="preserve">GOULEYHE </t>
  </si>
  <si>
    <t>C0075223465</t>
  </si>
  <si>
    <t>TE-077</t>
  </si>
  <si>
    <t>ABEL</t>
  </si>
  <si>
    <t>TEKI</t>
  </si>
  <si>
    <t>TE-078</t>
  </si>
  <si>
    <t>TE-079</t>
  </si>
  <si>
    <t>NOELLE</t>
  </si>
  <si>
    <t>C0079367501</t>
  </si>
  <si>
    <t>TE-080</t>
  </si>
  <si>
    <t>GUEI ALAIN</t>
  </si>
  <si>
    <t>FAHE</t>
  </si>
  <si>
    <t>TE-081</t>
  </si>
  <si>
    <t>BASIN PROSPERE</t>
  </si>
  <si>
    <t>TE-082</t>
  </si>
  <si>
    <t>BOUEBLY</t>
  </si>
  <si>
    <t xml:space="preserve">ABOUBACAR </t>
  </si>
  <si>
    <t>TE-083</t>
  </si>
  <si>
    <t xml:space="preserve">JEAN CLAUDE </t>
  </si>
  <si>
    <t xml:space="preserve">BAYE </t>
  </si>
  <si>
    <t>TE-084</t>
  </si>
  <si>
    <t xml:space="preserve"> TAHO PATRICE</t>
  </si>
  <si>
    <t>BLAH</t>
  </si>
  <si>
    <t>TE-085</t>
  </si>
  <si>
    <t>TE-086</t>
  </si>
  <si>
    <t>ANDRE</t>
  </si>
  <si>
    <t xml:space="preserve">DEZAO </t>
  </si>
  <si>
    <t>TE-087</t>
  </si>
  <si>
    <t xml:space="preserve"> EMIL</t>
  </si>
  <si>
    <t>TE-088</t>
  </si>
  <si>
    <t xml:space="preserve"> ULRICH</t>
  </si>
  <si>
    <t>DOHO</t>
  </si>
  <si>
    <t>TE-089</t>
  </si>
  <si>
    <t>SERGE FERAND</t>
  </si>
  <si>
    <t xml:space="preserve">FLAN </t>
  </si>
  <si>
    <t>TE-090</t>
  </si>
  <si>
    <t>TE-091</t>
  </si>
  <si>
    <t xml:space="preserve"> PELLE</t>
  </si>
  <si>
    <t>GBANGNAN</t>
  </si>
  <si>
    <t>TE-092</t>
  </si>
  <si>
    <t>GLEHOU</t>
  </si>
  <si>
    <t>TE-093</t>
  </si>
  <si>
    <t>VINCENT</t>
  </si>
  <si>
    <t>TE-094</t>
  </si>
  <si>
    <t>DOH ROMAIN</t>
  </si>
  <si>
    <t>TE-095</t>
  </si>
  <si>
    <t>ELISE</t>
  </si>
  <si>
    <t>GOHI</t>
  </si>
  <si>
    <t>TE-096</t>
  </si>
  <si>
    <t xml:space="preserve"> ELVIS </t>
  </si>
  <si>
    <t>TE-097</t>
  </si>
  <si>
    <t>TE-098</t>
  </si>
  <si>
    <t>TE-099</t>
  </si>
  <si>
    <t xml:space="preserve"> DIE ALEXIS</t>
  </si>
  <si>
    <t>FLAN</t>
  </si>
  <si>
    <t>TE-100</t>
  </si>
  <si>
    <t xml:space="preserve"> NHI PAULIN</t>
  </si>
  <si>
    <t>KEMONI</t>
  </si>
  <si>
    <t>TE-101</t>
  </si>
  <si>
    <t xml:space="preserve"> JOEL </t>
  </si>
  <si>
    <t>KOHON</t>
  </si>
  <si>
    <t>TE-102</t>
  </si>
  <si>
    <t xml:space="preserve"> NEHONPON</t>
  </si>
  <si>
    <t>TE-103</t>
  </si>
  <si>
    <t>TE-104</t>
  </si>
  <si>
    <t>TE-105</t>
  </si>
  <si>
    <t xml:space="preserve"> KALGA</t>
  </si>
  <si>
    <t>TE-106</t>
  </si>
  <si>
    <t>TE-107</t>
  </si>
  <si>
    <t xml:space="preserve"> JOSEPHINE</t>
  </si>
  <si>
    <t>OUYA</t>
  </si>
  <si>
    <t>TE-108</t>
  </si>
  <si>
    <t xml:space="preserve"> ABOU</t>
  </si>
  <si>
    <t>SAWADOGO</t>
  </si>
  <si>
    <t>TE-109</t>
  </si>
  <si>
    <t xml:space="preserve"> KLABER</t>
  </si>
  <si>
    <t>SEBLE</t>
  </si>
  <si>
    <t>TE-110</t>
  </si>
  <si>
    <t xml:space="preserve"> DENIS</t>
  </si>
  <si>
    <t>SEHA</t>
  </si>
  <si>
    <t>TE-111</t>
  </si>
  <si>
    <t xml:space="preserve"> SANOGO</t>
  </si>
  <si>
    <t>SOROMANE</t>
  </si>
  <si>
    <t>TE-112</t>
  </si>
  <si>
    <t>TAHA</t>
  </si>
  <si>
    <t>TE-113</t>
  </si>
  <si>
    <t>TAKI</t>
  </si>
  <si>
    <t>TE-114</t>
  </si>
  <si>
    <t xml:space="preserve">TAHO </t>
  </si>
  <si>
    <t>TE-115</t>
  </si>
  <si>
    <t xml:space="preserve"> JOACHIN</t>
  </si>
  <si>
    <t>TE-116</t>
  </si>
  <si>
    <t>BONI</t>
  </si>
  <si>
    <t>TE-117</t>
  </si>
  <si>
    <t xml:space="preserve"> JEAN</t>
  </si>
  <si>
    <t>TOUE</t>
  </si>
  <si>
    <t>TE-118</t>
  </si>
  <si>
    <t>TOUGBAN</t>
  </si>
  <si>
    <t>TE-119</t>
  </si>
  <si>
    <t>TE-120</t>
  </si>
  <si>
    <t xml:space="preserve"> BERNARD</t>
  </si>
  <si>
    <t>YAHI</t>
  </si>
  <si>
    <t>TE-121</t>
  </si>
  <si>
    <t>GUINGLO</t>
  </si>
  <si>
    <t xml:space="preserve"> KEL OLIVIER ROMI</t>
  </si>
  <si>
    <t>TE-122</t>
  </si>
  <si>
    <t xml:space="preserve"> KEL OLIVIER </t>
  </si>
  <si>
    <t>TE-123</t>
  </si>
  <si>
    <t xml:space="preserve"> MASSO KADER</t>
  </si>
  <si>
    <t>TE-124</t>
  </si>
  <si>
    <t xml:space="preserve">MICHEL </t>
  </si>
  <si>
    <t>TE-125</t>
  </si>
  <si>
    <t xml:space="preserve"> MOISE </t>
  </si>
  <si>
    <t>TE-126</t>
  </si>
  <si>
    <t xml:space="preserve"> NARCISSE</t>
  </si>
  <si>
    <t>TE-127</t>
  </si>
  <si>
    <t xml:space="preserve">PATRICE </t>
  </si>
  <si>
    <t>TE-128</t>
  </si>
  <si>
    <t>CLARISSE</t>
  </si>
  <si>
    <t xml:space="preserve">BAHI </t>
  </si>
  <si>
    <t>TE-129</t>
  </si>
  <si>
    <t xml:space="preserve"> DESAHI</t>
  </si>
  <si>
    <t>TE-130</t>
  </si>
  <si>
    <t xml:space="preserve"> OSCAR</t>
  </si>
  <si>
    <t>BAYA</t>
  </si>
  <si>
    <t>TE-131</t>
  </si>
  <si>
    <t xml:space="preserve"> LANDRY</t>
  </si>
  <si>
    <t>BIA</t>
  </si>
  <si>
    <t>TE-132</t>
  </si>
  <si>
    <t xml:space="preserve"> GILDAS</t>
  </si>
  <si>
    <t>BLESSON</t>
  </si>
  <si>
    <t>TE-133</t>
  </si>
  <si>
    <t>TAO ALFRED</t>
  </si>
  <si>
    <t xml:space="preserve">BLESS </t>
  </si>
  <si>
    <t>TE-134</t>
  </si>
  <si>
    <t>CONFERENCIO</t>
  </si>
  <si>
    <t>TE-135</t>
  </si>
  <si>
    <t xml:space="preserve"> ACHILE</t>
  </si>
  <si>
    <t>DAHO</t>
  </si>
  <si>
    <t>TE-136</t>
  </si>
  <si>
    <t xml:space="preserve"> BRIS P1</t>
  </si>
  <si>
    <t>TE-137</t>
  </si>
  <si>
    <t xml:space="preserve"> BRIS P2</t>
  </si>
  <si>
    <t>TE-138</t>
  </si>
  <si>
    <t>BRIS P3</t>
  </si>
  <si>
    <t>TE-139</t>
  </si>
  <si>
    <t xml:space="preserve"> ERIC</t>
  </si>
  <si>
    <t>TE-140</t>
  </si>
  <si>
    <t xml:space="preserve"> GNION SEKIN GUSTAVE</t>
  </si>
  <si>
    <t>DIE</t>
  </si>
  <si>
    <t>TE-141</t>
  </si>
  <si>
    <t xml:space="preserve"> OUE MOISE </t>
  </si>
  <si>
    <t>TE-142</t>
  </si>
  <si>
    <t xml:space="preserve"> ROBERT</t>
  </si>
  <si>
    <t>TE-143</t>
  </si>
  <si>
    <t xml:space="preserve"> PACOME </t>
  </si>
  <si>
    <t xml:space="preserve"> SERGE</t>
  </si>
  <si>
    <t>TE-144</t>
  </si>
  <si>
    <t xml:space="preserve">NARCISSE </t>
  </si>
  <si>
    <t xml:space="preserve">DJITEHI </t>
  </si>
  <si>
    <t>TE-145</t>
  </si>
  <si>
    <t>SERGE ARTHUR</t>
  </si>
  <si>
    <t>TE-146</t>
  </si>
  <si>
    <t xml:space="preserve"> SEVERIN</t>
  </si>
  <si>
    <t>TE-147</t>
  </si>
  <si>
    <t xml:space="preserve"> ANTOINE </t>
  </si>
  <si>
    <t>DOH</t>
  </si>
  <si>
    <t>TE-148</t>
  </si>
  <si>
    <t xml:space="preserve"> KADER</t>
  </si>
  <si>
    <t>TE-149</t>
  </si>
  <si>
    <t xml:space="preserve"> VENANCE</t>
  </si>
  <si>
    <t>DOUHE</t>
  </si>
  <si>
    <t>TE-150</t>
  </si>
  <si>
    <t xml:space="preserve"> LUC</t>
  </si>
  <si>
    <t>TE-151</t>
  </si>
  <si>
    <t>TE-152</t>
  </si>
  <si>
    <t xml:space="preserve"> MICALE</t>
  </si>
  <si>
    <t>TE-153</t>
  </si>
  <si>
    <t xml:space="preserve"> KEVIN </t>
  </si>
  <si>
    <t>FLEAN</t>
  </si>
  <si>
    <t>TE-154</t>
  </si>
  <si>
    <t>KEI</t>
  </si>
  <si>
    <t>TE-155</t>
  </si>
  <si>
    <t xml:space="preserve">  KONAN CLAUDE</t>
  </si>
  <si>
    <t>TE-156</t>
  </si>
  <si>
    <t>IGOR</t>
  </si>
  <si>
    <t xml:space="preserve">GBAOTI </t>
  </si>
  <si>
    <t>TE-157</t>
  </si>
  <si>
    <t xml:space="preserve"> CEDRIC</t>
  </si>
  <si>
    <t>GBEHE</t>
  </si>
  <si>
    <t>TE-158</t>
  </si>
  <si>
    <t xml:space="preserve">CHRISTIAN </t>
  </si>
  <si>
    <t>TE-159</t>
  </si>
  <si>
    <t>TE-160</t>
  </si>
  <si>
    <t>JEAN DONALD</t>
  </si>
  <si>
    <t>TE-161</t>
  </si>
  <si>
    <t xml:space="preserve"> JEAN FRANCOIS </t>
  </si>
  <si>
    <t>TE-162</t>
  </si>
  <si>
    <t>JEAN MARI</t>
  </si>
  <si>
    <t>KPAGNIBO</t>
  </si>
  <si>
    <t>KL-131</t>
  </si>
  <si>
    <t xml:space="preserve"> VENANCE </t>
  </si>
  <si>
    <t>KL-132</t>
  </si>
  <si>
    <t xml:space="preserve"> MESMIN</t>
  </si>
  <si>
    <t>GNINHI</t>
  </si>
  <si>
    <t>KL-133</t>
  </si>
  <si>
    <t>GNINHOU</t>
  </si>
  <si>
    <t>KL-134</t>
  </si>
  <si>
    <t xml:space="preserve"> DOMISE</t>
  </si>
  <si>
    <t>GNOHANROU</t>
  </si>
  <si>
    <t>KL-135</t>
  </si>
  <si>
    <t xml:space="preserve"> JEREMY</t>
  </si>
  <si>
    <t>KL-136</t>
  </si>
  <si>
    <t xml:space="preserve"> RABERT</t>
  </si>
  <si>
    <t>KL-137</t>
  </si>
  <si>
    <t xml:space="preserve"> ROGER</t>
  </si>
  <si>
    <t>GNONDOY</t>
  </si>
  <si>
    <t>KL-138</t>
  </si>
  <si>
    <t xml:space="preserve"> G ANGE </t>
  </si>
  <si>
    <t>KL-139</t>
  </si>
  <si>
    <t xml:space="preserve"> GOUBO SYLVERSTRE </t>
  </si>
  <si>
    <t>KL-140</t>
  </si>
  <si>
    <t xml:space="preserve"> BLEHI JONAS </t>
  </si>
  <si>
    <t>GOULIA</t>
  </si>
  <si>
    <t>KL-141</t>
  </si>
  <si>
    <t>FRANCIS</t>
  </si>
  <si>
    <t>PEKOURA</t>
  </si>
  <si>
    <t>KL-142</t>
  </si>
  <si>
    <t xml:space="preserve"> LEONTINE </t>
  </si>
  <si>
    <t>KL-143</t>
  </si>
  <si>
    <t xml:space="preserve"> RODRIGUE </t>
  </si>
  <si>
    <t>KL-144</t>
  </si>
  <si>
    <t xml:space="preserve"> DJIA LAURENT </t>
  </si>
  <si>
    <t>GUEHI</t>
  </si>
  <si>
    <t>KL-145</t>
  </si>
  <si>
    <t>AUBIN</t>
  </si>
  <si>
    <t>YORO</t>
  </si>
  <si>
    <t>KL-146</t>
  </si>
  <si>
    <t>AHOU JOSIANE</t>
  </si>
  <si>
    <t>KL-147</t>
  </si>
  <si>
    <t xml:space="preserve"> CHARLES</t>
  </si>
  <si>
    <t>KL-148</t>
  </si>
  <si>
    <t xml:space="preserve"> DIDIER </t>
  </si>
  <si>
    <t>KL-149</t>
  </si>
  <si>
    <t xml:space="preserve"> ERIC </t>
  </si>
  <si>
    <t>KL-150</t>
  </si>
  <si>
    <t>KONHON GEORGES</t>
  </si>
  <si>
    <t>KLAROU</t>
  </si>
  <si>
    <t>KL-151</t>
  </si>
  <si>
    <t xml:space="preserve"> GONEHO ERNEST </t>
  </si>
  <si>
    <t>KL-152</t>
  </si>
  <si>
    <t>KOUASSI  FRANCIS</t>
  </si>
  <si>
    <t>KL-153</t>
  </si>
  <si>
    <t>JACQUES</t>
  </si>
  <si>
    <t>KL-154</t>
  </si>
  <si>
    <t>KL-155</t>
  </si>
  <si>
    <t xml:space="preserve"> JEROME </t>
  </si>
  <si>
    <t>KL-156</t>
  </si>
  <si>
    <t xml:space="preserve">KELASSEMOI </t>
  </si>
  <si>
    <t>KL-157</t>
  </si>
  <si>
    <t xml:space="preserve"> NORBERT</t>
  </si>
  <si>
    <t>KL-158</t>
  </si>
  <si>
    <t xml:space="preserve">TEHE HENRI </t>
  </si>
  <si>
    <t>KL-159</t>
  </si>
  <si>
    <t xml:space="preserve"> RUPHIN</t>
  </si>
  <si>
    <t>GUEQUEDEY</t>
  </si>
  <si>
    <t>KL-160</t>
  </si>
  <si>
    <t xml:space="preserve"> YOUNAHO EDWIGE </t>
  </si>
  <si>
    <t>HOUEHO</t>
  </si>
  <si>
    <t>KL-161</t>
  </si>
  <si>
    <t xml:space="preserve"> MAHE LEVANHI</t>
  </si>
  <si>
    <t>KEACE</t>
  </si>
  <si>
    <t>KL-162</t>
  </si>
  <si>
    <t xml:space="preserve"> ADAMA</t>
  </si>
  <si>
    <t>KINDO</t>
  </si>
  <si>
    <t>KL-163</t>
  </si>
  <si>
    <t>HAMIDOU</t>
  </si>
  <si>
    <t>KL-164</t>
  </si>
  <si>
    <t xml:space="preserve"> MARC</t>
  </si>
  <si>
    <t>KLA</t>
  </si>
  <si>
    <t>KL-165</t>
  </si>
  <si>
    <t>KL-166</t>
  </si>
  <si>
    <t xml:space="preserve"> FREDERIC</t>
  </si>
  <si>
    <t>KOALA</t>
  </si>
  <si>
    <t>KL-167</t>
  </si>
  <si>
    <t>BERTIN</t>
  </si>
  <si>
    <t xml:space="preserve">KOUHON </t>
  </si>
  <si>
    <t>KL-168</t>
  </si>
  <si>
    <t xml:space="preserve">S AIME </t>
  </si>
  <si>
    <t xml:space="preserve">KOULEHI </t>
  </si>
  <si>
    <t>KL-169</t>
  </si>
  <si>
    <t>JEAN LUC</t>
  </si>
  <si>
    <t>KL-170</t>
  </si>
  <si>
    <t>KL-171</t>
  </si>
  <si>
    <t xml:space="preserve"> JACQUELINE </t>
  </si>
  <si>
    <t>KPAN</t>
  </si>
  <si>
    <t>KL-172</t>
  </si>
  <si>
    <t xml:space="preserve"> DOMINIQUE </t>
  </si>
  <si>
    <t>KPAI</t>
  </si>
  <si>
    <t>KL-173</t>
  </si>
  <si>
    <t xml:space="preserve"> ARNAUD </t>
  </si>
  <si>
    <t>KL-174</t>
  </si>
  <si>
    <t xml:space="preserve">JEAN MARIE </t>
  </si>
  <si>
    <t xml:space="preserve">KPAI </t>
  </si>
  <si>
    <t>KL-175</t>
  </si>
  <si>
    <t xml:space="preserve">JULES </t>
  </si>
  <si>
    <t>POHO</t>
  </si>
  <si>
    <t>KL-176</t>
  </si>
  <si>
    <t xml:space="preserve"> SERAPHIN</t>
  </si>
  <si>
    <t>KL-177</t>
  </si>
  <si>
    <t xml:space="preserve"> PAUL</t>
  </si>
  <si>
    <t>KPEYA</t>
  </si>
  <si>
    <t>KL-178</t>
  </si>
  <si>
    <t>KPEYE</t>
  </si>
  <si>
    <t>KL-179</t>
  </si>
  <si>
    <t xml:space="preserve"> GUILLAUME </t>
  </si>
  <si>
    <t>KPOUE</t>
  </si>
  <si>
    <t>KL-180</t>
  </si>
  <si>
    <t>FABIEN</t>
  </si>
  <si>
    <t>KL-181</t>
  </si>
  <si>
    <t xml:space="preserve"> BATHELEMY </t>
  </si>
  <si>
    <t>MAHAN</t>
  </si>
  <si>
    <t>KL-182</t>
  </si>
  <si>
    <t xml:space="preserve"> DIE VINCENT </t>
  </si>
  <si>
    <t>KL-183</t>
  </si>
  <si>
    <t>MAHAN JONAS</t>
  </si>
  <si>
    <t>KL-184</t>
  </si>
  <si>
    <t xml:space="preserve"> ALAIN</t>
  </si>
  <si>
    <t xml:space="preserve">KOULALEROU </t>
  </si>
  <si>
    <t>KL-185</t>
  </si>
  <si>
    <t xml:space="preserve"> LAURENT</t>
  </si>
  <si>
    <t>KL-186</t>
  </si>
  <si>
    <t xml:space="preserve"> LANDRY </t>
  </si>
  <si>
    <t>MAHO</t>
  </si>
  <si>
    <t>KL-187</t>
  </si>
  <si>
    <t xml:space="preserve"> ARMAND </t>
  </si>
  <si>
    <t>MANH</t>
  </si>
  <si>
    <t>KL-188</t>
  </si>
  <si>
    <t>ZONGO</t>
  </si>
  <si>
    <t>AMADOU</t>
  </si>
  <si>
    <t>KL-189</t>
  </si>
  <si>
    <t xml:space="preserve"> KEI BRUNO </t>
  </si>
  <si>
    <t>MANHAN</t>
  </si>
  <si>
    <t>KL-190</t>
  </si>
  <si>
    <t xml:space="preserve">DORGELES  </t>
  </si>
  <si>
    <t xml:space="preserve">MANHI </t>
  </si>
  <si>
    <t>KL-191</t>
  </si>
  <si>
    <t xml:space="preserve"> YVES JUNIOR</t>
  </si>
  <si>
    <t>MANHI</t>
  </si>
  <si>
    <t>KL-192</t>
  </si>
  <si>
    <t xml:space="preserve"> MICHEL </t>
  </si>
  <si>
    <t>MANSO</t>
  </si>
  <si>
    <t>KL-193</t>
  </si>
  <si>
    <t>MEZON</t>
  </si>
  <si>
    <t>KL-194</t>
  </si>
  <si>
    <t xml:space="preserve"> FRANCK </t>
  </si>
  <si>
    <t>MOMPEO</t>
  </si>
  <si>
    <t>KL-195</t>
  </si>
  <si>
    <t xml:space="preserve">ANTOINE </t>
  </si>
  <si>
    <t>KL-196</t>
  </si>
  <si>
    <t>KL-197</t>
  </si>
  <si>
    <t>ENOCK</t>
  </si>
  <si>
    <t>KL-198</t>
  </si>
  <si>
    <t xml:space="preserve">APPOLINAIRE </t>
  </si>
  <si>
    <t>KL-199</t>
  </si>
  <si>
    <t xml:space="preserve"> ISSOUF </t>
  </si>
  <si>
    <t>NIKIEMA</t>
  </si>
  <si>
    <t>KL-200</t>
  </si>
  <si>
    <t xml:space="preserve"> FABRICE </t>
  </si>
  <si>
    <t>KL-201</t>
  </si>
  <si>
    <t>SEVERIN</t>
  </si>
  <si>
    <t>KL-202</t>
  </si>
  <si>
    <t xml:space="preserve"> FLORENT</t>
  </si>
  <si>
    <t>KL-203</t>
  </si>
  <si>
    <t xml:space="preserve"> GAO JEAN MARIE</t>
  </si>
  <si>
    <t>KL-204</t>
  </si>
  <si>
    <t xml:space="preserve"> SOMPLEH MARCELIN</t>
  </si>
  <si>
    <t>KL-205</t>
  </si>
  <si>
    <t xml:space="preserve"> D OLIVIER</t>
  </si>
  <si>
    <t>OULEON</t>
  </si>
  <si>
    <t>KL-206</t>
  </si>
  <si>
    <t xml:space="preserve"> GOULIA STEPHANE</t>
  </si>
  <si>
    <t>PAHA</t>
  </si>
  <si>
    <t>KL-207</t>
  </si>
  <si>
    <t xml:space="preserve"> LUCIEN </t>
  </si>
  <si>
    <t>KL-208</t>
  </si>
  <si>
    <t>OBEGON</t>
  </si>
  <si>
    <t>COULIBALY</t>
  </si>
  <si>
    <t>KL-209</t>
  </si>
  <si>
    <t xml:space="preserve"> ROMARIC </t>
  </si>
  <si>
    <t>PANHI</t>
  </si>
  <si>
    <t>KL-210</t>
  </si>
  <si>
    <t xml:space="preserve"> BEATRICE </t>
  </si>
  <si>
    <t>PEHE</t>
  </si>
  <si>
    <t>KL-211</t>
  </si>
  <si>
    <t xml:space="preserve"> HERMAN</t>
  </si>
  <si>
    <t>PIECOUR</t>
  </si>
  <si>
    <t>KL-212</t>
  </si>
  <si>
    <t xml:space="preserve"> ETIENNE </t>
  </si>
  <si>
    <t>SANSAN</t>
  </si>
  <si>
    <t>KL-213</t>
  </si>
  <si>
    <t>KL-214</t>
  </si>
  <si>
    <t>JECONAIS</t>
  </si>
  <si>
    <t>KL-215</t>
  </si>
  <si>
    <t xml:space="preserve">DOUMBIA </t>
  </si>
  <si>
    <t>BAKARY</t>
  </si>
  <si>
    <t>KL-216</t>
  </si>
  <si>
    <t xml:space="preserve"> PARFAIT </t>
  </si>
  <si>
    <t>KL-217</t>
  </si>
  <si>
    <t>KL-218</t>
  </si>
  <si>
    <t xml:space="preserve"> ALEXIS </t>
  </si>
  <si>
    <t>KL-219</t>
  </si>
  <si>
    <t xml:space="preserve"> BASILE</t>
  </si>
  <si>
    <t>KL-220</t>
  </si>
  <si>
    <t xml:space="preserve"> HONORE </t>
  </si>
  <si>
    <t>KL-221</t>
  </si>
  <si>
    <t xml:space="preserve">MODESTE </t>
  </si>
  <si>
    <t>KL-222</t>
  </si>
  <si>
    <t xml:space="preserve"> JEANNE </t>
  </si>
  <si>
    <t>KL-223</t>
  </si>
  <si>
    <t xml:space="preserve"> THIERRY</t>
  </si>
  <si>
    <t>SEHOULOU</t>
  </si>
  <si>
    <t>KL-224</t>
  </si>
  <si>
    <t xml:space="preserve"> HERVE </t>
  </si>
  <si>
    <t>SIAN</t>
  </si>
  <si>
    <t>KL-225</t>
  </si>
  <si>
    <t>VICTORIEN</t>
  </si>
  <si>
    <t>KL-226</t>
  </si>
  <si>
    <t xml:space="preserve"> JEAN CLAUDE </t>
  </si>
  <si>
    <t>KL-227</t>
  </si>
  <si>
    <t xml:space="preserve"> ANGE CEDRIC BORIS </t>
  </si>
  <si>
    <t>KL-228</t>
  </si>
  <si>
    <t xml:space="preserve"> DELPHIN </t>
  </si>
  <si>
    <t>KL-229</t>
  </si>
  <si>
    <t xml:space="preserve"> FRANCK</t>
  </si>
  <si>
    <t>SIROUX</t>
  </si>
  <si>
    <t>KL-230</t>
  </si>
  <si>
    <t xml:space="preserve"> RODOLPHE </t>
  </si>
  <si>
    <t>SOMPLEI</t>
  </si>
  <si>
    <t>KL-231</t>
  </si>
  <si>
    <t>SORY</t>
  </si>
  <si>
    <t>KL-232</t>
  </si>
  <si>
    <t xml:space="preserve"> KOHON ETIENNE </t>
  </si>
  <si>
    <t>KL-233</t>
  </si>
  <si>
    <t>TAHOU</t>
  </si>
  <si>
    <t>KL-234</t>
  </si>
  <si>
    <t xml:space="preserve">MOISE </t>
  </si>
  <si>
    <t xml:space="preserve">TAHOUA </t>
  </si>
  <si>
    <t>KL-235</t>
  </si>
  <si>
    <t>BAH EDOUARD</t>
  </si>
  <si>
    <t>GBAHE</t>
  </si>
  <si>
    <t>KL-236</t>
  </si>
  <si>
    <t>N'ZUEBO</t>
  </si>
  <si>
    <t>KL-237</t>
  </si>
  <si>
    <t xml:space="preserve"> MARTIN</t>
  </si>
  <si>
    <t>TAPE</t>
  </si>
  <si>
    <t>KL-238</t>
  </si>
  <si>
    <t xml:space="preserve">OULAI JEAN MAIRE </t>
  </si>
  <si>
    <t xml:space="preserve">TAPE </t>
  </si>
  <si>
    <t>KL-239</t>
  </si>
  <si>
    <t xml:space="preserve"> KELASSIOUBO ROMEO</t>
  </si>
  <si>
    <t>TCHEDE</t>
  </si>
  <si>
    <t>KL-240</t>
  </si>
  <si>
    <t xml:space="preserve"> GNONKONSE ANGE </t>
  </si>
  <si>
    <t>KL-241</t>
  </si>
  <si>
    <t xml:space="preserve"> EUGENIE </t>
  </si>
  <si>
    <t>TCHEI</t>
  </si>
  <si>
    <t>KL-242</t>
  </si>
  <si>
    <t xml:space="preserve"> GENEVIE</t>
  </si>
  <si>
    <t>KL-243</t>
  </si>
  <si>
    <t xml:space="preserve"> ERIC BERNARDIN</t>
  </si>
  <si>
    <t>KL-244</t>
  </si>
  <si>
    <t>KL-245</t>
  </si>
  <si>
    <t xml:space="preserve"> ANGENOR</t>
  </si>
  <si>
    <t>TEHEROU</t>
  </si>
  <si>
    <t>KL-246</t>
  </si>
  <si>
    <t xml:space="preserve">TIA </t>
  </si>
  <si>
    <t>KL-247</t>
  </si>
  <si>
    <t xml:space="preserve"> KEULA DANIEL </t>
  </si>
  <si>
    <t>TIEDE</t>
  </si>
  <si>
    <t>KL-248</t>
  </si>
  <si>
    <t>TIEDE ANDERSON</t>
  </si>
  <si>
    <t>KL-249</t>
  </si>
  <si>
    <t xml:space="preserve"> GERARD</t>
  </si>
  <si>
    <t>KL-250</t>
  </si>
  <si>
    <t xml:space="preserve"> GUEI ROMEO</t>
  </si>
  <si>
    <t>NI-001</t>
  </si>
  <si>
    <t xml:space="preserve"> KOHON FRANCOIS </t>
  </si>
  <si>
    <t>NI-002</t>
  </si>
  <si>
    <t>NI-003</t>
  </si>
  <si>
    <t>KIN SAMUEL</t>
  </si>
  <si>
    <t xml:space="preserve">TINHO </t>
  </si>
  <si>
    <t>NI-004</t>
  </si>
  <si>
    <t xml:space="preserve"> KOHON DIDIER</t>
  </si>
  <si>
    <t>TOAHI</t>
  </si>
  <si>
    <t>NI-005</t>
  </si>
  <si>
    <t xml:space="preserve"> IBRAHIM</t>
  </si>
  <si>
    <t>YAMEOGO</t>
  </si>
  <si>
    <t>NI-006</t>
  </si>
  <si>
    <t xml:space="preserve"> MANO PATRICE </t>
  </si>
  <si>
    <t>YAIE</t>
  </si>
  <si>
    <t>NI-007</t>
  </si>
  <si>
    <t xml:space="preserve"> ARNAUR </t>
  </si>
  <si>
    <t>NI-008</t>
  </si>
  <si>
    <t>NI-009</t>
  </si>
  <si>
    <t xml:space="preserve">ZIAHE </t>
  </si>
  <si>
    <t>NI-010</t>
  </si>
  <si>
    <t xml:space="preserve">PACOME </t>
  </si>
  <si>
    <t xml:space="preserve">SON </t>
  </si>
  <si>
    <t>NI-011</t>
  </si>
  <si>
    <t xml:space="preserve"> LASSANE </t>
  </si>
  <si>
    <t>ZONGA</t>
  </si>
  <si>
    <t>NI-012</t>
  </si>
  <si>
    <t xml:space="preserve"> WENDEMI</t>
  </si>
  <si>
    <t>ZOOUNGRANA</t>
  </si>
  <si>
    <t>NI-013</t>
  </si>
  <si>
    <t xml:space="preserve"> BA TIA</t>
  </si>
  <si>
    <t>NI-014</t>
  </si>
  <si>
    <t>NIDROU</t>
  </si>
  <si>
    <t xml:space="preserve"> BRUNO</t>
  </si>
  <si>
    <t>BADIA</t>
  </si>
  <si>
    <t>NI-015</t>
  </si>
  <si>
    <t xml:space="preserve"> MADY</t>
  </si>
  <si>
    <t xml:space="preserve"> BARI</t>
  </si>
  <si>
    <t>NI-016</t>
  </si>
  <si>
    <t xml:space="preserve"> IDRISSA</t>
  </si>
  <si>
    <t>BARI</t>
  </si>
  <si>
    <t>NI-017</t>
  </si>
  <si>
    <t xml:space="preserve"> ELIANE </t>
  </si>
  <si>
    <t>BELE</t>
  </si>
  <si>
    <t>NI-018</t>
  </si>
  <si>
    <t xml:space="preserve"> ELODIE </t>
  </si>
  <si>
    <t>NI-019</t>
  </si>
  <si>
    <t xml:space="preserve"> EVERSI GUEI </t>
  </si>
  <si>
    <t>NI-020</t>
  </si>
  <si>
    <t>ADAMA</t>
  </si>
  <si>
    <t>NI-021</t>
  </si>
  <si>
    <t xml:space="preserve">KARIM </t>
  </si>
  <si>
    <t xml:space="preserve">BELEM </t>
  </si>
  <si>
    <t>NI-022</t>
  </si>
  <si>
    <t>KONAN RENE</t>
  </si>
  <si>
    <t>NI-023</t>
  </si>
  <si>
    <t>NI-024</t>
  </si>
  <si>
    <t>NI-025</t>
  </si>
  <si>
    <t xml:space="preserve"> VIVIANE</t>
  </si>
  <si>
    <t>BLA</t>
  </si>
  <si>
    <t>NI-026</t>
  </si>
  <si>
    <t>BLE</t>
  </si>
  <si>
    <t>NI-027</t>
  </si>
  <si>
    <t>GERMAINE</t>
  </si>
  <si>
    <t xml:space="preserve">BLE </t>
  </si>
  <si>
    <t>NI-028</t>
  </si>
  <si>
    <t xml:space="preserve"> MATHIAS </t>
  </si>
  <si>
    <t>NI-029</t>
  </si>
  <si>
    <t>KOHON BASILE</t>
  </si>
  <si>
    <t>MINZON</t>
  </si>
  <si>
    <t>NI-030</t>
  </si>
  <si>
    <t xml:space="preserve">YSSOUF </t>
  </si>
  <si>
    <t>NI-031</t>
  </si>
  <si>
    <t xml:space="preserve"> BERNARD CEDRIC </t>
  </si>
  <si>
    <t>BOE</t>
  </si>
  <si>
    <t>NI-032</t>
  </si>
  <si>
    <t>NI-033</t>
  </si>
  <si>
    <t xml:space="preserve"> SALIF</t>
  </si>
  <si>
    <t>BOUGMA</t>
  </si>
  <si>
    <t>NI-034</t>
  </si>
  <si>
    <t xml:space="preserve"> RICHARD</t>
  </si>
  <si>
    <t>NI-035</t>
  </si>
  <si>
    <t xml:space="preserve"> SONEOLOU SAMUEL</t>
  </si>
  <si>
    <t>DOYE</t>
  </si>
  <si>
    <t>NI-036</t>
  </si>
  <si>
    <t xml:space="preserve"> POUATY</t>
  </si>
  <si>
    <t>NI-037</t>
  </si>
  <si>
    <t xml:space="preserve"> PHILOMENE</t>
  </si>
  <si>
    <t>GNAN</t>
  </si>
  <si>
    <t>NI-038</t>
  </si>
  <si>
    <t xml:space="preserve"> NADEGE B</t>
  </si>
  <si>
    <t>GOUEI</t>
  </si>
  <si>
    <t>NI-039</t>
  </si>
  <si>
    <t>NI-040</t>
  </si>
  <si>
    <t xml:space="preserve"> ROMARIC</t>
  </si>
  <si>
    <t>NI-041</t>
  </si>
  <si>
    <t xml:space="preserve"> IZAI</t>
  </si>
  <si>
    <t>GUEMEDE</t>
  </si>
  <si>
    <t>NI-042</t>
  </si>
  <si>
    <t xml:space="preserve"> NOUFOU </t>
  </si>
  <si>
    <t>GUIRO</t>
  </si>
  <si>
    <t>NI-043</t>
  </si>
  <si>
    <t>BROU THOMAS</t>
  </si>
  <si>
    <t>NI-044</t>
  </si>
  <si>
    <t xml:space="preserve"> OUSMANA</t>
  </si>
  <si>
    <t>NI-045</t>
  </si>
  <si>
    <t xml:space="preserve"> SERGE RAYMOND</t>
  </si>
  <si>
    <t>IPOIE</t>
  </si>
  <si>
    <t>NI-046</t>
  </si>
  <si>
    <t xml:space="preserve"> SAYOUBA </t>
  </si>
  <si>
    <t>KALAGA</t>
  </si>
  <si>
    <t>NI-047</t>
  </si>
  <si>
    <t xml:space="preserve"> BIENVENUE </t>
  </si>
  <si>
    <t>KELATE</t>
  </si>
  <si>
    <t>NI-048</t>
  </si>
  <si>
    <t>EUGENE</t>
  </si>
  <si>
    <t>DJEZOU</t>
  </si>
  <si>
    <t>NI-049</t>
  </si>
  <si>
    <t>FONGBE</t>
  </si>
  <si>
    <t>NI-050</t>
  </si>
  <si>
    <t>YVES</t>
  </si>
  <si>
    <t>TONTE</t>
  </si>
  <si>
    <t>NI-051</t>
  </si>
  <si>
    <t xml:space="preserve"> OUSMANE </t>
  </si>
  <si>
    <t>NI-052</t>
  </si>
  <si>
    <t xml:space="preserve"> JEREMIE </t>
  </si>
  <si>
    <t>NI-053</t>
  </si>
  <si>
    <t xml:space="preserve"> FRANCOIS </t>
  </si>
  <si>
    <t>KORE</t>
  </si>
  <si>
    <t>NI-054</t>
  </si>
  <si>
    <t xml:space="preserve"> SERGE ALAIN</t>
  </si>
  <si>
    <t>NI-055</t>
  </si>
  <si>
    <t xml:space="preserve">NICOLAS </t>
  </si>
  <si>
    <t xml:space="preserve">KPAIN </t>
  </si>
  <si>
    <t>NI-056</t>
  </si>
  <si>
    <t>GABIN</t>
  </si>
  <si>
    <t>NI-057</t>
  </si>
  <si>
    <t xml:space="preserve">LANDRY </t>
  </si>
  <si>
    <t xml:space="preserve">KPIN </t>
  </si>
  <si>
    <t>NI-058</t>
  </si>
  <si>
    <t xml:space="preserve">MANHAN </t>
  </si>
  <si>
    <t>NI-059</t>
  </si>
  <si>
    <t xml:space="preserve">DENIS </t>
  </si>
  <si>
    <t>NI-060</t>
  </si>
  <si>
    <t>MONNEY</t>
  </si>
  <si>
    <t>NI-061</t>
  </si>
  <si>
    <t xml:space="preserve"> IGOR</t>
  </si>
  <si>
    <t>NI-062</t>
  </si>
  <si>
    <t xml:space="preserve">SAYOUBA </t>
  </si>
  <si>
    <t xml:space="preserve">NABALUM </t>
  </si>
  <si>
    <t>NI-063</t>
  </si>
  <si>
    <t>NABALUM</t>
  </si>
  <si>
    <t>NI-064</t>
  </si>
  <si>
    <t>KONAN OSCAR</t>
  </si>
  <si>
    <t>NI-065</t>
  </si>
  <si>
    <t>NI-066</t>
  </si>
  <si>
    <t xml:space="preserve"> EUGENE </t>
  </si>
  <si>
    <t>NI-067</t>
  </si>
  <si>
    <t>SATURNIN</t>
  </si>
  <si>
    <t>NI-068</t>
  </si>
  <si>
    <t xml:space="preserve"> MEDARD</t>
  </si>
  <si>
    <t>SAN</t>
  </si>
  <si>
    <t>NI-069</t>
  </si>
  <si>
    <t xml:space="preserve"> MOUSSA</t>
  </si>
  <si>
    <t>NI-070</t>
  </si>
  <si>
    <t xml:space="preserve"> CHRISTOPHE </t>
  </si>
  <si>
    <t>NI-071</t>
  </si>
  <si>
    <t>BOUBIE</t>
  </si>
  <si>
    <t>ZIO</t>
  </si>
  <si>
    <t>NI-072</t>
  </si>
  <si>
    <t xml:space="preserve"> SEU FORTUNE</t>
  </si>
  <si>
    <t>TAHO</t>
  </si>
  <si>
    <t>NI-073</t>
  </si>
  <si>
    <t xml:space="preserve"> JULES</t>
  </si>
  <si>
    <t>SERY</t>
  </si>
  <si>
    <t>NI-074</t>
  </si>
  <si>
    <t xml:space="preserve"> ALASSANE </t>
  </si>
  <si>
    <t>SORE</t>
  </si>
  <si>
    <t>NI-075</t>
  </si>
  <si>
    <t>GOUEDE CHARLES</t>
  </si>
  <si>
    <t>ZAI</t>
  </si>
  <si>
    <t>NI-076</t>
  </si>
  <si>
    <t xml:space="preserve">ARMAND </t>
  </si>
  <si>
    <t xml:space="preserve">TAHI </t>
  </si>
  <si>
    <t>NI-077</t>
  </si>
  <si>
    <t>NI-078</t>
  </si>
  <si>
    <t xml:space="preserve"> FLORENTINE </t>
  </si>
  <si>
    <t>TASSO</t>
  </si>
  <si>
    <t>NI-079</t>
  </si>
  <si>
    <t xml:space="preserve"> JOSUE </t>
  </si>
  <si>
    <t>TAHE</t>
  </si>
  <si>
    <t>NI-080</t>
  </si>
  <si>
    <t>TEHE</t>
  </si>
  <si>
    <t>NI-081</t>
  </si>
  <si>
    <t xml:space="preserve"> FERDINAND </t>
  </si>
  <si>
    <t>TIECOURA</t>
  </si>
  <si>
    <t>NI-082</t>
  </si>
  <si>
    <t>TAODY</t>
  </si>
  <si>
    <t>NI-083</t>
  </si>
  <si>
    <t>NI-084</t>
  </si>
  <si>
    <t xml:space="preserve">LEO SERGE </t>
  </si>
  <si>
    <t>TIANEKAN</t>
  </si>
  <si>
    <t>NI-085</t>
  </si>
  <si>
    <t xml:space="preserve">SAYACOUBA </t>
  </si>
  <si>
    <t>NI-086</t>
  </si>
  <si>
    <t xml:space="preserve"> JONAS </t>
  </si>
  <si>
    <t>TOHOUN</t>
  </si>
  <si>
    <t>NI-087</t>
  </si>
  <si>
    <t xml:space="preserve"> DOANTIEN</t>
  </si>
  <si>
    <t>TOKPA</t>
  </si>
  <si>
    <t>NI-088</t>
  </si>
  <si>
    <t xml:space="preserve"> JULES </t>
  </si>
  <si>
    <t>WOUIN</t>
  </si>
  <si>
    <t>NI-089</t>
  </si>
  <si>
    <t xml:space="preserve"> SUZANE</t>
  </si>
  <si>
    <t>NI-090</t>
  </si>
  <si>
    <t xml:space="preserve"> HAMIDOU </t>
  </si>
  <si>
    <t>ZALE</t>
  </si>
  <si>
    <t>NI-091</t>
  </si>
  <si>
    <t xml:space="preserve"> KOUASSI </t>
  </si>
  <si>
    <t>NI-092</t>
  </si>
  <si>
    <t>KOMBASSE</t>
  </si>
  <si>
    <t>NI-093</t>
  </si>
  <si>
    <t xml:space="preserve"> DJEDJA</t>
  </si>
  <si>
    <t>DIEHI</t>
  </si>
  <si>
    <t>NI-094</t>
  </si>
  <si>
    <t xml:space="preserve">DIEHI THIERRE </t>
  </si>
  <si>
    <t>DOU-132</t>
  </si>
  <si>
    <t>TACOURABLY</t>
  </si>
  <si>
    <t xml:space="preserve"> OMER </t>
  </si>
  <si>
    <t>DOU-133</t>
  </si>
  <si>
    <t xml:space="preserve"> BOGNON FERDINAND </t>
  </si>
  <si>
    <t>GANHI</t>
  </si>
  <si>
    <t>DOU-134</t>
  </si>
  <si>
    <t>DOU-135</t>
  </si>
  <si>
    <t>MARCELINE</t>
  </si>
  <si>
    <t>DOU-136</t>
  </si>
  <si>
    <t xml:space="preserve">ROMARIC </t>
  </si>
  <si>
    <t>DOU-137</t>
  </si>
  <si>
    <t xml:space="preserve"> KONAN ISMAEL </t>
  </si>
  <si>
    <t>DOU-138</t>
  </si>
  <si>
    <t xml:space="preserve"> N'DRI CLAUDE </t>
  </si>
  <si>
    <t>DOU-139</t>
  </si>
  <si>
    <t xml:space="preserve"> YAO APPOLINAIRE </t>
  </si>
  <si>
    <t>DOU-140</t>
  </si>
  <si>
    <t>KOUME</t>
  </si>
  <si>
    <t>DOU-141</t>
  </si>
  <si>
    <t xml:space="preserve"> KOUAME ALPHONSE </t>
  </si>
  <si>
    <t>DOU-142</t>
  </si>
  <si>
    <t xml:space="preserve"> RASMANE </t>
  </si>
  <si>
    <t>SALGO</t>
  </si>
  <si>
    <t>DOU-143</t>
  </si>
  <si>
    <t>FRANCK</t>
  </si>
  <si>
    <t>DOU-144</t>
  </si>
  <si>
    <t xml:space="preserve"> GUIBRINA </t>
  </si>
  <si>
    <t>SANA</t>
  </si>
  <si>
    <t>DOU-145</t>
  </si>
  <si>
    <t xml:space="preserve"> KASSOUM</t>
  </si>
  <si>
    <t>DOU-146</t>
  </si>
  <si>
    <t xml:space="preserve"> ALIDOU</t>
  </si>
  <si>
    <t>DOU-147</t>
  </si>
  <si>
    <t xml:space="preserve">BOUREIMA </t>
  </si>
  <si>
    <t>DOU-148</t>
  </si>
  <si>
    <t>KOUASSI GERMAIN</t>
  </si>
  <si>
    <t>ANGBE</t>
  </si>
  <si>
    <t>DOU-149</t>
  </si>
  <si>
    <t>SIEKOUA</t>
  </si>
  <si>
    <t>DOU-150</t>
  </si>
  <si>
    <t xml:space="preserve"> PASCAL</t>
  </si>
  <si>
    <t>DOU-151</t>
  </si>
  <si>
    <t xml:space="preserve"> MAHON ISIDORE</t>
  </si>
  <si>
    <t>SON</t>
  </si>
  <si>
    <t>DOU-152</t>
  </si>
  <si>
    <t xml:space="preserve"> MAHON SERGE </t>
  </si>
  <si>
    <t>DOU-153</t>
  </si>
  <si>
    <t>CAROLINE</t>
  </si>
  <si>
    <t>KELA</t>
  </si>
  <si>
    <t>DOU-154</t>
  </si>
  <si>
    <t xml:space="preserve"> ALI</t>
  </si>
  <si>
    <t>DOU-155</t>
  </si>
  <si>
    <t xml:space="preserve"> DEGAUL</t>
  </si>
  <si>
    <t>DOU-156</t>
  </si>
  <si>
    <t xml:space="preserve"> KOFFI ANDRE</t>
  </si>
  <si>
    <t>DOU-157</t>
  </si>
  <si>
    <t xml:space="preserve"> KOUADIO NOEL </t>
  </si>
  <si>
    <t>DOU-158</t>
  </si>
  <si>
    <t>DOU-159</t>
  </si>
  <si>
    <t xml:space="preserve"> N'DRI JACQUES </t>
  </si>
  <si>
    <t>DOU-160</t>
  </si>
  <si>
    <t>HERVE</t>
  </si>
  <si>
    <t>DOU-161</t>
  </si>
  <si>
    <t xml:space="preserve"> ROMEO </t>
  </si>
  <si>
    <t>ZOU</t>
  </si>
  <si>
    <t>DOU-162</t>
  </si>
  <si>
    <t xml:space="preserve"> JEAN BAPTISTE </t>
  </si>
  <si>
    <t>DOU-163</t>
  </si>
  <si>
    <t>SENNEO ELVINO</t>
  </si>
  <si>
    <t>YAH</t>
  </si>
  <si>
    <t>DOU-164</t>
  </si>
  <si>
    <t xml:space="preserve"> JOSEPH </t>
  </si>
  <si>
    <t>DOU-165</t>
  </si>
  <si>
    <t>YAO  PHILIPPE</t>
  </si>
  <si>
    <t>DOU-166</t>
  </si>
  <si>
    <t xml:space="preserve"> MONHESSO SERGE ALAIN </t>
  </si>
  <si>
    <t>DOU-167</t>
  </si>
  <si>
    <t>KOUAME FULGENCE</t>
  </si>
  <si>
    <t>DOU-168</t>
  </si>
  <si>
    <t xml:space="preserve"> MONNAHO EUGENE </t>
  </si>
  <si>
    <t>BLOA</t>
  </si>
  <si>
    <t>DOU-169</t>
  </si>
  <si>
    <t>TODRODROU</t>
  </si>
  <si>
    <t xml:space="preserve"> ARSENE </t>
  </si>
  <si>
    <t>DOU-170</t>
  </si>
  <si>
    <t>BLY</t>
  </si>
  <si>
    <t>DOU-171</t>
  </si>
  <si>
    <t>DOU-172</t>
  </si>
  <si>
    <t xml:space="preserve">SERGES </t>
  </si>
  <si>
    <t xml:space="preserve">DIE </t>
  </si>
  <si>
    <t>DOU-173</t>
  </si>
  <si>
    <t xml:space="preserve"> OULAI YVE </t>
  </si>
  <si>
    <t>DJEWENI</t>
  </si>
  <si>
    <t>DOU-174</t>
  </si>
  <si>
    <t>DJISSE</t>
  </si>
  <si>
    <t>DOU-175</t>
  </si>
  <si>
    <t xml:space="preserve"> ROLAND </t>
  </si>
  <si>
    <t>GBE</t>
  </si>
  <si>
    <t>DOU-176</t>
  </si>
  <si>
    <t>KOHON FULBERT</t>
  </si>
  <si>
    <t xml:space="preserve">GNINHI </t>
  </si>
  <si>
    <t>DOU-177</t>
  </si>
  <si>
    <t xml:space="preserve"> SERGES </t>
  </si>
  <si>
    <t>DOU-178</t>
  </si>
  <si>
    <t xml:space="preserve"> OULAI KATHERINE </t>
  </si>
  <si>
    <t>DOU-179</t>
  </si>
  <si>
    <t xml:space="preserve"> EUGENIE</t>
  </si>
  <si>
    <t>DOU-180</t>
  </si>
  <si>
    <t xml:space="preserve"> FRANCOISE </t>
  </si>
  <si>
    <t>DOU-181</t>
  </si>
  <si>
    <t xml:space="preserve"> MATHURIN</t>
  </si>
  <si>
    <t>DOU-182</t>
  </si>
  <si>
    <t>DOU-183</t>
  </si>
  <si>
    <t xml:space="preserve"> BLAISE </t>
  </si>
  <si>
    <t>DOU-184</t>
  </si>
  <si>
    <t xml:space="preserve"> DAVID </t>
  </si>
  <si>
    <t>KOULAGNAN</t>
  </si>
  <si>
    <t>DOU-185</t>
  </si>
  <si>
    <t xml:space="preserve">BROU FREDERIC </t>
  </si>
  <si>
    <t>DOU-186</t>
  </si>
  <si>
    <t xml:space="preserve"> TOUSSAINT </t>
  </si>
  <si>
    <t>KOUON</t>
  </si>
  <si>
    <t>DOU-187</t>
  </si>
  <si>
    <t>DOU-188</t>
  </si>
  <si>
    <t>KPOHE</t>
  </si>
  <si>
    <t>DOU-189</t>
  </si>
  <si>
    <t>MOLOU BASILE</t>
  </si>
  <si>
    <t>KANGA</t>
  </si>
  <si>
    <t>DOU-190</t>
  </si>
  <si>
    <t xml:space="preserve"> SYLVAIN</t>
  </si>
  <si>
    <t>OHOU</t>
  </si>
  <si>
    <t>DOU-191</t>
  </si>
  <si>
    <t>MONGNINHI</t>
  </si>
  <si>
    <t>DOU-192</t>
  </si>
  <si>
    <t>SIBY</t>
  </si>
  <si>
    <t>DOU-193</t>
  </si>
  <si>
    <t xml:space="preserve"> VALENTIN</t>
  </si>
  <si>
    <t>DOU-194</t>
  </si>
  <si>
    <t xml:space="preserve"> RAPHAEL</t>
  </si>
  <si>
    <t>MONIAN</t>
  </si>
  <si>
    <t>DOU-195</t>
  </si>
  <si>
    <t xml:space="preserve"> WILFRID </t>
  </si>
  <si>
    <t>DOU-196</t>
  </si>
  <si>
    <t>ALBERT</t>
  </si>
  <si>
    <t>YARO</t>
  </si>
  <si>
    <t>DOU-197</t>
  </si>
  <si>
    <t>DOU-198</t>
  </si>
  <si>
    <t xml:space="preserve"> MOMBLY MARCEL </t>
  </si>
  <si>
    <t>DOU-199</t>
  </si>
  <si>
    <t xml:space="preserve"> OUHON PAULINE </t>
  </si>
  <si>
    <t>DOU-200</t>
  </si>
  <si>
    <t>DOU-201</t>
  </si>
  <si>
    <t xml:space="preserve"> DJEROU JUSTIN</t>
  </si>
  <si>
    <t>DOU-202</t>
  </si>
  <si>
    <t>DOU-203</t>
  </si>
  <si>
    <t xml:space="preserve"> STEPHANE </t>
  </si>
  <si>
    <t>DOU-204</t>
  </si>
  <si>
    <t>PAHOU</t>
  </si>
  <si>
    <t>DOU-205</t>
  </si>
  <si>
    <t>TAHI</t>
  </si>
  <si>
    <t>DOU-206</t>
  </si>
  <si>
    <t xml:space="preserve"> METBY EMMANUEL </t>
  </si>
  <si>
    <t>OUE</t>
  </si>
  <si>
    <t>DOU-207</t>
  </si>
  <si>
    <t xml:space="preserve"> ESTACHE </t>
  </si>
  <si>
    <t>SANHAN</t>
  </si>
  <si>
    <t>DOU-208</t>
  </si>
  <si>
    <t xml:space="preserve"> RIGOBERT</t>
  </si>
  <si>
    <t>SEA</t>
  </si>
  <si>
    <t>DOU-209</t>
  </si>
  <si>
    <t xml:space="preserve"> PAULETTE </t>
  </si>
  <si>
    <t>SEGBEHI</t>
  </si>
  <si>
    <t>DOU-210</t>
  </si>
  <si>
    <t xml:space="preserve"> EDOUARD</t>
  </si>
  <si>
    <t>SEH</t>
  </si>
  <si>
    <t>DOU-211</t>
  </si>
  <si>
    <t xml:space="preserve">DENEHON GERARD </t>
  </si>
  <si>
    <t>DOU-212</t>
  </si>
  <si>
    <t xml:space="preserve">S BERTINE </t>
  </si>
  <si>
    <t xml:space="preserve">SIEMIN </t>
  </si>
  <si>
    <t>DOU-213</t>
  </si>
  <si>
    <t xml:space="preserve"> GLAZAI DOMINIQUE </t>
  </si>
  <si>
    <t>DOU-214</t>
  </si>
  <si>
    <t>KOFFI GEROME</t>
  </si>
  <si>
    <t>DOU-215</t>
  </si>
  <si>
    <t>TIMOUTTE</t>
  </si>
  <si>
    <t>DOU-216</t>
  </si>
  <si>
    <t xml:space="preserve"> KELA VIRGINIE</t>
  </si>
  <si>
    <t>DOU-217</t>
  </si>
  <si>
    <t>DOU-218</t>
  </si>
  <si>
    <t xml:space="preserve">SEA ALAIN </t>
  </si>
  <si>
    <t>DOU-219</t>
  </si>
  <si>
    <t>DOU-220</t>
  </si>
  <si>
    <t>DOU-221</t>
  </si>
  <si>
    <t xml:space="preserve"> PATRICK</t>
  </si>
  <si>
    <t>DOU-222</t>
  </si>
  <si>
    <t>TEHEO</t>
  </si>
  <si>
    <t>DOU-223</t>
  </si>
  <si>
    <t>DOU-224</t>
  </si>
  <si>
    <t xml:space="preserve"> APPOLINAIRE </t>
  </si>
  <si>
    <t>TIEFI</t>
  </si>
  <si>
    <t>DOU-225</t>
  </si>
  <si>
    <t xml:space="preserve"> ARISTIDE </t>
  </si>
  <si>
    <t>DOU-226</t>
  </si>
  <si>
    <t xml:space="preserve"> RAYMOND </t>
  </si>
  <si>
    <t>TIEKOURA</t>
  </si>
  <si>
    <t>DOU-227</t>
  </si>
  <si>
    <t xml:space="preserve">JEAN </t>
  </si>
  <si>
    <t>TRIA</t>
  </si>
  <si>
    <t>DOU-228</t>
  </si>
  <si>
    <t>RAPHAEL</t>
  </si>
  <si>
    <t>ZERBO</t>
  </si>
  <si>
    <t>DOU-229</t>
  </si>
  <si>
    <t xml:space="preserve"> JEAN PHILIPE </t>
  </si>
  <si>
    <t>WOUON</t>
  </si>
  <si>
    <t>DOU-230</t>
  </si>
  <si>
    <t xml:space="preserve"> OULAI ANDERSON</t>
  </si>
  <si>
    <t>YAHO</t>
  </si>
  <si>
    <t>DOU-231</t>
  </si>
  <si>
    <t xml:space="preserve"> MONNEDA JACQUES </t>
  </si>
  <si>
    <t>ZON</t>
  </si>
  <si>
    <t>DOU-232</t>
  </si>
  <si>
    <t>BAGNE</t>
  </si>
  <si>
    <t>DOU-233</t>
  </si>
  <si>
    <t xml:space="preserve"> HELENE </t>
  </si>
  <si>
    <t>DOU-234</t>
  </si>
  <si>
    <t xml:space="preserve"> SERGE ALAIN BAH</t>
  </si>
  <si>
    <t>MONHESSO</t>
  </si>
  <si>
    <t>DOU-235</t>
  </si>
  <si>
    <t xml:space="preserve"> SEU GASTON</t>
  </si>
  <si>
    <t>DANHI</t>
  </si>
  <si>
    <t>DOU-236</t>
  </si>
  <si>
    <t xml:space="preserve"> ANDERSON</t>
  </si>
  <si>
    <t>DOU-237</t>
  </si>
  <si>
    <t xml:space="preserve"> OULAI YVES </t>
  </si>
  <si>
    <t>DOU-238</t>
  </si>
  <si>
    <t xml:space="preserve"> ATHANASE</t>
  </si>
  <si>
    <t>DOU-239</t>
  </si>
  <si>
    <t xml:space="preserve"> PAUL AUBIERGE </t>
  </si>
  <si>
    <t>GBAYO</t>
  </si>
  <si>
    <t>DOU-240</t>
  </si>
  <si>
    <t xml:space="preserve"> GERVAIS</t>
  </si>
  <si>
    <t>GLOHOU</t>
  </si>
  <si>
    <t>DOU-241</t>
  </si>
  <si>
    <t xml:space="preserve"> ALAIN ERIC</t>
  </si>
  <si>
    <t>GNOUHOU</t>
  </si>
  <si>
    <t>DOU-242</t>
  </si>
  <si>
    <t>DOU-243</t>
  </si>
  <si>
    <t>DOU-244</t>
  </si>
  <si>
    <t xml:space="preserve"> GLAZAHI</t>
  </si>
  <si>
    <t>DOU-245</t>
  </si>
  <si>
    <t xml:space="preserve"> STEPHANE KEI</t>
  </si>
  <si>
    <t>SEMOHAMBRE</t>
  </si>
  <si>
    <t>DOU-246</t>
  </si>
  <si>
    <t xml:space="preserve"> KOUADIO </t>
  </si>
  <si>
    <t>DOU-247</t>
  </si>
  <si>
    <t xml:space="preserve"> EMMANUEL</t>
  </si>
  <si>
    <t>DOU-248</t>
  </si>
  <si>
    <t>YSLVAIN</t>
  </si>
  <si>
    <t xml:space="preserve">MAHOU </t>
  </si>
  <si>
    <t>DOU-249</t>
  </si>
  <si>
    <t xml:space="preserve"> ANDRIEN</t>
  </si>
  <si>
    <t>DOU-250</t>
  </si>
  <si>
    <t xml:space="preserve"> PAULIN</t>
  </si>
  <si>
    <t>TE-163</t>
  </si>
  <si>
    <t>TE-164</t>
  </si>
  <si>
    <t xml:space="preserve">SYLVAIN </t>
  </si>
  <si>
    <t>TE-165</t>
  </si>
  <si>
    <t>TE-166</t>
  </si>
  <si>
    <t>TE-167</t>
  </si>
  <si>
    <t>TE-168</t>
  </si>
  <si>
    <t xml:space="preserve"> RODOLPHE</t>
  </si>
  <si>
    <t>TE-169</t>
  </si>
  <si>
    <t xml:space="preserve"> RAYMOND</t>
  </si>
  <si>
    <t>TIEKOUE</t>
  </si>
  <si>
    <t>TE-170</t>
  </si>
  <si>
    <t>TE-171</t>
  </si>
  <si>
    <t xml:space="preserve"> DINDOLA OLIVIER </t>
  </si>
  <si>
    <t>YE</t>
  </si>
  <si>
    <t>TE-172</t>
  </si>
  <si>
    <t>MEDARD</t>
  </si>
  <si>
    <t>MOMBE</t>
  </si>
  <si>
    <t>SEM-001</t>
  </si>
  <si>
    <t>SEMIEN</t>
  </si>
  <si>
    <t>FACOBLY</t>
  </si>
  <si>
    <t xml:space="preserve">NEBNONGA ROGER </t>
  </si>
  <si>
    <t>KIENTEGA</t>
  </si>
  <si>
    <t>BF384002001005006030</t>
  </si>
  <si>
    <t>MANGA FABRICE</t>
  </si>
  <si>
    <t>SEM-002</t>
  </si>
  <si>
    <t xml:space="preserve">VALATIN </t>
  </si>
  <si>
    <t>KOUSSOUBE</t>
  </si>
  <si>
    <t>SEM-003</t>
  </si>
  <si>
    <t xml:space="preserve">MOUSSA </t>
  </si>
  <si>
    <t>TIEMTORE</t>
  </si>
  <si>
    <t>SEM-004</t>
  </si>
  <si>
    <t xml:space="preserve">OUAMBI </t>
  </si>
  <si>
    <t>OUEDRAOGO</t>
  </si>
  <si>
    <t>BF384002004001014279</t>
  </si>
  <si>
    <t>SEM-005</t>
  </si>
  <si>
    <t xml:space="preserve">SIMANE </t>
  </si>
  <si>
    <t>BF383002001005006027</t>
  </si>
  <si>
    <t>SEM-006</t>
  </si>
  <si>
    <t xml:space="preserve">ABDOULAYE </t>
  </si>
  <si>
    <t>KIENDREBEOGO</t>
  </si>
  <si>
    <t>BF384002001005006024</t>
  </si>
  <si>
    <t>SEM-007</t>
  </si>
  <si>
    <t>GOMBILA</t>
  </si>
  <si>
    <t>SANKARA</t>
  </si>
  <si>
    <t>SEM-008</t>
  </si>
  <si>
    <t>BELI</t>
  </si>
  <si>
    <t>SEM-009</t>
  </si>
  <si>
    <t>OUSMANE</t>
  </si>
  <si>
    <t>SISSAO</t>
  </si>
  <si>
    <t>BF384002001005006051</t>
  </si>
  <si>
    <t>SEM-010</t>
  </si>
  <si>
    <t>PINGDOUINDE VICTOR</t>
  </si>
  <si>
    <t>BF384002001005006023</t>
  </si>
  <si>
    <t>SEM-011</t>
  </si>
  <si>
    <t>SOMMAILA</t>
  </si>
  <si>
    <t>BF4002001005006023</t>
  </si>
  <si>
    <t>SEM-012</t>
  </si>
  <si>
    <t>NANDABAMBA</t>
  </si>
  <si>
    <t>ZANGRE</t>
  </si>
  <si>
    <t>SEM-013</t>
  </si>
  <si>
    <t>SANFO</t>
  </si>
  <si>
    <t>SEM-014</t>
  </si>
  <si>
    <t>BF384002001005006025</t>
  </si>
  <si>
    <t>SEM-015</t>
  </si>
  <si>
    <t xml:space="preserve">TALOTA </t>
  </si>
  <si>
    <t>SEM-016</t>
  </si>
  <si>
    <t>ZAKARIA</t>
  </si>
  <si>
    <t>BF384002001005006052</t>
  </si>
  <si>
    <t>SEM-017</t>
  </si>
  <si>
    <t>ACHOUDERE</t>
  </si>
  <si>
    <t>DAH</t>
  </si>
  <si>
    <t>SEM-018</t>
  </si>
  <si>
    <t xml:space="preserve">IPETE </t>
  </si>
  <si>
    <t>SEM-019</t>
  </si>
  <si>
    <t xml:space="preserve">PASCAL </t>
  </si>
  <si>
    <t>ILBOUDOU</t>
  </si>
  <si>
    <t>SEM-020</t>
  </si>
  <si>
    <t>OUAMDEGUEM</t>
  </si>
  <si>
    <t>SEM-021</t>
  </si>
  <si>
    <t>KOUAKOU SYLVAIN</t>
  </si>
  <si>
    <t>SEM-022</t>
  </si>
  <si>
    <t>WATOUN</t>
  </si>
  <si>
    <t>KONE</t>
  </si>
  <si>
    <t>C0086419781</t>
  </si>
  <si>
    <t>SEM-023</t>
  </si>
  <si>
    <t>YAO RICHARD</t>
  </si>
  <si>
    <t>YOBOUET</t>
  </si>
  <si>
    <t>C008302906</t>
  </si>
  <si>
    <t>SEM-024</t>
  </si>
  <si>
    <t>KONAN LUCIEN</t>
  </si>
  <si>
    <t>SEM-025</t>
  </si>
  <si>
    <t>KOUASSI SEVERIN</t>
  </si>
  <si>
    <t>C0104057258</t>
  </si>
  <si>
    <t>SEM-026</t>
  </si>
  <si>
    <t xml:space="preserve">AKANZA </t>
  </si>
  <si>
    <t>C0104056356</t>
  </si>
  <si>
    <t>SEM-027</t>
  </si>
  <si>
    <t>AKISSI ADELE</t>
  </si>
  <si>
    <t>C0051763204</t>
  </si>
  <si>
    <t>SEM-028</t>
  </si>
  <si>
    <t xml:space="preserve">AKISSI-BLA </t>
  </si>
  <si>
    <t>JULIETTE</t>
  </si>
  <si>
    <t>C0100400016</t>
  </si>
  <si>
    <t>SEM-029</t>
  </si>
  <si>
    <t xml:space="preserve">KONAN JEAN </t>
  </si>
  <si>
    <t>C0097438087</t>
  </si>
  <si>
    <t>SEM-030</t>
  </si>
  <si>
    <t>KOUAME BODOUIN</t>
  </si>
  <si>
    <t>SEM-031</t>
  </si>
  <si>
    <t>KOUASSI NOEL</t>
  </si>
  <si>
    <t>C0100399341</t>
  </si>
  <si>
    <t>SEM-032</t>
  </si>
  <si>
    <t>KOUAKOU S.</t>
  </si>
  <si>
    <t>SEM-033</t>
  </si>
  <si>
    <t>YAO MODESTE</t>
  </si>
  <si>
    <t>SEM-034</t>
  </si>
  <si>
    <t>C0089710470</t>
  </si>
  <si>
    <t>SEM-035</t>
  </si>
  <si>
    <t xml:space="preserve">N'GUESSAN </t>
  </si>
  <si>
    <t>C0084305410</t>
  </si>
  <si>
    <t>SEM-036</t>
  </si>
  <si>
    <t>KONAN NOEL</t>
  </si>
  <si>
    <t>ZIGA</t>
  </si>
  <si>
    <t>C008306128</t>
  </si>
  <si>
    <t>SEM-037</t>
  </si>
  <si>
    <t>KOUAKOU GUILLAUME</t>
  </si>
  <si>
    <t>AKANGA</t>
  </si>
  <si>
    <t>SEM-038</t>
  </si>
  <si>
    <t>KOUAME ANTOINE</t>
  </si>
  <si>
    <t>C0083802300</t>
  </si>
  <si>
    <t>SEM-039</t>
  </si>
  <si>
    <t>KOUADIO JEROME</t>
  </si>
  <si>
    <t>OUALE</t>
  </si>
  <si>
    <t>C0083264030</t>
  </si>
  <si>
    <t>SEM-040</t>
  </si>
  <si>
    <t>KOUAME HENRI JOEL</t>
  </si>
  <si>
    <t>SEM-041</t>
  </si>
  <si>
    <t>LETOUNTE</t>
  </si>
  <si>
    <t>C0082095202</t>
  </si>
  <si>
    <t>SEM-042</t>
  </si>
  <si>
    <t>KOUADIO-KAN PASCAL</t>
  </si>
  <si>
    <t>C0093768450</t>
  </si>
  <si>
    <t>SEM-043</t>
  </si>
  <si>
    <t xml:space="preserve">N'DA KOUADIO </t>
  </si>
  <si>
    <t>SEM-044</t>
  </si>
  <si>
    <t xml:space="preserve">KOFFI EVARISTE </t>
  </si>
  <si>
    <t>SEM-045</t>
  </si>
  <si>
    <t xml:space="preserve">JOACHIM </t>
  </si>
  <si>
    <t>C0084470100</t>
  </si>
  <si>
    <t>SEM-046</t>
  </si>
  <si>
    <t xml:space="preserve">KOUASSI CELESTIN </t>
  </si>
  <si>
    <t>SEM-047</t>
  </si>
  <si>
    <t xml:space="preserve">KOUAME NORBERT </t>
  </si>
  <si>
    <t>C0109450502</t>
  </si>
  <si>
    <t>SEM-048</t>
  </si>
  <si>
    <t>KOUAKOU DICHTUSON</t>
  </si>
  <si>
    <t>C0083266717</t>
  </si>
  <si>
    <t>SEM-049</t>
  </si>
  <si>
    <t>AGOH VICTOR</t>
  </si>
  <si>
    <t>OUFFOUE</t>
  </si>
  <si>
    <t>C0086176662</t>
  </si>
  <si>
    <t>SEM-050</t>
  </si>
  <si>
    <t>SIE PAULIN</t>
  </si>
  <si>
    <t>SEM-051</t>
  </si>
  <si>
    <t>SIHELTE DIT KOBENAN</t>
  </si>
  <si>
    <t>C0097338778</t>
  </si>
  <si>
    <t>SEM-052</t>
  </si>
  <si>
    <t>JULIEN</t>
  </si>
  <si>
    <t>C0087999091</t>
  </si>
  <si>
    <t>SEM-053</t>
  </si>
  <si>
    <t>SIE MATHIEU</t>
  </si>
  <si>
    <t>C0098776949</t>
  </si>
  <si>
    <t>SEM-054</t>
  </si>
  <si>
    <t>SIE NARBA</t>
  </si>
  <si>
    <t>SEM-055</t>
  </si>
  <si>
    <t>SIGOUOTE</t>
  </si>
  <si>
    <t>SEM-056</t>
  </si>
  <si>
    <t>VALERIE</t>
  </si>
  <si>
    <t>SEM-057</t>
  </si>
  <si>
    <t>DAKELETHE</t>
  </si>
  <si>
    <t>DEBEKITE</t>
  </si>
  <si>
    <t>SEM-058</t>
  </si>
  <si>
    <t>MAHAN JEAN CLAUDE</t>
  </si>
  <si>
    <t>C0083233135</t>
  </si>
  <si>
    <t>SEM-059</t>
  </si>
  <si>
    <t>BIDIRE</t>
  </si>
  <si>
    <t>C008709610</t>
  </si>
  <si>
    <t>SEM-060</t>
  </si>
  <si>
    <t>PAPADE WEOGO</t>
  </si>
  <si>
    <t>BF384002004004002531</t>
  </si>
  <si>
    <t>SEM-061</t>
  </si>
  <si>
    <t>KOUADIO JOACHIM</t>
  </si>
  <si>
    <t>SEM-062</t>
  </si>
  <si>
    <t xml:space="preserve">SOM </t>
  </si>
  <si>
    <t>PREDANTE</t>
  </si>
  <si>
    <t>C0097908500</t>
  </si>
  <si>
    <t>SEM-063</t>
  </si>
  <si>
    <t>SIE FUBERT</t>
  </si>
  <si>
    <t>HIEN</t>
  </si>
  <si>
    <t>C0082191610</t>
  </si>
  <si>
    <t>SEM-64</t>
  </si>
  <si>
    <t>SEM-064</t>
  </si>
  <si>
    <t>SORIBADOUGOU</t>
  </si>
  <si>
    <t>MOUSSA</t>
  </si>
  <si>
    <t>DIABATE</t>
  </si>
  <si>
    <t>SEM-65</t>
  </si>
  <si>
    <t>SEM-065</t>
  </si>
  <si>
    <t>TOUMANI</t>
  </si>
  <si>
    <t>SIDIBE</t>
  </si>
  <si>
    <t>SEM-66</t>
  </si>
  <si>
    <t>SEM-066</t>
  </si>
  <si>
    <t>SYLLA</t>
  </si>
  <si>
    <t>SEM-67</t>
  </si>
  <si>
    <t>SEM-067</t>
  </si>
  <si>
    <t>OUEREMI</t>
  </si>
  <si>
    <t>SEM-68</t>
  </si>
  <si>
    <t>SEM-068</t>
  </si>
  <si>
    <t>OUSSEINI</t>
  </si>
  <si>
    <t>SEM-69</t>
  </si>
  <si>
    <t>SEM-069</t>
  </si>
  <si>
    <t>AROUNA</t>
  </si>
  <si>
    <t>SEM-70</t>
  </si>
  <si>
    <t>SEM-070</t>
  </si>
  <si>
    <t>SEYDOU</t>
  </si>
  <si>
    <t>C0104545605</t>
  </si>
  <si>
    <t>SEM-71</t>
  </si>
  <si>
    <t>SEM-071</t>
  </si>
  <si>
    <t>DJENEBA</t>
  </si>
  <si>
    <t>C0093103770</t>
  </si>
  <si>
    <t>SEM-72</t>
  </si>
  <si>
    <t>SEM-072</t>
  </si>
  <si>
    <t>ALI</t>
  </si>
  <si>
    <t>DIAKITE</t>
  </si>
  <si>
    <t>C0104720040</t>
  </si>
  <si>
    <t>SEM-73</t>
  </si>
  <si>
    <t>SEM-073</t>
  </si>
  <si>
    <t>DIARASSOUBA</t>
  </si>
  <si>
    <t>SEM-74</t>
  </si>
  <si>
    <t>SEM-074</t>
  </si>
  <si>
    <t>REMA MOUSSA</t>
  </si>
  <si>
    <t>SANKARE</t>
  </si>
  <si>
    <t>BF384002004001006577</t>
  </si>
  <si>
    <t>SEM-75</t>
  </si>
  <si>
    <t>SEM-075</t>
  </si>
  <si>
    <t>ABDOUL GANIB</t>
  </si>
  <si>
    <t>GUIROU</t>
  </si>
  <si>
    <t>SEM-76</t>
  </si>
  <si>
    <t>SEM-076</t>
  </si>
  <si>
    <t>NABOSSIOUINDE ALBERT</t>
  </si>
  <si>
    <t>SEM-77</t>
  </si>
  <si>
    <t>SEM-077</t>
  </si>
  <si>
    <t xml:space="preserve">IBRAHIM </t>
  </si>
  <si>
    <t>C0104995302</t>
  </si>
  <si>
    <t>SEM-78</t>
  </si>
  <si>
    <t>SEM-078</t>
  </si>
  <si>
    <t>SEM-79</t>
  </si>
  <si>
    <t>SEM-079</t>
  </si>
  <si>
    <t>SEM-80</t>
  </si>
  <si>
    <t>SEM-080</t>
  </si>
  <si>
    <t>IBRAHIME</t>
  </si>
  <si>
    <t>DIALLO</t>
  </si>
  <si>
    <t>SEM-81</t>
  </si>
  <si>
    <t>SEM-081</t>
  </si>
  <si>
    <t>KORA</t>
  </si>
  <si>
    <t>SEM-82</t>
  </si>
  <si>
    <t>SEM-082</t>
  </si>
  <si>
    <t>ABDOULAYE FATAO</t>
  </si>
  <si>
    <t>SEM-83</t>
  </si>
  <si>
    <t>SEM-083</t>
  </si>
  <si>
    <t>HAROUNA</t>
  </si>
  <si>
    <t>SEM-84</t>
  </si>
  <si>
    <t>SEM-084</t>
  </si>
  <si>
    <t>ISSAKA</t>
  </si>
  <si>
    <t>SEM-85</t>
  </si>
  <si>
    <t>SEM-085</t>
  </si>
  <si>
    <t>MARIAM</t>
  </si>
  <si>
    <t>SEM-86</t>
  </si>
  <si>
    <t>SEM-086</t>
  </si>
  <si>
    <t>ALLASANE</t>
  </si>
  <si>
    <t>SEM-87</t>
  </si>
  <si>
    <t>SEM-087</t>
  </si>
  <si>
    <t>BF384002001005006045</t>
  </si>
  <si>
    <t>SEM-88</t>
  </si>
  <si>
    <t>SEM-088</t>
  </si>
  <si>
    <t>SOULEYMANE</t>
  </si>
  <si>
    <t>TRAORE</t>
  </si>
  <si>
    <t>SEM-89</t>
  </si>
  <si>
    <t>SEM-089</t>
  </si>
  <si>
    <t>ISSOUF</t>
  </si>
  <si>
    <t>YAOGO</t>
  </si>
  <si>
    <t>SEM-90</t>
  </si>
  <si>
    <t>SEM-090</t>
  </si>
  <si>
    <t>LARBO MAHAMOUDOU</t>
  </si>
  <si>
    <t>SEM-91</t>
  </si>
  <si>
    <t>SEM-091</t>
  </si>
  <si>
    <t>DOUITE</t>
  </si>
  <si>
    <t>KAMBIRE</t>
  </si>
  <si>
    <t>C0104719932</t>
  </si>
  <si>
    <t>SEM-92</t>
  </si>
  <si>
    <t>SEM-092</t>
  </si>
  <si>
    <t>SIAKA</t>
  </si>
  <si>
    <t>SEM-93</t>
  </si>
  <si>
    <t>SEM-093</t>
  </si>
  <si>
    <t>DAOUDA</t>
  </si>
  <si>
    <t>SEM-94</t>
  </si>
  <si>
    <t>SEM-094</t>
  </si>
  <si>
    <t>NAKO</t>
  </si>
  <si>
    <t>BF384002003001066204</t>
  </si>
  <si>
    <t>SEM-95</t>
  </si>
  <si>
    <t>SEM-095</t>
  </si>
  <si>
    <t>SEM-96</t>
  </si>
  <si>
    <t>SEM-096</t>
  </si>
  <si>
    <t>OUMAROU</t>
  </si>
  <si>
    <t>SEM-97</t>
  </si>
  <si>
    <t>SEM-097</t>
  </si>
  <si>
    <t>DIANDE</t>
  </si>
  <si>
    <t>SEM-98</t>
  </si>
  <si>
    <t>SEM-098</t>
  </si>
  <si>
    <t xml:space="preserve">SOUMANYLA </t>
  </si>
  <si>
    <t>SEM-99</t>
  </si>
  <si>
    <t>SEM-099</t>
  </si>
  <si>
    <t>KOUNTCHELE</t>
  </si>
  <si>
    <t>PALE</t>
  </si>
  <si>
    <t>SEM-100</t>
  </si>
  <si>
    <t xml:space="preserve"> BODODO SAIFOU</t>
  </si>
  <si>
    <t>RONGA</t>
  </si>
  <si>
    <t>SEM-101</t>
  </si>
  <si>
    <t>BF384002001005006207</t>
  </si>
  <si>
    <t>SEM-102</t>
  </si>
  <si>
    <t>BALEBIE</t>
  </si>
  <si>
    <t>IDO</t>
  </si>
  <si>
    <t>BF384002004001005241</t>
  </si>
  <si>
    <t>SEM-103</t>
  </si>
  <si>
    <t>BF384002003001010000</t>
  </si>
  <si>
    <t>SEM-104</t>
  </si>
  <si>
    <t>BOUKARE</t>
  </si>
  <si>
    <t>BF384002003001066459</t>
  </si>
  <si>
    <t>SEM-105</t>
  </si>
  <si>
    <t>OUSMANOU</t>
  </si>
  <si>
    <t>C0110467412</t>
  </si>
  <si>
    <t>SEM-106</t>
  </si>
  <si>
    <t>FERE</t>
  </si>
  <si>
    <t>C0076714535</t>
  </si>
  <si>
    <t>SEM-107</t>
  </si>
  <si>
    <t>SEKOU</t>
  </si>
  <si>
    <t>SEM-108</t>
  </si>
  <si>
    <t xml:space="preserve">MAMADOU </t>
  </si>
  <si>
    <t>CACAO</t>
  </si>
  <si>
    <t>TOUT VENANT</t>
  </si>
  <si>
    <t>DION ZAKARI</t>
  </si>
  <si>
    <t>TANOH OI TANOH VALENTIN</t>
  </si>
  <si>
    <t>SANA KASSOUM</t>
  </si>
  <si>
    <t>0749127021</t>
  </si>
  <si>
    <t>0564029726</t>
  </si>
  <si>
    <t>C0086142700</t>
  </si>
  <si>
    <t>C0083774821</t>
  </si>
  <si>
    <t xml:space="preserve">TOHOUN </t>
  </si>
  <si>
    <t>DOYA HORTANCE</t>
  </si>
  <si>
    <t>C0083513305</t>
  </si>
  <si>
    <t>0574886069</t>
  </si>
  <si>
    <t>C0074361090</t>
  </si>
  <si>
    <t>0576463928</t>
  </si>
  <si>
    <t>C0085300907</t>
  </si>
  <si>
    <t>0544854133</t>
  </si>
  <si>
    <t>0545580644</t>
  </si>
  <si>
    <t>C0102618527</t>
  </si>
  <si>
    <t>MONSEKEA AGNESE</t>
  </si>
  <si>
    <t>C0102808085</t>
  </si>
  <si>
    <t>0545466757</t>
  </si>
  <si>
    <t>0565846475</t>
  </si>
  <si>
    <t>C0087895777</t>
  </si>
  <si>
    <t>C0072122596</t>
  </si>
  <si>
    <t>0565335154</t>
  </si>
  <si>
    <t>0594181232</t>
  </si>
  <si>
    <t>C0083948868</t>
  </si>
  <si>
    <t>HONORE</t>
  </si>
  <si>
    <t>C0095868729</t>
  </si>
  <si>
    <t>0556214342</t>
  </si>
  <si>
    <t>BRUNO</t>
  </si>
  <si>
    <t>0787182874</t>
  </si>
  <si>
    <t>C0074641417</t>
  </si>
  <si>
    <t>BOUE</t>
  </si>
  <si>
    <t>C0079395292</t>
  </si>
  <si>
    <t>0544812583</t>
  </si>
  <si>
    <t>0574617449</t>
  </si>
  <si>
    <t>C0071740313</t>
  </si>
  <si>
    <t>0584230055</t>
  </si>
  <si>
    <t>C0087678550</t>
  </si>
  <si>
    <t>MADY</t>
  </si>
  <si>
    <t>B4443621</t>
  </si>
  <si>
    <t>0565317412</t>
  </si>
  <si>
    <t>TCHIEDE</t>
  </si>
  <si>
    <t>GNONSECAN EMIL VINCENT</t>
  </si>
  <si>
    <t>0555149923</t>
  </si>
  <si>
    <t>ù</t>
  </si>
  <si>
    <t>BF3840030040040009</t>
  </si>
  <si>
    <t>0758505408</t>
  </si>
  <si>
    <t>DEME</t>
  </si>
  <si>
    <t xml:space="preserve"> KOUADIO DANIEL </t>
  </si>
  <si>
    <t>YABLE</t>
  </si>
  <si>
    <t>C0083184475</t>
  </si>
  <si>
    <t>C0072122974</t>
  </si>
  <si>
    <t>0585243611</t>
  </si>
  <si>
    <t>C0104712755</t>
  </si>
  <si>
    <t>KOUAME ALAIN GUSTAVE</t>
  </si>
  <si>
    <t>C0100133194</t>
  </si>
  <si>
    <t>GLAOU</t>
  </si>
  <si>
    <t>HOMBLEON    G, ROLAND</t>
  </si>
  <si>
    <t>C0070423974</t>
  </si>
  <si>
    <t>C0084134208</t>
  </si>
  <si>
    <t>0544290198</t>
  </si>
  <si>
    <t>PAULIN</t>
  </si>
  <si>
    <t>0544678908</t>
  </si>
  <si>
    <t>C0090583386</t>
  </si>
  <si>
    <t>0767619530</t>
  </si>
  <si>
    <t>V0201383706</t>
  </si>
  <si>
    <t xml:space="preserve">  DJIRIDJEHE FERNAND</t>
  </si>
  <si>
    <t>C0088353193</t>
  </si>
  <si>
    <t>0789752093</t>
  </si>
  <si>
    <t>GOHOUA</t>
  </si>
  <si>
    <t>0777356938</t>
  </si>
  <si>
    <t>KOYAN</t>
  </si>
  <si>
    <t>0777472265</t>
  </si>
  <si>
    <t>C0084785682</t>
  </si>
  <si>
    <t xml:space="preserve"> PATRICE</t>
  </si>
  <si>
    <t>C0092027770</t>
  </si>
  <si>
    <t>0759729720</t>
  </si>
  <si>
    <t>KOULAHI TEHE</t>
  </si>
  <si>
    <t>ROBERT</t>
  </si>
  <si>
    <t>0505739853</t>
  </si>
  <si>
    <t>C0078816259</t>
  </si>
  <si>
    <t>C0100911015</t>
  </si>
  <si>
    <t>0708253033</t>
  </si>
  <si>
    <t>0759133505</t>
  </si>
  <si>
    <t>C0078816187</t>
  </si>
  <si>
    <t>0748178776</t>
  </si>
  <si>
    <t>KE DEHISON</t>
  </si>
  <si>
    <t>C0089430428</t>
  </si>
  <si>
    <t>0768990523</t>
  </si>
  <si>
    <t xml:space="preserve"> NONHESSIA ANDRE </t>
  </si>
  <si>
    <t>0702070210</t>
  </si>
  <si>
    <t>C0082556105</t>
  </si>
  <si>
    <t>KOLE</t>
  </si>
  <si>
    <t>C0087162149</t>
  </si>
  <si>
    <t>CI003626328</t>
  </si>
  <si>
    <t>HERMAN  LUCAS</t>
  </si>
  <si>
    <t>0709979474</t>
  </si>
  <si>
    <t>KPAHE</t>
  </si>
  <si>
    <t>AMOUSSOU DESIRE</t>
  </si>
  <si>
    <t>0758355429</t>
  </si>
  <si>
    <t>CI004347606</t>
  </si>
  <si>
    <t>SERGE PACOME</t>
  </si>
  <si>
    <t>ULRICH  NELSON</t>
  </si>
  <si>
    <t>0757872986</t>
  </si>
  <si>
    <t>0797645023</t>
  </si>
  <si>
    <t>CI003363351</t>
  </si>
  <si>
    <t>0565256026</t>
  </si>
  <si>
    <t>0759093777</t>
  </si>
  <si>
    <t>CI002739130</t>
  </si>
  <si>
    <t>NONKA</t>
  </si>
  <si>
    <t>0769992575</t>
  </si>
  <si>
    <t>MOHOU</t>
  </si>
  <si>
    <t>0504779647</t>
  </si>
  <si>
    <t>C0086029012</t>
  </si>
  <si>
    <t>0779256265</t>
  </si>
  <si>
    <t>C0078637405</t>
  </si>
  <si>
    <t>0778678914</t>
  </si>
  <si>
    <t>KEMETE</t>
  </si>
  <si>
    <t>0564374821</t>
  </si>
  <si>
    <t>C0086851099</t>
  </si>
  <si>
    <t>C0086193173</t>
  </si>
  <si>
    <t>KLOYE</t>
  </si>
  <si>
    <t>0506980214</t>
  </si>
  <si>
    <t>C00585906350</t>
  </si>
  <si>
    <t>0544390837</t>
  </si>
  <si>
    <t>C0084566241</t>
  </si>
  <si>
    <t>0788685528</t>
  </si>
  <si>
    <t>C0087423886</t>
  </si>
  <si>
    <t>PRINCISE</t>
  </si>
  <si>
    <t>0768044026</t>
  </si>
  <si>
    <t>C0087541931</t>
  </si>
  <si>
    <t>TOUSSAIN</t>
  </si>
  <si>
    <t>GUEI G,</t>
  </si>
  <si>
    <t>ANICET</t>
  </si>
  <si>
    <t xml:space="preserve">KEI </t>
  </si>
  <si>
    <t>OLIVIER ROGER</t>
  </si>
  <si>
    <t>BROU DENIS</t>
  </si>
  <si>
    <t>07 89 81 9065</t>
  </si>
  <si>
    <t>07 57 17 8859</t>
  </si>
  <si>
    <t>05 45 08 8903</t>
  </si>
  <si>
    <t>07 49 00 6384</t>
  </si>
  <si>
    <t>07 57 50 4384</t>
  </si>
  <si>
    <t>01 51 33 9804</t>
  </si>
  <si>
    <t>05 44 84 0593</t>
  </si>
  <si>
    <t>05 84 60 4521</t>
  </si>
  <si>
    <t>07 79 05 9349</t>
  </si>
  <si>
    <t>01 40 16 1190</t>
  </si>
  <si>
    <t>05 54 67 4030</t>
  </si>
  <si>
    <t>05 85 12 6744</t>
  </si>
  <si>
    <t>05 55 05 7986</t>
  </si>
  <si>
    <t>01 40 45 4664</t>
  </si>
  <si>
    <t>05 44 00 9300</t>
  </si>
  <si>
    <t>07 48 65 9023</t>
  </si>
  <si>
    <t>07 48 72 5122</t>
  </si>
  <si>
    <t>05 76 84 1377</t>
  </si>
  <si>
    <t>05 55 16 0971</t>
  </si>
  <si>
    <t>07 58 76 3847</t>
  </si>
  <si>
    <t>05 56 58 9918</t>
  </si>
  <si>
    <t>05 54 27 2420</t>
  </si>
  <si>
    <t>05 45 38 9250</t>
  </si>
  <si>
    <t>05 56 25 9132</t>
  </si>
  <si>
    <t>05 56 23 9534</t>
  </si>
  <si>
    <t>01 51 29 3382</t>
  </si>
  <si>
    <t>07 59 21 0495</t>
  </si>
  <si>
    <t>01 71 57 2000</t>
  </si>
  <si>
    <t>07 59 90 5278</t>
  </si>
  <si>
    <t>07 89 45 4672</t>
  </si>
  <si>
    <t>07 57 38 7917</t>
  </si>
  <si>
    <t>07 58 09 3593</t>
  </si>
  <si>
    <t>05 44 28 0741</t>
  </si>
  <si>
    <t>05 45 48 0098</t>
  </si>
  <si>
    <t>01 53 32 9764</t>
  </si>
  <si>
    <t>05 56 75 4096</t>
  </si>
  <si>
    <t>05 56 54 2759</t>
  </si>
  <si>
    <t>07 49 44 4084</t>
  </si>
  <si>
    <t>07 78 00 9404</t>
  </si>
  <si>
    <t>07 59 90 8288</t>
  </si>
  <si>
    <t>01 41 92 1000</t>
  </si>
  <si>
    <t>07 58 62 7045</t>
  </si>
  <si>
    <t>0152993361</t>
  </si>
  <si>
    <t>0778223562</t>
  </si>
  <si>
    <t>07 48 38 3326</t>
  </si>
  <si>
    <t>07 78 49 6924</t>
  </si>
  <si>
    <t>07 47 01 9430</t>
  </si>
  <si>
    <t>05 45 22 3058</t>
  </si>
  <si>
    <t>07 49 00 5747</t>
  </si>
  <si>
    <t>05 44 34 9331</t>
  </si>
  <si>
    <t>07 77 30 5789</t>
  </si>
  <si>
    <t>07  59 53 8963</t>
  </si>
  <si>
    <t>01 43 88 1409</t>
  </si>
  <si>
    <t>05 55 51 7174</t>
  </si>
  <si>
    <t>05 44 15 9307</t>
  </si>
  <si>
    <t>01 42 53 6902</t>
  </si>
  <si>
    <t>01 71 18 4055</t>
  </si>
  <si>
    <t>05 44 42 9580</t>
  </si>
  <si>
    <t>01  43 52 5363</t>
  </si>
  <si>
    <t>01 43 88 3140</t>
  </si>
  <si>
    <t>01 43 78 6579</t>
  </si>
  <si>
    <t>05 46 54 2640</t>
  </si>
  <si>
    <t>05 46 38 3326</t>
  </si>
  <si>
    <t>05 66 82 1127</t>
  </si>
  <si>
    <t>05 54 75 9832</t>
  </si>
  <si>
    <t>05 74 31 2580</t>
  </si>
  <si>
    <t>05 46 11 8173</t>
  </si>
  <si>
    <t>07 58 82 6561</t>
  </si>
  <si>
    <t>07 87 84 2025</t>
  </si>
  <si>
    <t>07 89 08 3516</t>
  </si>
  <si>
    <t>07 89 59 3979</t>
  </si>
  <si>
    <t>07 77 29 5233</t>
  </si>
  <si>
    <t>07 77 11 5395</t>
  </si>
  <si>
    <t>01 63 13 7079</t>
  </si>
  <si>
    <t>07 48 32 9247</t>
  </si>
  <si>
    <t>05 85 11 3095</t>
  </si>
  <si>
    <t>05 56 00 6327</t>
  </si>
  <si>
    <t>05 95 07 8374</t>
  </si>
  <si>
    <t>01 43 92 0819</t>
  </si>
  <si>
    <t>07 78 46 4328</t>
  </si>
  <si>
    <t>07 59 61 3000</t>
  </si>
  <si>
    <t>07 78 22 1178</t>
  </si>
  <si>
    <t>07 49 16 8311</t>
  </si>
  <si>
    <t>05 54 22 1691</t>
  </si>
  <si>
    <t>01 43 52 4449</t>
  </si>
  <si>
    <t>07 77 37 7675</t>
  </si>
  <si>
    <t>07 47 67 6835</t>
  </si>
  <si>
    <t>07 49 82 3130</t>
  </si>
  <si>
    <t>07 68 15 5653</t>
  </si>
  <si>
    <t>07 77 26 7195</t>
  </si>
  <si>
    <t>07 08 97 6257</t>
  </si>
  <si>
    <t>05 56 45 9145</t>
  </si>
  <si>
    <t>07 78 33 1115</t>
  </si>
  <si>
    <t xml:space="preserve"> 07 88 60 2819</t>
  </si>
  <si>
    <t>07 49 44 8497</t>
  </si>
  <si>
    <t>07 59 24 8392</t>
  </si>
  <si>
    <t>07 59 11 4126</t>
  </si>
  <si>
    <t>07 48 70 3218</t>
  </si>
  <si>
    <t>07 89 85 8070</t>
  </si>
  <si>
    <t>07 77 01 5781</t>
  </si>
  <si>
    <t>07 67 38 3098</t>
  </si>
  <si>
    <t>07 87 37 8784</t>
  </si>
  <si>
    <t>05 46 74 1477</t>
  </si>
  <si>
    <t>07 49 34 2854</t>
  </si>
  <si>
    <t>05 75 13 3971</t>
  </si>
  <si>
    <t>01 41 25 6843</t>
  </si>
  <si>
    <t>07 48 78 5256</t>
  </si>
  <si>
    <t>07 58 86 6753</t>
  </si>
  <si>
    <t>07 89 06 0845</t>
  </si>
  <si>
    <t>07 59 78 2372</t>
  </si>
  <si>
    <t>07 77 51 8390</t>
  </si>
  <si>
    <t>07 58 62 0033</t>
  </si>
  <si>
    <t>01 40 43 9287</t>
  </si>
  <si>
    <t>07 88 21 3173</t>
  </si>
  <si>
    <t>07 59 90 5493</t>
  </si>
  <si>
    <t>07 78 80 6074</t>
  </si>
  <si>
    <t>01 42 80 5327</t>
  </si>
  <si>
    <t>01 43 34 3719</t>
  </si>
  <si>
    <t>05 46 41 6943</t>
  </si>
  <si>
    <t>07 48 95 8144</t>
  </si>
  <si>
    <t>07 78 21 1451</t>
  </si>
  <si>
    <t>01 71 26 2725</t>
  </si>
  <si>
    <t>05 44 21 2117</t>
  </si>
  <si>
    <t>01 41 58 2810</t>
  </si>
  <si>
    <t>01 52 73 6694</t>
  </si>
  <si>
    <t>01 52 99 2684</t>
  </si>
  <si>
    <t>07 58 41 0860</t>
  </si>
  <si>
    <t>01 03 42 50 14</t>
  </si>
  <si>
    <t>07 08 66 38 78</t>
  </si>
  <si>
    <t>07 87 45 9483</t>
  </si>
  <si>
    <t>07 59 97 23 79</t>
  </si>
  <si>
    <t>07 49 76 63 77</t>
  </si>
  <si>
    <t>05 45 23 18 33</t>
  </si>
  <si>
    <t>01 73 05 05 83</t>
  </si>
  <si>
    <t>01 72 39 66 97</t>
  </si>
  <si>
    <t>05 46 53 88 55</t>
  </si>
  <si>
    <t>07 77 92 50 53</t>
  </si>
  <si>
    <t>07 77 10 45 07</t>
  </si>
  <si>
    <t>01 52 87 31 25</t>
  </si>
  <si>
    <t>07 08 15 26 59</t>
  </si>
  <si>
    <t>05 46 82 26 21</t>
  </si>
  <si>
    <t>07 49 44 8685</t>
  </si>
  <si>
    <t>05 55 830 0240</t>
  </si>
  <si>
    <t>01 73 34 0728</t>
  </si>
  <si>
    <t>07 49 60 0701</t>
  </si>
  <si>
    <t>01 52 56 7066</t>
  </si>
  <si>
    <t>07 57 38 0633</t>
  </si>
  <si>
    <t>07 58 41 9274</t>
  </si>
  <si>
    <t>07 87 38 9181</t>
  </si>
  <si>
    <t>07 48 78 2794</t>
  </si>
  <si>
    <t>01 40 45 7926</t>
  </si>
  <si>
    <t>07 59 01 6276</t>
  </si>
  <si>
    <t>07 87 14 0525</t>
  </si>
  <si>
    <t>05 5 46 73 52</t>
  </si>
  <si>
    <t>05 66 33 27 11</t>
  </si>
  <si>
    <t>07 58 41 80 27</t>
  </si>
  <si>
    <t>05 85 81 43 35</t>
  </si>
  <si>
    <t>05 75 58 52 89</t>
  </si>
  <si>
    <t>07 48 03 86 45</t>
  </si>
  <si>
    <t>07 69 16 55 00</t>
  </si>
  <si>
    <t>07 48 95 09 48</t>
  </si>
  <si>
    <t>07 57 81 16 93</t>
  </si>
  <si>
    <t>07 89 31 72 67</t>
  </si>
  <si>
    <t>07 58 65 80 96</t>
  </si>
  <si>
    <t>07 78 85 34 33</t>
  </si>
  <si>
    <t>07 59 77 83 60</t>
  </si>
  <si>
    <t>07 57 40 9430</t>
  </si>
  <si>
    <t xml:space="preserve">05 75 58 52 89 </t>
  </si>
  <si>
    <t>05 06 10 00 67</t>
  </si>
  <si>
    <t>01 52 80 64 74</t>
  </si>
  <si>
    <t>01 40 12 72 27</t>
  </si>
  <si>
    <t>07 49 75 88 25</t>
  </si>
  <si>
    <t xml:space="preserve">05 66 15 30 50 </t>
  </si>
  <si>
    <t>07 08 29 5143</t>
  </si>
  <si>
    <t>01 71 18 4031</t>
  </si>
  <si>
    <t>01 73 15 4906</t>
  </si>
  <si>
    <t>01 53 97 8594</t>
  </si>
  <si>
    <t>01 41 52 8770</t>
  </si>
  <si>
    <t>07 58 38 2908</t>
  </si>
  <si>
    <t>07 68 87 1529</t>
  </si>
  <si>
    <t>07 78 25 8792</t>
  </si>
  <si>
    <t>01 71 18 2129</t>
  </si>
  <si>
    <t>05 45 85 0350</t>
  </si>
  <si>
    <t>07 47 96 1184</t>
  </si>
  <si>
    <t>07 47 06 6197</t>
  </si>
  <si>
    <t>01 51 21 6353</t>
  </si>
  <si>
    <t>01 71 22 5169</t>
  </si>
  <si>
    <t>01 72 68 4701</t>
  </si>
  <si>
    <t>01 73 94 7425</t>
  </si>
  <si>
    <t>01 53 59 4317</t>
  </si>
  <si>
    <t>01 70 09 6504</t>
  </si>
  <si>
    <t>07 78 37 0700</t>
  </si>
  <si>
    <t>07 48 72 2914</t>
  </si>
  <si>
    <t>01 53 98 3748</t>
  </si>
  <si>
    <t>01 42 54 8938</t>
  </si>
  <si>
    <t>01 42 40 6710</t>
  </si>
  <si>
    <t>01 73 65 6049</t>
  </si>
  <si>
    <t>07 77 59 1521</t>
  </si>
  <si>
    <t>07 78 06 9092</t>
  </si>
  <si>
    <t>07 78 44 6066</t>
  </si>
  <si>
    <t>07 77 68 8954</t>
  </si>
  <si>
    <t>01 51 18 2788</t>
  </si>
  <si>
    <t>07 89 64 5452</t>
  </si>
  <si>
    <t>07 87 46 5374</t>
  </si>
  <si>
    <t>07 47 04 2661</t>
  </si>
  <si>
    <t>07 88 86 2100</t>
  </si>
  <si>
    <t>07 78 25 6210</t>
  </si>
  <si>
    <t>07 69 25 5979</t>
  </si>
  <si>
    <t>05 95 96 2590</t>
  </si>
  <si>
    <t>05 46 12 2344</t>
  </si>
  <si>
    <t>07 69 66 8780</t>
  </si>
  <si>
    <t>07 58 16 3913</t>
  </si>
  <si>
    <t>07 67 87 5874</t>
  </si>
  <si>
    <t>07 58 14 2590</t>
  </si>
  <si>
    <t>07 77 25 5336</t>
  </si>
  <si>
    <t>07 77 59 5929</t>
  </si>
  <si>
    <t>07 67 74 0510</t>
  </si>
  <si>
    <t>07 68 15 4106</t>
  </si>
  <si>
    <t>07 69 21 4217</t>
  </si>
  <si>
    <t>07 67 11 6857</t>
  </si>
  <si>
    <t>07 59 98 5484</t>
  </si>
  <si>
    <t>07 58 99 2626</t>
  </si>
  <si>
    <t>05 46 54 5094</t>
  </si>
  <si>
    <t>07 89  77 5674</t>
  </si>
  <si>
    <t>07 69 11 3415</t>
  </si>
  <si>
    <t>07 87 66 0614</t>
  </si>
  <si>
    <t>07 68 35 3594</t>
  </si>
  <si>
    <t>07 59 25 6599</t>
  </si>
  <si>
    <t>07 88 95 0575</t>
  </si>
  <si>
    <t>07 49 33 0624</t>
  </si>
  <si>
    <t>07 58 75 6877</t>
  </si>
  <si>
    <t>01 40 47 2263</t>
  </si>
  <si>
    <t>01 51 95 5635</t>
  </si>
  <si>
    <t>07 69 18 7059</t>
  </si>
  <si>
    <t>07 78 32 1404</t>
  </si>
  <si>
    <t>05 54 58 5161</t>
  </si>
  <si>
    <t>07 099 81 657</t>
  </si>
  <si>
    <t>07 49 31 7972</t>
  </si>
  <si>
    <t>05 55 79 2851</t>
  </si>
  <si>
    <t>07 57 90 1981</t>
  </si>
  <si>
    <t>07 49 31 2000</t>
  </si>
  <si>
    <t>01 51 52 5769</t>
  </si>
  <si>
    <t>01 51 29 3383</t>
  </si>
  <si>
    <t>07 78 00 1046</t>
  </si>
  <si>
    <t>07 57 20 2117</t>
  </si>
  <si>
    <t>01 40 34 0712</t>
  </si>
  <si>
    <t>07 57 65 6927</t>
  </si>
  <si>
    <t>07 59 70 5212</t>
  </si>
  <si>
    <t>07 49 08 8823</t>
  </si>
  <si>
    <t>07 57 23 3712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</si>
</sst>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 _€_-;\-* #,##0.00\ _€_-;_-* &quot;-&quot;??\ _€_-;_-@_-"/>
    <numFmt numFmtId="165" formatCode="_(* #,##0.00_);_(* \(#,##0.00\);_(* &quot;-&quot;??_);_(@_)"/>
    <numFmt numFmtId="166" formatCode="#,##0;[Red]#,##0"/>
    <numFmt numFmtId="167" formatCode="0.000000"/>
    <numFmt numFmtId="168" formatCode="0.000"/>
    <numFmt numFmtId="169" formatCode="_(* #,##0.0_);_(* \(#,##0.0\);_(* &quot;-&quot;??_);_(@_)"/>
    <numFmt numFmtId="170" formatCode="_(* #,##0_);_(* \(#,##0\);_(* &quot;-&quot;??_);_(@_)"/>
    <numFmt numFmtId="171" formatCode="0.0000"/>
    <numFmt numFmtId="172" formatCode="d/m/yyyy"/>
    <numFmt numFmtId="173" formatCode="0.00_ ;\-0.00\ "/>
    <numFmt numFmtId="174" formatCode="#0.0000##"/>
  </numFmts>
  <fonts count="84"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11"/>
      <color theme="1"/>
      <name val="Calibri"/>
      <family val="2"/>
      <scheme val="minor"/>
    </font>
    <font>
      <b/>
      <sz val="11"/>
      <color rgb="FF000000"/>
      <name val="Calibri"/>
      <family val="2"/>
      <scheme val="minor"/>
    </font>
    <font>
      <b/>
      <sz val="11"/>
      <name val="Calibri"/>
      <family val="2"/>
      <scheme val="minor"/>
    </font>
    <font>
      <b/>
      <sz val="11"/>
      <color rgb="FFFF0000"/>
      <name val="Calibri"/>
      <family val="2"/>
      <scheme val="minor"/>
    </font>
    <font>
      <sz val="11"/>
      <name val="Calibri"/>
      <family val="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b/>
      <u/>
      <sz val="12"/>
      <color theme="4"/>
      <name val="Century Gothic"/>
      <family val="2"/>
    </font>
    <font>
      <u/>
      <sz val="12"/>
      <color theme="4"/>
      <name val="Century Gothic"/>
      <family val="2"/>
    </font>
    <font>
      <u/>
      <sz val="12"/>
      <color theme="1"/>
      <name val="Century Gothic"/>
      <family val="2"/>
    </font>
    <font>
      <sz val="11"/>
      <name val="Calibri"/>
      <family val="2"/>
    </font>
    <font>
      <sz val="11"/>
      <color rgb="FF000000"/>
      <name val="Calibri"/>
      <family val="2"/>
    </font>
    <font>
      <sz val="9"/>
      <name val="Calibri"/>
      <family val="2"/>
    </font>
    <font>
      <sz val="9"/>
      <color rgb="FF000000"/>
      <name val="Calibri"/>
      <family val="2"/>
    </font>
    <font>
      <sz val="9"/>
      <color rgb="FF000000"/>
      <name val="Corbel"/>
      <family val="2"/>
    </font>
    <font>
      <sz val="10"/>
      <color rgb="FF000000"/>
      <name val="Corbel"/>
      <family val="2"/>
    </font>
    <font>
      <sz val="9"/>
      <name val="Corbel"/>
      <family val="2"/>
    </font>
    <font>
      <sz val="10"/>
      <name val="Arial"/>
      <family val="2"/>
    </font>
    <font>
      <sz val="12"/>
      <color rgb="FF000000"/>
      <name val="Calibri"/>
      <family val="2"/>
    </font>
    <font>
      <sz val="11"/>
      <color rgb="FF000000"/>
      <name val="Corbel"/>
      <family val="2"/>
    </font>
    <font>
      <sz val="12"/>
      <name val="Calibri"/>
      <family val="2"/>
    </font>
    <font>
      <sz val="11"/>
      <color rgb="FF000000"/>
      <name val="Century Gothic"/>
      <family val="2"/>
    </font>
    <font>
      <sz val="10"/>
      <color rgb="FF000000"/>
      <name val="Calibri"/>
      <family val="2"/>
    </font>
    <font>
      <sz val="9"/>
      <name val="Calibri"/>
      <family val="2"/>
      <scheme val="minor"/>
    </font>
    <font>
      <sz val="9"/>
      <color theme="1"/>
      <name val="Calibri"/>
      <family val="2"/>
      <scheme val="minor"/>
    </font>
    <font>
      <sz val="10"/>
      <color theme="1"/>
      <name val="Corbel"/>
      <family val="2"/>
    </font>
    <font>
      <sz val="10"/>
      <color theme="1"/>
      <name val="Century Gothic"/>
      <family val="2"/>
    </font>
    <font>
      <sz val="12"/>
      <color rgb="FF000000"/>
      <name val="Garamond"/>
      <family val="1"/>
    </font>
    <font>
      <sz val="12"/>
      <name val="Garamond"/>
      <family val="1"/>
    </font>
    <font>
      <sz val="9"/>
      <color rgb="FF000000"/>
      <name val="Century Gothic"/>
      <family val="2"/>
    </font>
    <font>
      <sz val="10"/>
      <color rgb="FF000000"/>
      <name val="Century Gothic"/>
      <family val="2"/>
    </font>
    <font>
      <sz val="10"/>
      <name val="Corbel"/>
      <family val="2"/>
    </font>
    <font>
      <sz val="11"/>
      <color rgb="FF000000"/>
      <name val="Calibri"/>
      <family val="2"/>
    </font>
    <font>
      <sz val="9"/>
      <name val="Calibri"/>
      <family val="2"/>
    </font>
    <font>
      <sz val="9"/>
      <color rgb="FF000000"/>
      <name val="Corbel"/>
      <family val="2"/>
    </font>
    <font>
      <sz val="10"/>
      <color rgb="FF000000"/>
      <name val="Corbel"/>
      <family val="2"/>
    </font>
    <font>
      <sz val="10"/>
      <color theme="1"/>
      <name val="Corbel"/>
      <family val="2"/>
    </font>
    <font>
      <sz val="10"/>
      <color theme="1"/>
      <name val="Century Gothic"/>
      <family val="2"/>
    </font>
    <font>
      <sz val="9"/>
      <color rgb="FFFF0000"/>
      <name val="Corbel"/>
      <family val="2"/>
    </font>
    <font>
      <sz val="9"/>
      <color theme="1"/>
      <name val="Corbel"/>
      <family val="2"/>
    </font>
  </fonts>
  <fills count="20">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FFC000"/>
        <bgColor indexed="64"/>
      </patternFill>
    </fill>
    <fill>
      <patternFill patternType="solid">
        <fgColor theme="6"/>
        <bgColor indexed="64"/>
      </patternFill>
    </fill>
    <fill>
      <patternFill patternType="solid">
        <fgColor rgb="FFBFBFBF"/>
        <bgColor indexed="64"/>
      </patternFill>
    </fill>
    <fill>
      <patternFill patternType="solid">
        <fgColor theme="0" tint="-0.34998626667073579"/>
        <bgColor indexed="64"/>
      </patternFill>
    </fill>
    <fill>
      <patternFill patternType="solid">
        <fgColor theme="4"/>
      </patternFill>
    </fill>
    <fill>
      <patternFill patternType="solid">
        <fgColor rgb="FFA6A6A6"/>
        <bgColor indexed="64"/>
      </patternFill>
    </fill>
    <fill>
      <patternFill patternType="solid">
        <fgColor rgb="FFFFFF00"/>
        <bgColor indexed="64"/>
      </patternFill>
    </fill>
    <fill>
      <patternFill patternType="solid">
        <fgColor rgb="FFFFFFFF"/>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22">
    <xf numFmtId="0" fontId="0" fillId="0" borderId="0"/>
    <xf numFmtId="0" fontId="4" fillId="2" borderId="0" applyNumberFormat="0" applyBorder="0" applyAlignment="0" applyProtection="0"/>
    <xf numFmtId="9" fontId="12" fillId="0" borderId="0" applyFont="0" applyFill="0" applyBorder="0" applyAlignment="0" applyProtection="0"/>
    <xf numFmtId="0" fontId="13" fillId="0" borderId="9" applyNumberFormat="0" applyFill="0" applyAlignment="0" applyProtection="0"/>
    <xf numFmtId="165" fontId="12" fillId="0" borderId="0" applyFont="0" applyFill="0" applyBorder="0" applyAlignment="0" applyProtection="0"/>
    <xf numFmtId="0" fontId="3" fillId="0" borderId="0"/>
    <xf numFmtId="0" fontId="2" fillId="0" borderId="0"/>
    <xf numFmtId="0" fontId="35" fillId="0" borderId="0" applyNumberFormat="0" applyFill="0" applyBorder="0" applyAlignment="0" applyProtection="0"/>
    <xf numFmtId="0" fontId="36" fillId="16" borderId="0" applyNumberFormat="0" applyBorder="0" applyAlignment="0" applyProtection="0"/>
    <xf numFmtId="0" fontId="54" fillId="0" borderId="0">
      <alignment vertical="center"/>
    </xf>
    <xf numFmtId="0" fontId="61" fillId="0" borderId="0">
      <protection locked="0"/>
    </xf>
    <xf numFmtId="164" fontId="55" fillId="0" borderId="0">
      <alignment vertical="top"/>
      <protection locked="0"/>
    </xf>
    <xf numFmtId="0" fontId="12" fillId="0" borderId="0"/>
    <xf numFmtId="0" fontId="55" fillId="0" borderId="0">
      <protection locked="0"/>
    </xf>
    <xf numFmtId="0" fontId="1" fillId="0" borderId="0"/>
    <xf numFmtId="0" fontId="12" fillId="0" borderId="0"/>
    <xf numFmtId="9" fontId="12" fillId="0" borderId="0" applyFont="0" applyFill="0" applyBorder="0" applyAlignment="0" applyProtection="0"/>
    <xf numFmtId="164" fontId="12" fillId="0" borderId="0" applyFont="0" applyFill="0" applyBorder="0" applyAlignment="0" applyProtection="0"/>
    <xf numFmtId="0" fontId="1" fillId="0" borderId="0"/>
    <xf numFmtId="0" fontId="1" fillId="0" borderId="0"/>
    <xf numFmtId="164" fontId="55" fillId="0" borderId="0">
      <alignment vertical="top"/>
      <protection locked="0"/>
    </xf>
    <xf numFmtId="0" fontId="12" fillId="0" borderId="0"/>
  </cellStyleXfs>
  <cellXfs count="319">
    <xf numFmtId="0" fontId="0" fillId="0" borderId="0" xfId="0"/>
    <xf numFmtId="0" fontId="5" fillId="0" borderId="0" xfId="0" applyFont="1" applyAlignment="1" applyProtection="1">
      <protection locked="0"/>
    </xf>
    <xf numFmtId="0" fontId="5" fillId="0" borderId="0" xfId="0" applyFont="1" applyProtection="1">
      <protection locked="0"/>
    </xf>
    <xf numFmtId="1" fontId="5" fillId="0" borderId="0" xfId="0" applyNumberFormat="1" applyFont="1" applyProtection="1">
      <protection locked="0"/>
    </xf>
    <xf numFmtId="0" fontId="9" fillId="0" borderId="0" xfId="0" applyFont="1"/>
    <xf numFmtId="167" fontId="11" fillId="0" borderId="1" xfId="0" applyNumberFormat="1" applyFont="1" applyBorder="1" applyAlignment="1" applyProtection="1">
      <alignment vertical="center" wrapText="1"/>
    </xf>
    <xf numFmtId="0" fontId="9" fillId="0" borderId="0" xfId="0" applyFont="1" applyProtection="1">
      <protection locked="0"/>
    </xf>
    <xf numFmtId="2" fontId="9" fillId="0" borderId="0" xfId="0" applyNumberFormat="1" applyFont="1" applyProtection="1">
      <protection locked="0"/>
    </xf>
    <xf numFmtId="167" fontId="9" fillId="0" borderId="0" xfId="0" applyNumberFormat="1" applyFont="1" applyProtection="1">
      <protection locked="0"/>
    </xf>
    <xf numFmtId="0" fontId="9" fillId="0" borderId="1" xfId="0" applyFont="1" applyBorder="1" applyProtection="1"/>
    <xf numFmtId="0" fontId="14" fillId="0" borderId="0" xfId="0" applyFont="1"/>
    <xf numFmtId="168" fontId="10" fillId="0" borderId="0" xfId="0" applyNumberFormat="1" applyFont="1"/>
    <xf numFmtId="0" fontId="13" fillId="0" borderId="9" xfId="3"/>
    <xf numFmtId="0" fontId="0" fillId="0" borderId="0" xfId="0" applyAlignment="1">
      <alignment wrapText="1"/>
    </xf>
    <xf numFmtId="0" fontId="17" fillId="0" borderId="0" xfId="0" applyFont="1"/>
    <xf numFmtId="0" fontId="15" fillId="0" borderId="1" xfId="0" applyFont="1" applyBorder="1" applyAlignment="1">
      <alignment vertical="center" wrapText="1"/>
    </xf>
    <xf numFmtId="0" fontId="16" fillId="3" borderId="0" xfId="0" applyFont="1" applyFill="1" applyAlignment="1">
      <alignment wrapText="1"/>
    </xf>
    <xf numFmtId="0" fontId="17" fillId="0" borderId="0" xfId="0" applyFont="1" applyAlignment="1"/>
    <xf numFmtId="1" fontId="15" fillId="0" borderId="1" xfId="0" applyNumberFormat="1" applyFont="1" applyBorder="1" applyAlignment="1">
      <alignment vertical="center" wrapText="1"/>
    </xf>
    <xf numFmtId="0" fontId="15" fillId="0" borderId="12" xfId="0" applyFont="1" applyFill="1" applyBorder="1" applyAlignment="1">
      <alignment vertical="center" wrapText="1"/>
    </xf>
    <xf numFmtId="0" fontId="14" fillId="0" borderId="0" xfId="0" applyFont="1" applyAlignment="1">
      <alignment wrapText="1"/>
    </xf>
    <xf numFmtId="0" fontId="9" fillId="0" borderId="1" xfId="0" applyFont="1" applyBorder="1" applyAlignment="1" applyProtection="1">
      <alignment horizontal="center"/>
    </xf>
    <xf numFmtId="0" fontId="14" fillId="0" borderId="0" xfId="0" applyFont="1" applyFill="1" applyBorder="1"/>
    <xf numFmtId="0" fontId="15" fillId="0" borderId="1" xfId="0" applyFont="1" applyFill="1" applyBorder="1" applyAlignment="1">
      <alignment vertical="center" wrapText="1"/>
    </xf>
    <xf numFmtId="0" fontId="19" fillId="13" borderId="0" xfId="0" applyFont="1" applyFill="1"/>
    <xf numFmtId="0" fontId="19" fillId="12" borderId="0" xfId="0" applyFont="1" applyFill="1" applyAlignment="1">
      <alignment wrapText="1"/>
    </xf>
    <xf numFmtId="0" fontId="19" fillId="12" borderId="0" xfId="0" applyFont="1" applyFill="1"/>
    <xf numFmtId="0" fontId="24" fillId="0" borderId="0" xfId="6" applyFont="1" applyAlignment="1">
      <alignment vertical="center"/>
    </xf>
    <xf numFmtId="0" fontId="2" fillId="0" borderId="0" xfId="6"/>
    <xf numFmtId="0" fontId="25" fillId="0" borderId="0" xfId="6" applyFont="1" applyAlignment="1">
      <alignment vertical="center"/>
    </xf>
    <xf numFmtId="0" fontId="26" fillId="0" borderId="0" xfId="6" applyFont="1" applyAlignment="1">
      <alignment vertical="center"/>
    </xf>
    <xf numFmtId="0" fontId="27" fillId="0" borderId="0" xfId="6" applyFont="1" applyAlignment="1">
      <alignment vertical="center"/>
    </xf>
    <xf numFmtId="0" fontId="28" fillId="0" borderId="0" xfId="6" applyFont="1" applyAlignment="1">
      <alignment vertical="center"/>
    </xf>
    <xf numFmtId="0" fontId="2" fillId="0" borderId="0" xfId="6" applyAlignment="1">
      <alignment vertical="center"/>
    </xf>
    <xf numFmtId="0" fontId="32" fillId="0" borderId="0" xfId="6" applyFont="1"/>
    <xf numFmtId="0" fontId="33" fillId="0" borderId="0" xfId="6" applyFont="1"/>
    <xf numFmtId="0" fontId="9" fillId="0" borderId="0" xfId="6" applyFont="1" applyAlignment="1">
      <alignment vertical="center"/>
    </xf>
    <xf numFmtId="0" fontId="35" fillId="0" borderId="0" xfId="7"/>
    <xf numFmtId="167" fontId="11" fillId="0" borderId="12" xfId="0" applyNumberFormat="1" applyFont="1" applyBorder="1" applyAlignment="1" applyProtection="1">
      <alignment vertical="center" wrapText="1"/>
    </xf>
    <xf numFmtId="0" fontId="9" fillId="0" borderId="12" xfId="0" applyFont="1" applyBorder="1" applyProtection="1"/>
    <xf numFmtId="0" fontId="14" fillId="0" borderId="0" xfId="0" applyFont="1" applyAlignment="1">
      <alignment horizontal="center"/>
    </xf>
    <xf numFmtId="0" fontId="16" fillId="3" borderId="0" xfId="0" applyFont="1" applyFill="1" applyAlignment="1">
      <alignment horizontal="center" wrapText="1"/>
    </xf>
    <xf numFmtId="0" fontId="14" fillId="0" borderId="0" xfId="0" applyFont="1" applyAlignment="1">
      <alignment horizontal="center" wrapText="1"/>
    </xf>
    <xf numFmtId="0" fontId="0" fillId="0" borderId="0" xfId="0" applyAlignment="1">
      <alignment horizontal="center" wrapText="1"/>
    </xf>
    <xf numFmtId="0" fontId="14" fillId="0" borderId="0" xfId="0" applyFont="1" applyFill="1" applyBorder="1" applyAlignment="1">
      <alignment horizontal="center"/>
    </xf>
    <xf numFmtId="0" fontId="14" fillId="0" borderId="0" xfId="0" applyFont="1" applyAlignment="1">
      <alignment horizontal="center" vertical="center"/>
    </xf>
    <xf numFmtId="0" fontId="16" fillId="3" borderId="0" xfId="0" applyFont="1" applyFill="1" applyAlignment="1">
      <alignment horizontal="center" vertical="center" wrapText="1"/>
    </xf>
    <xf numFmtId="0" fontId="14" fillId="0" borderId="0" xfId="0" applyFont="1" applyAlignment="1">
      <alignment horizontal="center" vertical="center" wrapText="1"/>
    </xf>
    <xf numFmtId="0" fontId="0" fillId="0" borderId="0" xfId="0" applyAlignment="1">
      <alignment horizontal="center" vertical="center" wrapText="1"/>
    </xf>
    <xf numFmtId="0" fontId="14" fillId="0" borderId="0" xfId="0" applyFont="1" applyFill="1" applyBorder="1" applyAlignment="1">
      <alignment horizontal="center" vertical="center"/>
    </xf>
    <xf numFmtId="0" fontId="8" fillId="0" borderId="0" xfId="0" applyFont="1" applyProtection="1">
      <protection locked="0"/>
    </xf>
    <xf numFmtId="1" fontId="8" fillId="0" borderId="0" xfId="0" applyNumberFormat="1" applyFont="1" applyProtection="1">
      <protection locked="0"/>
    </xf>
    <xf numFmtId="14" fontId="5" fillId="0" borderId="15" xfId="0" applyNumberFormat="1" applyFont="1" applyBorder="1" applyAlignment="1" applyProtection="1"/>
    <xf numFmtId="0" fontId="5" fillId="0" borderId="19" xfId="0" applyFont="1" applyBorder="1" applyAlignment="1" applyProtection="1"/>
    <xf numFmtId="169" fontId="5" fillId="0" borderId="11" xfId="0" applyNumberFormat="1" applyFont="1" applyBorder="1" applyAlignment="1" applyProtection="1"/>
    <xf numFmtId="14" fontId="5" fillId="0" borderId="1" xfId="0" applyNumberFormat="1" applyFont="1" applyBorder="1" applyAlignment="1" applyProtection="1"/>
    <xf numFmtId="0" fontId="5" fillId="0" borderId="14" xfId="0" applyFont="1" applyBorder="1" applyAlignment="1" applyProtection="1"/>
    <xf numFmtId="0" fontId="8" fillId="0" borderId="0" xfId="0" applyFont="1" applyProtection="1"/>
    <xf numFmtId="0" fontId="5" fillId="0" borderId="0" xfId="0" applyFont="1" applyProtection="1"/>
    <xf numFmtId="9" fontId="9" fillId="0" borderId="1" xfId="2" applyFont="1" applyBorder="1" applyAlignment="1" applyProtection="1">
      <alignment horizontal="center"/>
    </xf>
    <xf numFmtId="170" fontId="9" fillId="0" borderId="1" xfId="4" applyNumberFormat="1" applyFont="1" applyBorder="1" applyProtection="1"/>
    <xf numFmtId="170" fontId="9" fillId="0" borderId="12" xfId="4" applyNumberFormat="1" applyFont="1" applyBorder="1" applyProtection="1"/>
    <xf numFmtId="0" fontId="9" fillId="0" borderId="0" xfId="0" applyFont="1" applyProtection="1"/>
    <xf numFmtId="0" fontId="30" fillId="0" borderId="0" xfId="6" applyFont="1" applyBorder="1" applyAlignment="1">
      <alignment horizontal="left" vertical="top" wrapText="1"/>
    </xf>
    <xf numFmtId="0" fontId="40" fillId="3" borderId="0" xfId="0" applyFont="1" applyFill="1" applyBorder="1" applyAlignment="1" applyProtection="1">
      <alignment horizontal="center" vertical="center" wrapText="1"/>
    </xf>
    <xf numFmtId="0" fontId="41" fillId="0" borderId="0" xfId="0" applyFont="1" applyAlignment="1" applyProtection="1">
      <alignment horizontal="center" vertical="center" wrapText="1"/>
      <protection locked="0"/>
    </xf>
    <xf numFmtId="0" fontId="41" fillId="0" borderId="0" xfId="0" applyFont="1" applyAlignment="1" applyProtection="1">
      <alignment horizontal="center" vertical="center" wrapText="1"/>
    </xf>
    <xf numFmtId="0" fontId="42" fillId="10" borderId="23" xfId="0" applyFont="1" applyFill="1" applyBorder="1" applyAlignment="1" applyProtection="1">
      <alignment horizontal="center" vertical="center" wrapText="1"/>
    </xf>
    <xf numFmtId="1" fontId="42" fillId="7" borderId="1" xfId="1" applyNumberFormat="1" applyFont="1" applyFill="1" applyBorder="1" applyAlignment="1" applyProtection="1">
      <alignment horizontal="center" vertical="center" wrapText="1"/>
    </xf>
    <xf numFmtId="0" fontId="43" fillId="0" borderId="0" xfId="0" applyFont="1" applyAlignment="1" applyProtection="1">
      <alignment horizontal="left"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center" vertical="center"/>
    </xf>
    <xf numFmtId="0" fontId="39" fillId="10" borderId="23" xfId="0" applyFont="1" applyFill="1" applyBorder="1" applyAlignment="1" applyProtection="1">
      <alignment horizontal="center" vertical="center" wrapText="1"/>
    </xf>
    <xf numFmtId="0" fontId="45" fillId="3" borderId="13" xfId="0" applyFont="1" applyFill="1" applyBorder="1" applyAlignment="1" applyProtection="1">
      <alignment horizontal="center" vertical="center" wrapText="1"/>
    </xf>
    <xf numFmtId="0" fontId="46" fillId="0" borderId="0" xfId="0" applyFont="1" applyProtection="1">
      <protection locked="0"/>
    </xf>
    <xf numFmtId="0" fontId="46" fillId="0" borderId="0" xfId="0" applyFont="1"/>
    <xf numFmtId="0" fontId="42" fillId="8" borderId="1" xfId="1" applyFont="1" applyFill="1" applyBorder="1" applyAlignment="1" applyProtection="1">
      <alignment horizontal="center" vertical="center" wrapText="1"/>
    </xf>
    <xf numFmtId="2" fontId="42" fillId="8" borderId="1" xfId="1" applyNumberFormat="1" applyFont="1" applyFill="1" applyBorder="1" applyAlignment="1" applyProtection="1">
      <alignment horizontal="center" vertical="center" wrapText="1"/>
    </xf>
    <xf numFmtId="0" fontId="47" fillId="0" borderId="0" xfId="0" applyFont="1" applyProtection="1">
      <protection locked="0"/>
    </xf>
    <xf numFmtId="0" fontId="42" fillId="9" borderId="1" xfId="1" applyFont="1" applyFill="1" applyBorder="1" applyAlignment="1" applyProtection="1">
      <alignment horizontal="center" vertical="center" wrapText="1"/>
    </xf>
    <xf numFmtId="2" fontId="42" fillId="9" borderId="1" xfId="1" applyNumberFormat="1" applyFont="1" applyFill="1" applyBorder="1" applyAlignment="1" applyProtection="1">
      <alignment horizontal="center" vertical="center" wrapText="1"/>
    </xf>
    <xf numFmtId="0" fontId="48" fillId="0" borderId="9" xfId="3" applyFont="1"/>
    <xf numFmtId="0" fontId="49" fillId="0" borderId="0" xfId="0" applyFont="1"/>
    <xf numFmtId="0" fontId="49" fillId="0" borderId="0" xfId="0" applyFont="1" applyAlignment="1">
      <alignment horizontal="center" vertical="center"/>
    </xf>
    <xf numFmtId="0" fontId="49" fillId="0" borderId="0" xfId="0" applyFont="1" applyAlignment="1">
      <alignment horizontal="center"/>
    </xf>
    <xf numFmtId="1" fontId="44" fillId="0" borderId="1" xfId="0" applyNumberFormat="1" applyFont="1" applyBorder="1" applyAlignment="1">
      <alignment vertical="center" wrapText="1"/>
    </xf>
    <xf numFmtId="0" fontId="46" fillId="0" borderId="1" xfId="0" applyFont="1" applyBorder="1" applyAlignment="1">
      <alignment vertical="center" wrapText="1"/>
    </xf>
    <xf numFmtId="0" fontId="50" fillId="16" borderId="1" xfId="8" applyFont="1" applyBorder="1" applyAlignment="1">
      <alignment horizontal="center" vertical="center"/>
    </xf>
    <xf numFmtId="1" fontId="46" fillId="0" borderId="1" xfId="0" applyNumberFormat="1" applyFont="1" applyBorder="1" applyAlignment="1">
      <alignment vertical="center" wrapText="1"/>
    </xf>
    <xf numFmtId="1" fontId="46" fillId="15" borderId="1" xfId="0" applyNumberFormat="1" applyFont="1" applyFill="1" applyBorder="1" applyAlignment="1">
      <alignment horizontal="center" vertical="center" wrapText="1"/>
    </xf>
    <xf numFmtId="1" fontId="51" fillId="15" borderId="1" xfId="0" applyNumberFormat="1" applyFont="1" applyFill="1" applyBorder="1" applyAlignment="1">
      <alignment vertical="center" wrapText="1"/>
    </xf>
    <xf numFmtId="0" fontId="46" fillId="0" borderId="1" xfId="0" applyFont="1" applyBorder="1" applyAlignment="1">
      <alignment horizontal="center" vertical="center"/>
    </xf>
    <xf numFmtId="1" fontId="46" fillId="0" borderId="1" xfId="0" applyNumberFormat="1" applyFont="1" applyBorder="1" applyAlignment="1">
      <alignment horizontal="center" vertical="center" wrapText="1"/>
    </xf>
    <xf numFmtId="1" fontId="52" fillId="0" borderId="1" xfId="0" applyNumberFormat="1" applyFont="1" applyBorder="1" applyAlignment="1">
      <alignment vertical="center" wrapText="1"/>
    </xf>
    <xf numFmtId="1" fontId="44" fillId="15" borderId="1" xfId="0" applyNumberFormat="1" applyFont="1" applyFill="1" applyBorder="1" applyAlignment="1">
      <alignment vertical="center" wrapText="1"/>
    </xf>
    <xf numFmtId="1" fontId="44" fillId="15" borderId="1" xfId="0" applyNumberFormat="1" applyFont="1" applyFill="1" applyBorder="1" applyAlignment="1">
      <alignment horizontal="center" vertical="center" wrapText="1"/>
    </xf>
    <xf numFmtId="1" fontId="46" fillId="17" borderId="1" xfId="0" applyNumberFormat="1" applyFont="1" applyFill="1" applyBorder="1" applyAlignment="1">
      <alignment horizontal="center" vertical="center" wrapText="1"/>
    </xf>
    <xf numFmtId="1" fontId="44" fillId="17" borderId="1" xfId="0" applyNumberFormat="1" applyFont="1" applyFill="1" applyBorder="1" applyAlignment="1">
      <alignment vertical="center" wrapText="1"/>
    </xf>
    <xf numFmtId="1" fontId="44" fillId="17" borderId="1" xfId="0" applyNumberFormat="1" applyFont="1" applyFill="1" applyBorder="1" applyAlignment="1">
      <alignment horizontal="center" vertical="center" wrapText="1"/>
    </xf>
    <xf numFmtId="1" fontId="51" fillId="17" borderId="1" xfId="0" applyNumberFormat="1" applyFont="1" applyFill="1" applyBorder="1" applyAlignment="1">
      <alignment vertical="center" wrapText="1"/>
    </xf>
    <xf numFmtId="0" fontId="44" fillId="0" borderId="1" xfId="0" applyFont="1" applyBorder="1" applyAlignment="1">
      <alignment vertical="center" wrapText="1"/>
    </xf>
    <xf numFmtId="0" fontId="46" fillId="0" borderId="1" xfId="0" applyFont="1" applyBorder="1" applyAlignment="1">
      <alignment wrapText="1"/>
    </xf>
    <xf numFmtId="0" fontId="46" fillId="0" borderId="1" xfId="0" applyFont="1" applyBorder="1" applyAlignment="1">
      <alignment vertical="center"/>
    </xf>
    <xf numFmtId="0" fontId="46" fillId="0" borderId="1" xfId="0" applyFont="1" applyBorder="1" applyAlignment="1">
      <alignment horizontal="center" vertical="center" wrapText="1"/>
    </xf>
    <xf numFmtId="0" fontId="52" fillId="0" borderId="1" xfId="0" applyFont="1" applyBorder="1" applyAlignment="1">
      <alignment vertical="center" wrapText="1"/>
    </xf>
    <xf numFmtId="0" fontId="50" fillId="16" borderId="1" xfId="8" applyFont="1" applyBorder="1" applyAlignment="1">
      <alignment vertical="center" wrapText="1"/>
    </xf>
    <xf numFmtId="0" fontId="46" fillId="17" borderId="1" xfId="0" applyFont="1" applyFill="1" applyBorder="1" applyAlignment="1">
      <alignment horizontal="center" wrapText="1"/>
    </xf>
    <xf numFmtId="0" fontId="53" fillId="17" borderId="1" xfId="0" applyFont="1" applyFill="1" applyBorder="1" applyAlignment="1">
      <alignment vertical="center" wrapText="1"/>
    </xf>
    <xf numFmtId="0" fontId="46" fillId="0" borderId="0" xfId="0" applyFont="1" applyFill="1" applyBorder="1"/>
    <xf numFmtId="1" fontId="50" fillId="16" borderId="1" xfId="8" applyNumberFormat="1" applyFont="1" applyBorder="1" applyAlignment="1">
      <alignment vertical="center" wrapText="1"/>
    </xf>
    <xf numFmtId="1" fontId="46" fillId="0" borderId="1" xfId="0" applyNumberFormat="1" applyFont="1" applyBorder="1" applyAlignment="1">
      <alignment wrapText="1"/>
    </xf>
    <xf numFmtId="0" fontId="46" fillId="0" borderId="1" xfId="0" applyFont="1" applyFill="1" applyBorder="1"/>
    <xf numFmtId="1" fontId="50" fillId="16" borderId="1" xfId="8" applyNumberFormat="1" applyFont="1" applyBorder="1" applyAlignment="1">
      <alignment wrapText="1"/>
    </xf>
    <xf numFmtId="0" fontId="46" fillId="17" borderId="1" xfId="0" applyFont="1" applyFill="1" applyBorder="1" applyAlignment="1">
      <alignment horizontal="center" vertical="center" wrapText="1"/>
    </xf>
    <xf numFmtId="0" fontId="46" fillId="17" borderId="1" xfId="0" applyFont="1" applyFill="1" applyBorder="1"/>
    <xf numFmtId="0" fontId="0" fillId="0" borderId="0" xfId="0" applyAlignment="1">
      <alignment horizontal="center"/>
    </xf>
    <xf numFmtId="0" fontId="14" fillId="0" borderId="1" xfId="0" applyFont="1" applyBorder="1"/>
    <xf numFmtId="0" fontId="14" fillId="0" borderId="28" xfId="0" applyFont="1" applyBorder="1"/>
    <xf numFmtId="0" fontId="14" fillId="0" borderId="30" xfId="0" applyFont="1" applyBorder="1"/>
    <xf numFmtId="0" fontId="14" fillId="0" borderId="27" xfId="0" applyFont="1" applyBorder="1" applyAlignment="1">
      <alignment horizontal="center"/>
    </xf>
    <xf numFmtId="0" fontId="14" fillId="0" borderId="29" xfId="0" applyFont="1" applyBorder="1" applyAlignment="1">
      <alignment horizontal="center"/>
    </xf>
    <xf numFmtId="0" fontId="15" fillId="0" borderId="24"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14" fillId="18" borderId="0" xfId="0" applyFont="1" applyFill="1"/>
    <xf numFmtId="0" fontId="40" fillId="3" borderId="0" xfId="0" applyFont="1" applyFill="1" applyAlignment="1">
      <alignment horizontal="center" vertical="center" wrapText="1"/>
    </xf>
    <xf numFmtId="0" fontId="9" fillId="0" borderId="0" xfId="6" applyFont="1" applyAlignment="1">
      <alignment horizontal="left" vertical="center" wrapText="1"/>
    </xf>
    <xf numFmtId="0" fontId="5" fillId="0" borderId="15" xfId="0" applyFont="1" applyBorder="1" applyAlignment="1" applyProtection="1"/>
    <xf numFmtId="0" fontId="5" fillId="0" borderId="1" xfId="0" applyFont="1" applyBorder="1" applyAlignment="1" applyProtection="1"/>
    <xf numFmtId="0" fontId="5" fillId="0" borderId="12" xfId="0" applyFont="1" applyBorder="1" applyAlignment="1" applyProtection="1"/>
    <xf numFmtId="0" fontId="39" fillId="10" borderId="6" xfId="0" applyFont="1" applyFill="1" applyBorder="1" applyAlignment="1">
      <alignment horizontal="center" vertical="center" wrapText="1"/>
    </xf>
    <xf numFmtId="0" fontId="42" fillId="10" borderId="23" xfId="0" applyFont="1" applyFill="1" applyBorder="1" applyAlignment="1">
      <alignment horizontal="center" vertical="center" wrapText="1"/>
    </xf>
    <xf numFmtId="0" fontId="42" fillId="11" borderId="1" xfId="0" applyFont="1" applyFill="1" applyBorder="1" applyAlignment="1">
      <alignment horizontal="center" vertical="center" wrapText="1"/>
    </xf>
    <xf numFmtId="1" fontId="42" fillId="11" borderId="1" xfId="0" applyNumberFormat="1" applyFont="1" applyFill="1" applyBorder="1" applyAlignment="1">
      <alignment horizontal="center" vertical="center" wrapText="1"/>
    </xf>
    <xf numFmtId="0" fontId="42" fillId="4" borderId="1" xfId="0" applyFont="1" applyFill="1" applyBorder="1" applyAlignment="1">
      <alignment horizontal="center" vertical="center" wrapText="1"/>
    </xf>
    <xf numFmtId="1" fontId="42" fillId="4" borderId="1" xfId="0" applyNumberFormat="1" applyFont="1" applyFill="1" applyBorder="1" applyAlignment="1">
      <alignment horizontal="center" vertical="center" wrapText="1"/>
    </xf>
    <xf numFmtId="0" fontId="42" fillId="5" borderId="1" xfId="0" applyFont="1" applyFill="1" applyBorder="1" applyAlignment="1">
      <alignment horizontal="center" vertical="center" wrapText="1"/>
    </xf>
    <xf numFmtId="0" fontId="42" fillId="6" borderId="1" xfId="0" applyFont="1" applyFill="1" applyBorder="1" applyAlignment="1">
      <alignment horizontal="center" vertical="center" wrapText="1"/>
    </xf>
    <xf numFmtId="1" fontId="42" fillId="6" borderId="1" xfId="0" applyNumberFormat="1" applyFont="1" applyFill="1" applyBorder="1" applyAlignment="1">
      <alignment horizontal="center" vertical="center" wrapText="1"/>
    </xf>
    <xf numFmtId="0" fontId="42" fillId="6" borderId="14" xfId="0" applyFont="1" applyFill="1" applyBorder="1" applyAlignment="1">
      <alignment horizontal="center" vertical="center" wrapText="1"/>
    </xf>
    <xf numFmtId="166" fontId="42" fillId="8" borderId="1" xfId="0" applyNumberFormat="1" applyFont="1" applyFill="1" applyBorder="1" applyAlignment="1">
      <alignment horizontal="center" vertical="center" wrapText="1"/>
    </xf>
    <xf numFmtId="0" fontId="42" fillId="8" borderId="1"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45" fillId="3" borderId="13" xfId="0" applyFont="1" applyFill="1" applyBorder="1" applyAlignment="1">
      <alignment vertical="center" wrapText="1"/>
    </xf>
    <xf numFmtId="0" fontId="15" fillId="0" borderId="12" xfId="0" applyFont="1" applyBorder="1" applyAlignment="1">
      <alignment vertical="center" wrapText="1"/>
    </xf>
    <xf numFmtId="0" fontId="20" fillId="0" borderId="0" xfId="0" applyFont="1" applyAlignment="1">
      <alignment wrapText="1"/>
    </xf>
    <xf numFmtId="0" fontId="19" fillId="0" borderId="0" xfId="0" applyFont="1"/>
    <xf numFmtId="0" fontId="23" fillId="0" borderId="0" xfId="0" applyFont="1"/>
    <xf numFmtId="0" fontId="21" fillId="0" borderId="0" xfId="0" applyFont="1"/>
    <xf numFmtId="0" fontId="20" fillId="0" borderId="0" xfId="0" applyFont="1" applyAlignment="1">
      <alignment horizontal="left" wrapText="1"/>
    </xf>
    <xf numFmtId="0" fontId="22" fillId="0" borderId="0" xfId="0" applyFont="1"/>
    <xf numFmtId="0" fontId="20" fillId="0" borderId="0" xfId="0" applyFont="1"/>
    <xf numFmtId="0" fontId="19" fillId="0" borderId="0" xfId="0" applyFont="1" applyAlignment="1">
      <alignment vertical="center" wrapText="1"/>
    </xf>
    <xf numFmtId="0" fontId="14" fillId="0" borderId="31" xfId="0" applyFont="1" applyBorder="1" applyAlignment="1">
      <alignment wrapText="1"/>
    </xf>
    <xf numFmtId="0" fontId="6" fillId="0" borderId="1" xfId="9" applyFont="1" applyFill="1" applyBorder="1" applyAlignment="1" applyProtection="1">
      <alignment vertical="center" wrapText="1"/>
      <protection locked="0"/>
    </xf>
    <xf numFmtId="0" fontId="6" fillId="0" borderId="1" xfId="0" applyFont="1" applyFill="1" applyBorder="1" applyAlignment="1" applyProtection="1">
      <alignment vertical="center" wrapText="1"/>
      <protection locked="0"/>
    </xf>
    <xf numFmtId="2" fontId="55" fillId="0" borderId="1" xfId="0" applyNumberFormat="1" applyFont="1" applyFill="1" applyBorder="1" applyAlignment="1" applyProtection="1">
      <protection locked="0"/>
    </xf>
    <xf numFmtId="2" fontId="62" fillId="0" borderId="1" xfId="11" applyNumberFormat="1" applyFont="1" applyFill="1" applyBorder="1" applyAlignment="1" applyProtection="1">
      <alignment horizontal="right" vertical="center"/>
    </xf>
    <xf numFmtId="0" fontId="6" fillId="0" borderId="1" xfId="12" applyFont="1" applyFill="1" applyBorder="1" applyAlignment="1" applyProtection="1">
      <alignment vertical="center" wrapText="1"/>
      <protection locked="0"/>
    </xf>
    <xf numFmtId="2" fontId="64" fillId="0" borderId="1" xfId="11" applyNumberFormat="1" applyFont="1" applyFill="1" applyBorder="1" applyAlignment="1" applyProtection="1">
      <alignment horizontal="right" vertical="center"/>
    </xf>
    <xf numFmtId="2" fontId="62" fillId="0" borderId="1" xfId="0" applyNumberFormat="1" applyFont="1" applyFill="1" applyBorder="1" applyAlignment="1">
      <alignment horizontal="right"/>
    </xf>
    <xf numFmtId="0" fontId="6" fillId="0" borderId="12" xfId="0" applyFont="1" applyFill="1" applyBorder="1" applyAlignment="1" applyProtection="1">
      <alignment vertical="center" wrapText="1"/>
      <protection locked="0"/>
    </xf>
    <xf numFmtId="2" fontId="65" fillId="0" borderId="1" xfId="0" applyNumberFormat="1" applyFont="1" applyFill="1" applyBorder="1" applyAlignment="1" applyProtection="1">
      <alignment horizontal="right"/>
      <protection locked="0"/>
    </xf>
    <xf numFmtId="2" fontId="65" fillId="0" borderId="12" xfId="0" applyNumberFormat="1" applyFont="1" applyFill="1" applyBorder="1" applyAlignment="1" applyProtection="1">
      <alignment horizontal="right"/>
      <protection locked="0"/>
    </xf>
    <xf numFmtId="0" fontId="69" fillId="0" borderId="1" xfId="0" applyNumberFormat="1" applyFont="1" applyBorder="1" applyAlignment="1" applyProtection="1"/>
    <xf numFmtId="0" fontId="70" fillId="0" borderId="1" xfId="0" applyFont="1" applyBorder="1" applyProtection="1"/>
    <xf numFmtId="172" fontId="69" fillId="0" borderId="1" xfId="0" applyNumberFormat="1" applyFont="1" applyBorder="1" applyAlignment="1" applyProtection="1"/>
    <xf numFmtId="0" fontId="69" fillId="0" borderId="14" xfId="0" applyFont="1" applyBorder="1" applyAlignment="1" applyProtection="1"/>
    <xf numFmtId="169" fontId="69" fillId="0" borderId="11" xfId="0" applyNumberFormat="1" applyFont="1" applyBorder="1" applyAlignment="1" applyProtection="1"/>
    <xf numFmtId="0" fontId="11" fillId="0" borderId="1" xfId="0" applyFont="1" applyBorder="1" applyAlignment="1" applyProtection="1">
      <protection locked="0"/>
    </xf>
    <xf numFmtId="173" fontId="57" fillId="19" borderId="1" xfId="0" applyNumberFormat="1" applyFont="1" applyFill="1" applyBorder="1" applyAlignment="1" applyProtection="1">
      <alignment horizontal="center" wrapText="1"/>
      <protection locked="0"/>
    </xf>
    <xf numFmtId="173" fontId="57" fillId="0" borderId="1" xfId="0" applyNumberFormat="1" applyFont="1" applyBorder="1" applyAlignment="1" applyProtection="1">
      <alignment horizontal="center" wrapText="1"/>
      <protection locked="0"/>
    </xf>
    <xf numFmtId="0" fontId="55" fillId="0" borderId="1" xfId="0" applyFont="1" applyBorder="1" applyAlignment="1" applyProtection="1">
      <alignment horizontal="center"/>
      <protection locked="0"/>
    </xf>
    <xf numFmtId="3" fontId="11" fillId="0" borderId="1" xfId="0" applyNumberFormat="1" applyFont="1" applyBorder="1" applyAlignment="1" applyProtection="1">
      <alignment vertical="center" wrapText="1"/>
      <protection locked="0"/>
    </xf>
    <xf numFmtId="173" fontId="57" fillId="0" borderId="1" xfId="0" applyNumberFormat="1" applyFont="1" applyFill="1" applyBorder="1" applyAlignment="1" applyProtection="1">
      <alignment horizontal="center" wrapText="1"/>
      <protection locked="0"/>
    </xf>
    <xf numFmtId="3" fontId="55" fillId="0" borderId="1" xfId="0" applyNumberFormat="1" applyFont="1" applyBorder="1" applyAlignment="1" applyProtection="1">
      <alignment horizontal="center"/>
      <protection locked="0"/>
    </xf>
    <xf numFmtId="0" fontId="11" fillId="0" borderId="12" xfId="0" applyFont="1" applyBorder="1" applyAlignment="1" applyProtection="1">
      <protection locked="0"/>
    </xf>
    <xf numFmtId="173" fontId="57" fillId="19" borderId="12" xfId="0" applyNumberFormat="1" applyFont="1" applyFill="1" applyBorder="1" applyAlignment="1" applyProtection="1">
      <alignment horizontal="center" wrapText="1"/>
      <protection locked="0"/>
    </xf>
    <xf numFmtId="173" fontId="57" fillId="0" borderId="12" xfId="0" applyNumberFormat="1" applyFont="1" applyFill="1" applyBorder="1" applyAlignment="1" applyProtection="1">
      <alignment horizontal="center" wrapText="1"/>
      <protection locked="0"/>
    </xf>
    <xf numFmtId="173" fontId="57" fillId="0" borderId="12" xfId="0" applyNumberFormat="1" applyFont="1" applyBorder="1" applyAlignment="1" applyProtection="1">
      <alignment horizontal="center" wrapText="1"/>
      <protection locked="0"/>
    </xf>
    <xf numFmtId="3" fontId="55" fillId="0" borderId="12" xfId="0" applyNumberFormat="1" applyFont="1" applyBorder="1" applyAlignment="1" applyProtection="1">
      <alignment horizontal="center"/>
      <protection locked="0"/>
    </xf>
    <xf numFmtId="3" fontId="11" fillId="0" borderId="12" xfId="0" applyNumberFormat="1" applyFont="1" applyBorder="1" applyAlignment="1" applyProtection="1">
      <alignment vertical="center" wrapText="1"/>
      <protection locked="0"/>
    </xf>
    <xf numFmtId="0" fontId="70" fillId="0" borderId="1" xfId="0" applyFont="1" applyBorder="1" applyAlignment="1" applyProtection="1">
      <alignment horizontal="center"/>
    </xf>
    <xf numFmtId="9" fontId="70" fillId="0" borderId="1" xfId="2" applyFont="1" applyBorder="1" applyAlignment="1" applyProtection="1">
      <alignment horizontal="center"/>
    </xf>
    <xf numFmtId="9" fontId="70" fillId="0" borderId="1" xfId="2" applyNumberFormat="1" applyFont="1" applyBorder="1" applyAlignment="1" applyProtection="1">
      <alignment horizontal="center"/>
    </xf>
    <xf numFmtId="170" fontId="70" fillId="0" borderId="1" xfId="4" applyNumberFormat="1" applyFont="1" applyBorder="1" applyProtection="1"/>
    <xf numFmtId="174" fontId="57" fillId="0" borderId="1" xfId="0" applyNumberFormat="1" applyFont="1" applyFill="1" applyBorder="1" applyAlignment="1" applyProtection="1">
      <alignment horizontal="left" wrapText="1"/>
      <protection locked="0"/>
    </xf>
    <xf numFmtId="171" fontId="57" fillId="0" borderId="1" xfId="0" applyNumberFormat="1" applyFont="1" applyFill="1" applyBorder="1" applyAlignment="1" applyProtection="1">
      <alignment horizontal="left" wrapText="1"/>
      <protection locked="0"/>
    </xf>
    <xf numFmtId="49" fontId="55" fillId="0" borderId="1" xfId="0" applyNumberFormat="1" applyFont="1" applyFill="1" applyBorder="1" applyAlignment="1">
      <alignment horizontal="left" vertical="center"/>
    </xf>
    <xf numFmtId="0" fontId="55" fillId="0" borderId="1" xfId="0" applyFont="1" applyFill="1" applyBorder="1" applyAlignment="1">
      <alignment horizontal="left" vertical="center"/>
    </xf>
    <xf numFmtId="0" fontId="71" fillId="0" borderId="1" xfId="10" applyFont="1" applyFill="1" applyBorder="1" applyAlignment="1" applyProtection="1">
      <alignment horizontal="left" vertical="center"/>
    </xf>
    <xf numFmtId="0" fontId="55" fillId="0" borderId="0" xfId="0" applyFont="1" applyFill="1" applyAlignment="1">
      <alignment horizontal="left"/>
    </xf>
    <xf numFmtId="171" fontId="71" fillId="0" borderId="1" xfId="10" applyNumberFormat="1" applyFont="1" applyFill="1" applyBorder="1" applyAlignment="1" applyProtection="1">
      <alignment horizontal="left" vertical="center"/>
    </xf>
    <xf numFmtId="171" fontId="62" fillId="0" borderId="0" xfId="0" applyNumberFormat="1" applyFont="1" applyFill="1" applyAlignment="1">
      <alignment horizontal="left"/>
    </xf>
    <xf numFmtId="171" fontId="71" fillId="0" borderId="1" xfId="11" applyNumberFormat="1" applyFont="1" applyFill="1" applyBorder="1" applyAlignment="1" applyProtection="1">
      <alignment horizontal="left" vertical="center"/>
    </xf>
    <xf numFmtId="171" fontId="71" fillId="0" borderId="32" xfId="10" applyNumberFormat="1" applyFont="1" applyFill="1" applyBorder="1" applyAlignment="1" applyProtection="1">
      <alignment horizontal="left" vertical="center"/>
    </xf>
    <xf numFmtId="171" fontId="71" fillId="0" borderId="1" xfId="0" applyNumberFormat="1" applyFont="1" applyFill="1" applyBorder="1" applyAlignment="1">
      <alignment horizontal="left"/>
    </xf>
    <xf numFmtId="171" fontId="71" fillId="0" borderId="1" xfId="0" applyNumberFormat="1" applyFont="1" applyFill="1" applyBorder="1" applyAlignment="1">
      <alignment horizontal="left" vertical="center"/>
    </xf>
    <xf numFmtId="171" fontId="72" fillId="0" borderId="1" xfId="10" applyNumberFormat="1" applyFont="1" applyFill="1" applyBorder="1" applyAlignment="1" applyProtection="1">
      <alignment horizontal="left" vertical="center"/>
    </xf>
    <xf numFmtId="171" fontId="73" fillId="0" borderId="1" xfId="0" applyNumberFormat="1" applyFont="1" applyBorder="1" applyAlignment="1" applyProtection="1">
      <alignment horizontal="left"/>
      <protection locked="0"/>
    </xf>
    <xf numFmtId="171" fontId="73" fillId="0" borderId="12" xfId="0" applyNumberFormat="1" applyFont="1" applyBorder="1" applyAlignment="1" applyProtection="1">
      <alignment horizontal="left"/>
      <protection locked="0"/>
    </xf>
    <xf numFmtId="171" fontId="73" fillId="0" borderId="1" xfId="0" applyNumberFormat="1" applyFont="1" applyFill="1" applyBorder="1" applyAlignment="1" applyProtection="1">
      <alignment horizontal="left"/>
      <protection locked="0"/>
    </xf>
    <xf numFmtId="171" fontId="73" fillId="0" borderId="12" xfId="0" applyNumberFormat="1" applyFont="1" applyFill="1" applyBorder="1" applyAlignment="1" applyProtection="1">
      <alignment horizontal="left"/>
      <protection locked="0"/>
    </xf>
    <xf numFmtId="167" fontId="74" fillId="0" borderId="1" xfId="0" applyNumberFormat="1" applyFont="1" applyBorder="1" applyAlignment="1" applyProtection="1">
      <alignment vertical="center" wrapText="1"/>
    </xf>
    <xf numFmtId="0" fontId="70" fillId="0" borderId="1" xfId="0" applyNumberFormat="1" applyFont="1" applyBorder="1" applyAlignment="1" applyProtection="1">
      <alignment horizontal="center"/>
    </xf>
    <xf numFmtId="0" fontId="6" fillId="0" borderId="1" xfId="9"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1" fontId="6" fillId="0" borderId="1" xfId="0" applyNumberFormat="1" applyFont="1" applyFill="1" applyBorder="1" applyAlignment="1" applyProtection="1">
      <alignment horizontal="center" vertical="center" wrapText="1"/>
      <protection locked="0"/>
    </xf>
    <xf numFmtId="0" fontId="56" fillId="0" borderId="1" xfId="0" applyFont="1" applyFill="1" applyBorder="1" applyAlignment="1" applyProtection="1">
      <alignment horizontal="center"/>
      <protection locked="0"/>
    </xf>
    <xf numFmtId="0" fontId="58" fillId="0" borderId="1" xfId="0" applyFont="1" applyFill="1" applyBorder="1" applyAlignment="1" applyProtection="1">
      <alignment horizontal="center"/>
      <protection locked="0"/>
    </xf>
    <xf numFmtId="0" fontId="58" fillId="0" borderId="1" xfId="0" applyFont="1" applyFill="1" applyBorder="1" applyAlignment="1" applyProtection="1">
      <alignment horizontal="center" wrapText="1"/>
      <protection locked="0"/>
    </xf>
    <xf numFmtId="0" fontId="6" fillId="0" borderId="1" xfId="0" applyFont="1" applyBorder="1" applyAlignment="1" applyProtection="1">
      <alignment horizontal="center" vertical="center" wrapText="1"/>
      <protection locked="0"/>
    </xf>
    <xf numFmtId="1" fontId="6" fillId="0" borderId="1" xfId="0" applyNumberFormat="1" applyFont="1" applyBorder="1" applyAlignment="1" applyProtection="1">
      <alignment horizontal="center" vertical="center" wrapText="1"/>
      <protection locked="0"/>
    </xf>
    <xf numFmtId="49" fontId="59" fillId="0" borderId="1" xfId="0" applyNumberFormat="1" applyFont="1" applyBorder="1" applyAlignment="1" applyProtection="1">
      <alignment horizontal="center"/>
      <protection locked="0"/>
    </xf>
    <xf numFmtId="1" fontId="59" fillId="0" borderId="1" xfId="0" applyNumberFormat="1" applyFont="1" applyBorder="1" applyAlignment="1" applyProtection="1">
      <alignment horizontal="center"/>
      <protection locked="0"/>
    </xf>
    <xf numFmtId="1" fontId="5" fillId="0" borderId="1" xfId="0" applyNumberFormat="1" applyFont="1" applyBorder="1" applyAlignment="1" applyProtection="1">
      <alignment horizontal="center"/>
      <protection locked="0"/>
    </xf>
    <xf numFmtId="0" fontId="5" fillId="0" borderId="15" xfId="0" applyFont="1" applyBorder="1" applyAlignment="1" applyProtection="1">
      <alignment horizontal="center"/>
    </xf>
    <xf numFmtId="0" fontId="5" fillId="0" borderId="1" xfId="0" applyFont="1" applyBorder="1" applyAlignment="1" applyProtection="1">
      <alignment horizontal="center"/>
    </xf>
    <xf numFmtId="0" fontId="60" fillId="0" borderId="1" xfId="0" applyFont="1" applyFill="1" applyBorder="1" applyAlignment="1" applyProtection="1">
      <alignment horizontal="center"/>
      <protection locked="0"/>
    </xf>
    <xf numFmtId="0" fontId="5" fillId="0" borderId="12" xfId="0" applyFont="1" applyBorder="1" applyAlignment="1" applyProtection="1">
      <alignment horizontal="center"/>
    </xf>
    <xf numFmtId="0" fontId="69" fillId="0" borderId="1" xfId="0" applyNumberFormat="1" applyFont="1" applyBorder="1" applyAlignment="1" applyProtection="1">
      <alignment horizontal="center"/>
    </xf>
    <xf numFmtId="0" fontId="6" fillId="0" borderId="12" xfId="0" applyFont="1" applyFill="1" applyBorder="1" applyAlignment="1" applyProtection="1">
      <alignment horizontal="center" vertical="center" wrapText="1"/>
      <protection locked="0"/>
    </xf>
    <xf numFmtId="0" fontId="57" fillId="0" borderId="1" xfId="0" applyFont="1" applyFill="1" applyBorder="1" applyAlignment="1" applyProtection="1">
      <alignment horizontal="center"/>
      <protection locked="0"/>
    </xf>
    <xf numFmtId="0" fontId="56" fillId="0" borderId="12" xfId="0" applyFont="1" applyFill="1" applyBorder="1" applyAlignment="1" applyProtection="1">
      <alignment horizontal="center"/>
      <protection locked="0"/>
    </xf>
    <xf numFmtId="1" fontId="5" fillId="0" borderId="12" xfId="0" applyNumberFormat="1" applyFont="1" applyBorder="1" applyAlignment="1" applyProtection="1">
      <alignment horizontal="center"/>
      <protection locked="0"/>
    </xf>
    <xf numFmtId="0" fontId="6" fillId="19" borderId="1" xfId="0" applyFont="1" applyFill="1" applyBorder="1" applyAlignment="1" applyProtection="1">
      <alignment horizontal="center" vertical="center" wrapText="1"/>
      <protection locked="0"/>
    </xf>
    <xf numFmtId="1" fontId="58" fillId="0" borderId="1" xfId="0" applyNumberFormat="1" applyFont="1" applyFill="1" applyBorder="1" applyAlignment="1" applyProtection="1">
      <alignment horizontal="center" wrapText="1"/>
      <protection locked="0"/>
    </xf>
    <xf numFmtId="0" fontId="62" fillId="0" borderId="1" xfId="10" applyFont="1" applyFill="1" applyBorder="1" applyAlignment="1" applyProtection="1">
      <alignment horizontal="center" vertical="center"/>
    </xf>
    <xf numFmtId="0" fontId="56" fillId="0" borderId="1" xfId="10" applyFont="1" applyFill="1" applyBorder="1" applyAlignment="1">
      <alignment horizontal="center"/>
      <protection locked="0"/>
    </xf>
    <xf numFmtId="49" fontId="57" fillId="0" borderId="1" xfId="0" applyNumberFormat="1" applyFont="1" applyFill="1" applyBorder="1" applyAlignment="1" applyProtection="1">
      <alignment horizontal="center" wrapText="1"/>
      <protection locked="0"/>
    </xf>
    <xf numFmtId="0" fontId="59" fillId="0" borderId="1" xfId="0" applyFont="1" applyFill="1" applyBorder="1" applyAlignment="1" applyProtection="1">
      <alignment horizontal="center"/>
      <protection locked="0"/>
    </xf>
    <xf numFmtId="0" fontId="59" fillId="0" borderId="1" xfId="0" applyFont="1" applyFill="1" applyBorder="1" applyAlignment="1">
      <alignment horizontal="center"/>
    </xf>
    <xf numFmtId="0" fontId="63" fillId="0" borderId="1" xfId="0" applyFont="1" applyFill="1" applyBorder="1" applyAlignment="1">
      <alignment horizontal="center"/>
    </xf>
    <xf numFmtId="0" fontId="6" fillId="0" borderId="1" xfId="12" applyFont="1" applyFill="1" applyBorder="1" applyAlignment="1" applyProtection="1">
      <alignment horizontal="center" vertical="center" wrapText="1"/>
      <protection locked="0"/>
    </xf>
    <xf numFmtId="0" fontId="56" fillId="0" borderId="1" xfId="13" applyFont="1" applyFill="1" applyBorder="1" applyAlignment="1">
      <alignment horizontal="center"/>
      <protection locked="0"/>
    </xf>
    <xf numFmtId="0" fontId="64" fillId="0" borderId="1" xfId="10" applyFont="1" applyFill="1" applyBorder="1" applyAlignment="1" applyProtection="1">
      <alignment horizontal="center" vertical="center"/>
    </xf>
    <xf numFmtId="0" fontId="56" fillId="0" borderId="12" xfId="10" applyFont="1" applyFill="1" applyBorder="1" applyAlignment="1">
      <alignment horizontal="center"/>
      <protection locked="0"/>
    </xf>
    <xf numFmtId="1" fontId="59" fillId="0" borderId="12" xfId="0" applyNumberFormat="1" applyFont="1" applyBorder="1" applyAlignment="1" applyProtection="1">
      <alignment horizontal="center"/>
      <protection locked="0"/>
    </xf>
    <xf numFmtId="0" fontId="59" fillId="0" borderId="12" xfId="0" applyFont="1" applyFill="1" applyBorder="1" applyAlignment="1" applyProtection="1">
      <alignment horizontal="center"/>
      <protection locked="0"/>
    </xf>
    <xf numFmtId="49" fontId="59" fillId="0" borderId="12" xfId="0" applyNumberFormat="1" applyFont="1" applyBorder="1" applyAlignment="1" applyProtection="1">
      <alignment horizontal="center"/>
      <protection locked="0"/>
    </xf>
    <xf numFmtId="1" fontId="66" fillId="0" borderId="12" xfId="0" applyNumberFormat="1" applyFont="1" applyBorder="1" applyAlignment="1" applyProtection="1">
      <alignment horizontal="center"/>
      <protection locked="0"/>
    </xf>
    <xf numFmtId="0" fontId="67" fillId="0" borderId="1" xfId="0" applyFont="1" applyFill="1" applyBorder="1" applyAlignment="1" applyProtection="1">
      <alignment horizontal="center"/>
      <protection locked="0"/>
    </xf>
    <xf numFmtId="0" fontId="68" fillId="0" borderId="1" xfId="0" applyFont="1" applyFill="1" applyBorder="1" applyAlignment="1" applyProtection="1">
      <alignment horizontal="center"/>
      <protection locked="0"/>
    </xf>
    <xf numFmtId="0" fontId="75" fillId="0" borderId="1" xfId="9" applyFont="1" applyFill="1" applyBorder="1" applyAlignment="1" applyProtection="1">
      <alignment horizontal="center" vertical="center" wrapText="1"/>
      <protection locked="0"/>
    </xf>
    <xf numFmtId="0" fontId="75" fillId="0" borderId="1" xfId="0" applyFont="1" applyFill="1" applyBorder="1" applyAlignment="1" applyProtection="1">
      <alignment horizontal="center" vertical="center" wrapText="1"/>
      <protection locked="0"/>
    </xf>
    <xf numFmtId="2" fontId="76" fillId="0" borderId="1" xfId="0" applyNumberFormat="1" applyFont="1" applyFill="1" applyBorder="1" applyAlignment="1" applyProtection="1">
      <alignment horizontal="center"/>
      <protection locked="0"/>
    </xf>
    <xf numFmtId="1" fontId="75" fillId="0" borderId="1" xfId="0" applyNumberFormat="1" applyFont="1" applyFill="1" applyBorder="1" applyAlignment="1" applyProtection="1">
      <alignment horizontal="center" vertical="center" wrapText="1"/>
      <protection locked="0"/>
    </xf>
    <xf numFmtId="0" fontId="77" fillId="0" borderId="1" xfId="0" applyFont="1" applyFill="1" applyBorder="1" applyAlignment="1" applyProtection="1">
      <alignment horizontal="center"/>
      <protection locked="0"/>
    </xf>
    <xf numFmtId="0" fontId="78" fillId="0" borderId="1" xfId="0" applyFont="1" applyFill="1" applyBorder="1" applyAlignment="1" applyProtection="1">
      <alignment horizontal="center"/>
      <protection locked="0"/>
    </xf>
    <xf numFmtId="1" fontId="78" fillId="0" borderId="1" xfId="0" applyNumberFormat="1" applyFont="1" applyFill="1" applyBorder="1" applyAlignment="1" applyProtection="1">
      <alignment horizontal="center" wrapText="1"/>
      <protection locked="0"/>
    </xf>
    <xf numFmtId="0" fontId="75" fillId="0" borderId="1" xfId="0" applyFont="1" applyBorder="1" applyAlignment="1" applyProtection="1">
      <alignment horizontal="center" vertical="center" wrapText="1"/>
      <protection locked="0"/>
    </xf>
    <xf numFmtId="1" fontId="75" fillId="0" borderId="1" xfId="0" applyNumberFormat="1" applyFont="1" applyBorder="1" applyAlignment="1" applyProtection="1">
      <alignment horizontal="center" vertical="center" wrapText="1"/>
      <protection locked="0"/>
    </xf>
    <xf numFmtId="49" fontId="79" fillId="0" borderId="1" xfId="0" applyNumberFormat="1" applyFont="1" applyBorder="1" applyAlignment="1" applyProtection="1">
      <alignment horizontal="center"/>
      <protection locked="0"/>
    </xf>
    <xf numFmtId="1" fontId="79" fillId="0" borderId="1" xfId="0" applyNumberFormat="1" applyFont="1" applyBorder="1" applyAlignment="1" applyProtection="1">
      <alignment horizontal="center"/>
      <protection locked="0"/>
    </xf>
    <xf numFmtId="1" fontId="80" fillId="0" borderId="1" xfId="0" applyNumberFormat="1" applyFont="1" applyBorder="1" applyAlignment="1" applyProtection="1">
      <alignment horizontal="center"/>
      <protection locked="0"/>
    </xf>
    <xf numFmtId="0" fontId="80" fillId="0" borderId="1" xfId="0" applyNumberFormat="1" applyFont="1" applyBorder="1" applyAlignment="1" applyProtection="1">
      <alignment horizontal="center"/>
    </xf>
    <xf numFmtId="0" fontId="81" fillId="0" borderId="1" xfId="0" applyFont="1" applyBorder="1" applyProtection="1"/>
    <xf numFmtId="172" fontId="80" fillId="0" borderId="1" xfId="0" applyNumberFormat="1" applyFont="1" applyBorder="1" applyAlignment="1" applyProtection="1"/>
    <xf numFmtId="0" fontId="80" fillId="0" borderId="14" xfId="0" applyFont="1" applyBorder="1" applyAlignment="1" applyProtection="1"/>
    <xf numFmtId="169" fontId="80" fillId="0" borderId="11" xfId="0" applyNumberFormat="1" applyFont="1" applyBorder="1" applyAlignment="1" applyProtection="1"/>
    <xf numFmtId="49" fontId="58" fillId="0" borderId="1" xfId="0" applyNumberFormat="1" applyFont="1" applyFill="1" applyBorder="1" applyAlignment="1" applyProtection="1">
      <alignment horizontal="center" wrapText="1"/>
      <protection locked="0"/>
    </xf>
    <xf numFmtId="49" fontId="82" fillId="0" borderId="1" xfId="0" applyNumberFormat="1" applyFont="1" applyFill="1" applyBorder="1" applyAlignment="1" applyProtection="1">
      <alignment horizontal="center" wrapText="1"/>
      <protection locked="0"/>
    </xf>
    <xf numFmtId="0" fontId="83" fillId="0" borderId="1" xfId="0" applyFont="1" applyFill="1" applyBorder="1" applyAlignment="1" applyProtection="1">
      <alignment horizontal="center" wrapText="1"/>
      <protection locked="0"/>
    </xf>
    <xf numFmtId="0" fontId="60" fillId="0" borderId="1" xfId="0" applyFont="1" applyFill="1" applyBorder="1" applyAlignment="1" applyProtection="1">
      <alignment horizontal="center" vertical="center" wrapText="1"/>
      <protection locked="0"/>
    </xf>
    <xf numFmtId="49" fontId="60" fillId="0" borderId="1" xfId="0" applyNumberFormat="1" applyFont="1" applyFill="1" applyBorder="1" applyAlignment="1" applyProtection="1">
      <alignment horizontal="center" vertical="center" wrapText="1"/>
      <protection locked="0"/>
    </xf>
    <xf numFmtId="49" fontId="60" fillId="0" borderId="12"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vertical="center" wrapText="1"/>
      <protection locked="0"/>
    </xf>
    <xf numFmtId="0" fontId="9" fillId="0" borderId="1" xfId="0" applyFont="1" applyBorder="1" applyAlignment="1" applyProtection="1">
      <protection locked="0"/>
    </xf>
    <xf numFmtId="2" fontId="9" fillId="19" borderId="1" xfId="0" applyNumberFormat="1" applyFont="1" applyFill="1" applyBorder="1" applyAlignment="1" applyProtection="1">
      <alignment vertical="center" wrapText="1"/>
      <protection locked="0"/>
    </xf>
    <xf numFmtId="2" fontId="9" fillId="0" borderId="1" xfId="0" applyNumberFormat="1" applyFont="1" applyFill="1" applyBorder="1" applyAlignment="1" applyProtection="1">
      <alignment vertical="center" wrapText="1"/>
      <protection locked="0"/>
    </xf>
    <xf numFmtId="3" fontId="9" fillId="0" borderId="1" xfId="0" applyNumberFormat="1" applyFont="1" applyBorder="1" applyAlignment="1" applyProtection="1">
      <alignment vertical="center" wrapText="1"/>
      <protection locked="0"/>
    </xf>
    <xf numFmtId="0" fontId="5" fillId="0" borderId="1" xfId="0" applyNumberFormat="1" applyFont="1" applyBorder="1" applyAlignment="1" applyProtection="1"/>
    <xf numFmtId="9" fontId="9" fillId="0" borderId="1" xfId="2" applyNumberFormat="1" applyFont="1" applyBorder="1" applyAlignment="1" applyProtection="1">
      <alignment horizontal="center"/>
    </xf>
    <xf numFmtId="2" fontId="65" fillId="0" borderId="32" xfId="15" applyNumberFormat="1" applyFont="1" applyFill="1" applyBorder="1" applyAlignment="1" applyProtection="1">
      <alignment horizontal="right"/>
      <protection locked="0"/>
    </xf>
    <xf numFmtId="2" fontId="65" fillId="0" borderId="0" xfId="15" applyNumberFormat="1" applyFont="1" applyFill="1" applyBorder="1" applyAlignment="1" applyProtection="1">
      <alignment horizontal="right"/>
      <protection locked="0"/>
    </xf>
    <xf numFmtId="2" fontId="55" fillId="0" borderId="1" xfId="15" applyNumberFormat="1" applyFont="1" applyFill="1" applyBorder="1" applyAlignment="1" applyProtection="1">
      <protection locked="0"/>
    </xf>
    <xf numFmtId="2" fontId="62" fillId="0" borderId="1" xfId="20" applyNumberFormat="1" applyFont="1" applyFill="1" applyBorder="1" applyAlignment="1" applyProtection="1">
      <alignment horizontal="right" vertical="center"/>
    </xf>
    <xf numFmtId="2" fontId="64" fillId="0" borderId="1" xfId="20" applyNumberFormat="1" applyFont="1" applyFill="1" applyBorder="1" applyAlignment="1" applyProtection="1">
      <alignment horizontal="right" vertical="center"/>
    </xf>
    <xf numFmtId="0" fontId="55" fillId="0" borderId="1" xfId="15" applyFont="1" applyBorder="1" applyAlignment="1" applyProtection="1">
      <protection locked="0"/>
    </xf>
    <xf numFmtId="0" fontId="55" fillId="19" borderId="1" xfId="15" applyFont="1" applyFill="1" applyBorder="1" applyAlignment="1" applyProtection="1">
      <protection locked="0"/>
    </xf>
    <xf numFmtId="0" fontId="55" fillId="0" borderId="1" xfId="15" applyFont="1" applyFill="1" applyBorder="1" applyAlignment="1" applyProtection="1">
      <protection locked="0"/>
    </xf>
    <xf numFmtId="0" fontId="54" fillId="0" borderId="1" xfId="15" applyFont="1" applyFill="1" applyBorder="1" applyAlignment="1" applyProtection="1">
      <protection locked="0"/>
    </xf>
    <xf numFmtId="173" fontId="57" fillId="19" borderId="1" xfId="21" applyNumberFormat="1" applyFont="1" applyFill="1" applyBorder="1" applyAlignment="1" applyProtection="1">
      <alignment horizontal="center" wrapText="1"/>
      <protection locked="0"/>
    </xf>
    <xf numFmtId="173" fontId="57" fillId="0" borderId="1" xfId="21" applyNumberFormat="1" applyFont="1" applyBorder="1" applyAlignment="1" applyProtection="1">
      <alignment horizontal="center" wrapText="1"/>
      <protection locked="0"/>
    </xf>
    <xf numFmtId="173" fontId="57" fillId="0" borderId="1" xfId="21" applyNumberFormat="1" applyFont="1" applyFill="1" applyBorder="1" applyAlignment="1" applyProtection="1">
      <alignment horizontal="center" wrapText="1"/>
      <protection locked="0"/>
    </xf>
    <xf numFmtId="173" fontId="56" fillId="0" borderId="1" xfId="21" applyNumberFormat="1" applyFont="1" applyFill="1" applyBorder="1" applyAlignment="1" applyProtection="1">
      <alignment horizontal="center" wrapText="1"/>
      <protection locked="0"/>
    </xf>
    <xf numFmtId="173" fontId="57" fillId="19" borderId="12" xfId="21" applyNumberFormat="1" applyFont="1" applyFill="1" applyBorder="1" applyAlignment="1" applyProtection="1">
      <alignment horizontal="center" wrapText="1"/>
      <protection locked="0"/>
    </xf>
    <xf numFmtId="173" fontId="57" fillId="0" borderId="12" xfId="21" applyNumberFormat="1" applyFont="1" applyFill="1" applyBorder="1" applyAlignment="1" applyProtection="1">
      <alignment horizontal="center" wrapText="1"/>
      <protection locked="0"/>
    </xf>
    <xf numFmtId="0" fontId="30" fillId="0" borderId="1" xfId="6" applyFont="1" applyBorder="1" applyAlignment="1">
      <alignment horizontal="left" vertical="center" wrapText="1"/>
    </xf>
    <xf numFmtId="0" fontId="9" fillId="0" borderId="0" xfId="6" applyFont="1" applyAlignment="1">
      <alignment horizontal="left" vertical="top" wrapText="1"/>
    </xf>
    <xf numFmtId="0" fontId="9" fillId="0" borderId="0" xfId="6" applyFont="1" applyAlignment="1">
      <alignment horizontal="left" vertical="center" wrapText="1"/>
    </xf>
    <xf numFmtId="0" fontId="10" fillId="14" borderId="1" xfId="6" applyFont="1" applyFill="1" applyBorder="1" applyAlignment="1">
      <alignment horizontal="left" vertical="center" wrapText="1"/>
    </xf>
    <xf numFmtId="0" fontId="9" fillId="14" borderId="1" xfId="6" applyFont="1" applyFill="1" applyBorder="1" applyAlignment="1">
      <alignment horizontal="left" vertical="center" wrapText="1"/>
    </xf>
    <xf numFmtId="0" fontId="7" fillId="14" borderId="1" xfId="6" applyFont="1" applyFill="1" applyBorder="1" applyAlignment="1">
      <alignment horizontal="left" vertical="center" wrapText="1"/>
    </xf>
    <xf numFmtId="0" fontId="10" fillId="14" borderId="1" xfId="6" applyFont="1" applyFill="1" applyBorder="1" applyAlignment="1">
      <alignment horizontal="center" vertical="center" wrapText="1"/>
    </xf>
    <xf numFmtId="0" fontId="31" fillId="14" borderId="1" xfId="6" applyFont="1" applyFill="1" applyBorder="1" applyAlignment="1">
      <alignment horizontal="left" vertical="center" wrapText="1"/>
    </xf>
    <xf numFmtId="0" fontId="9" fillId="0" borderId="1" xfId="6" applyFont="1" applyBorder="1" applyAlignment="1">
      <alignment horizontal="left" vertical="center" wrapText="1"/>
    </xf>
    <xf numFmtId="14" fontId="9" fillId="0" borderId="1" xfId="6" applyNumberFormat="1" applyFont="1" applyBorder="1" applyAlignment="1">
      <alignment horizontal="left" vertical="center" wrapText="1"/>
    </xf>
    <xf numFmtId="0" fontId="30" fillId="0" borderId="1" xfId="6" applyFont="1" applyBorder="1" applyAlignment="1">
      <alignment horizontal="left" vertical="top" wrapText="1"/>
    </xf>
    <xf numFmtId="0" fontId="9" fillId="0" borderId="21" xfId="6" applyFont="1" applyBorder="1" applyAlignment="1">
      <alignment horizontal="left" vertical="top" wrapText="1"/>
    </xf>
    <xf numFmtId="0" fontId="9" fillId="0" borderId="10" xfId="6" applyFont="1" applyBorder="1" applyAlignment="1">
      <alignment horizontal="left" vertical="top" wrapText="1"/>
    </xf>
    <xf numFmtId="0" fontId="9" fillId="0" borderId="22" xfId="6" applyFont="1" applyBorder="1" applyAlignment="1">
      <alignment horizontal="left" vertical="top" wrapText="1"/>
    </xf>
    <xf numFmtId="0" fontId="9" fillId="0" borderId="20" xfId="6" applyFont="1" applyBorder="1" applyAlignment="1">
      <alignment horizontal="left" vertical="top" wrapText="1"/>
    </xf>
    <xf numFmtId="0" fontId="9" fillId="0" borderId="18" xfId="6" applyFont="1" applyBorder="1" applyAlignment="1">
      <alignment horizontal="left" vertical="top" wrapText="1"/>
    </xf>
    <xf numFmtId="0" fontId="34" fillId="0" borderId="0" xfId="6" applyFont="1" applyAlignment="1">
      <alignment horizontal="left" vertical="center" wrapText="1"/>
    </xf>
    <xf numFmtId="0" fontId="39" fillId="11" borderId="6" xfId="0" applyFont="1" applyFill="1" applyBorder="1" applyAlignment="1" applyProtection="1">
      <alignment horizontal="center" vertical="center" wrapText="1"/>
    </xf>
    <xf numFmtId="0" fontId="39" fillId="11" borderId="7" xfId="0" applyFont="1" applyFill="1" applyBorder="1" applyAlignment="1" applyProtection="1">
      <alignment horizontal="center" vertical="center" wrapText="1"/>
    </xf>
    <xf numFmtId="1" fontId="39" fillId="7" borderId="4" xfId="0" applyNumberFormat="1" applyFont="1" applyFill="1" applyBorder="1" applyAlignment="1" applyProtection="1">
      <alignment horizontal="center" vertical="center" wrapText="1"/>
    </xf>
    <xf numFmtId="1" fontId="39" fillId="7" borderId="3" xfId="0" applyNumberFormat="1"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39" fillId="5" borderId="5" xfId="0" applyFont="1" applyFill="1" applyBorder="1" applyAlignment="1" applyProtection="1">
      <alignment horizontal="center" vertical="center" wrapText="1"/>
    </xf>
    <xf numFmtId="0" fontId="39" fillId="4" borderId="2" xfId="0" applyFont="1" applyFill="1" applyBorder="1" applyAlignment="1" applyProtection="1">
      <alignment horizontal="center" vertical="center" wrapText="1"/>
    </xf>
    <xf numFmtId="0" fontId="39" fillId="6" borderId="8" xfId="0" applyFont="1" applyFill="1" applyBorder="1" applyAlignment="1" applyProtection="1">
      <alignment horizontal="center" vertical="center" wrapText="1"/>
    </xf>
    <xf numFmtId="0" fontId="39" fillId="6" borderId="6" xfId="0" applyFont="1" applyFill="1" applyBorder="1" applyAlignment="1" applyProtection="1">
      <alignment horizontal="center" vertical="center" wrapText="1"/>
    </xf>
    <xf numFmtId="0" fontId="44" fillId="8" borderId="6" xfId="0" applyFont="1" applyFill="1" applyBorder="1" applyAlignment="1" applyProtection="1">
      <alignment horizontal="center"/>
    </xf>
    <xf numFmtId="0" fontId="44" fillId="9" borderId="6" xfId="0" applyFont="1" applyFill="1" applyBorder="1" applyAlignment="1" applyProtection="1">
      <alignment horizontal="center"/>
    </xf>
    <xf numFmtId="0" fontId="40" fillId="3" borderId="16" xfId="0" applyFont="1" applyFill="1" applyBorder="1" applyAlignment="1" applyProtection="1">
      <alignment horizontal="center" vertical="center" wrapText="1"/>
    </xf>
    <xf numFmtId="0" fontId="40" fillId="3" borderId="17" xfId="0" applyFont="1" applyFill="1" applyBorder="1" applyAlignment="1" applyProtection="1">
      <alignment horizontal="center" vertical="center" wrapText="1"/>
    </xf>
    <xf numFmtId="0" fontId="49" fillId="0" borderId="0" xfId="0" applyFont="1" applyAlignment="1">
      <alignment horizontal="left" vertical="center" wrapText="1"/>
    </xf>
  </cellXfs>
  <cellStyles count="22">
    <cellStyle name="Accent1" xfId="8" builtinId="29"/>
    <cellStyle name="Lien hypertexte" xfId="7" builtinId="8"/>
    <cellStyle name="Milliers" xfId="4" builtinId="3"/>
    <cellStyle name="Milliers 2" xfId="17" xr:uid="{00000000-0005-0000-0000-000003000000}"/>
    <cellStyle name="Milliers 5 10" xfId="11" xr:uid="{00000000-0005-0000-0000-000004000000}"/>
    <cellStyle name="Milliers 5 10 2" xfId="20" xr:uid="{00000000-0005-0000-0000-000005000000}"/>
    <cellStyle name="Normal" xfId="0" builtinId="0"/>
    <cellStyle name="Normal 10" xfId="13" xr:uid="{00000000-0005-0000-0000-000007000000}"/>
    <cellStyle name="Normal 2" xfId="5" xr:uid="{00000000-0005-0000-0000-000008000000}"/>
    <cellStyle name="Normal 2 2" xfId="10" xr:uid="{00000000-0005-0000-0000-000009000000}"/>
    <cellStyle name="Normal 2 3" xfId="18" xr:uid="{00000000-0005-0000-0000-00000A000000}"/>
    <cellStyle name="Normal 2 4" xfId="9" xr:uid="{00000000-0005-0000-0000-00000B000000}"/>
    <cellStyle name="Normal 3" xfId="6" xr:uid="{00000000-0005-0000-0000-00000C000000}"/>
    <cellStyle name="Normal 3 2" xfId="19" xr:uid="{00000000-0005-0000-0000-00000D000000}"/>
    <cellStyle name="Normal 4" xfId="15" xr:uid="{00000000-0005-0000-0000-00000E000000}"/>
    <cellStyle name="Normal 5" xfId="14" xr:uid="{00000000-0005-0000-0000-00000F000000}"/>
    <cellStyle name="Normal 6" xfId="21" xr:uid="{00000000-0005-0000-0000-000010000000}"/>
    <cellStyle name="Normal 7 2" xfId="12" xr:uid="{00000000-0005-0000-0000-000011000000}"/>
    <cellStyle name="Pourcentage" xfId="2" builtinId="5"/>
    <cellStyle name="Pourcentage 2" xfId="16" xr:uid="{00000000-0005-0000-0000-000013000000}"/>
    <cellStyle name="Satisfaisant" xfId="1" builtinId="26"/>
    <cellStyle name="Titre 1" xfId="3" builtinId="16"/>
  </cellStyles>
  <dxfs count="117">
    <dxf>
      <font>
        <b val="0"/>
        <i val="0"/>
        <strike val="0"/>
        <condense val="0"/>
        <extend val="0"/>
        <outline val="0"/>
        <shadow val="0"/>
        <u val="none"/>
        <vertAlign val="baseline"/>
        <sz val="11"/>
        <color auto="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7"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7"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rgb="FF000000"/>
        <name val="Calibri"/>
        <scheme val="none"/>
      </font>
      <numFmt numFmtId="174" formatCode="#0.0000##"/>
      <fill>
        <patternFill patternType="none">
          <fgColor indexed="64"/>
          <bgColor indexed="65"/>
        </patternFill>
      </fill>
      <alignment horizontal="left" vertical="bottom"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rgb="FF000000"/>
        <name val="Calibri"/>
        <scheme val="none"/>
      </font>
      <numFmt numFmtId="174" formatCode="#0.0000##"/>
      <fill>
        <patternFill patternType="none">
          <fgColor indexed="64"/>
          <bgColor indexed="65"/>
        </patternFill>
      </fill>
      <alignment horizontal="left" vertical="bottom"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Calibri"/>
        <scheme val="none"/>
      </font>
      <numFmt numFmtId="2"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70"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70"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ill>
        <patternFill patternType="none">
          <bgColor auto="1"/>
        </patternFill>
      </fill>
    </dxf>
    <dxf>
      <font>
        <color rgb="FF9C0006"/>
      </font>
      <fill>
        <patternFill patternType="none">
          <bgColor auto="1"/>
        </patternFill>
      </fill>
    </dxf>
    <dxf>
      <font>
        <color rgb="FF9C0006"/>
      </font>
      <fill>
        <patternFill>
          <bgColor rgb="FFFFC7CE"/>
        </patternFill>
      </fill>
    </dxf>
    <dxf>
      <font>
        <b val="0"/>
        <i val="0"/>
        <strike val="0"/>
        <condense val="0"/>
        <extend val="0"/>
        <outline val="0"/>
        <shadow val="0"/>
        <u val="none"/>
        <vertAlign val="baseline"/>
        <sz val="10"/>
        <color theme="1"/>
        <name val="Corbel"/>
        <scheme val="none"/>
      </font>
      <numFmt numFmtId="169" formatCode="_(* #,##0.0_);_(* \(#,##0.0\);_(* &quot;-&quot;??_);_(@_)"/>
      <alignment horizontal="general"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0"/>
        <color theme="1"/>
        <name val="Corbel"/>
        <scheme val="none"/>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172" formatCode="d/m/yyyy"/>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orbel"/>
        <scheme val="none"/>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orbel"/>
        <scheme val="none"/>
      </font>
      <numFmt numFmtId="1" formatCode="0"/>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orbe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orbel"/>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0000"/>
        <name val="Calibri"/>
        <scheme val="none"/>
      </font>
      <numFmt numFmtId="30" formatCode="@"/>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scheme val="none"/>
      </font>
      <numFmt numFmtId="2" formatCode="0.0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rder>
    </dxf>
    <dxf>
      <font>
        <strike val="0"/>
        <outline val="0"/>
        <shadow val="0"/>
        <u val="none"/>
        <vertAlign val="baseline"/>
        <sz val="1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customXml" Target="../customXml/item3.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tyles" Target="styles.xml" /><Relationship Id="rId5" Type="http://schemas.openxmlformats.org/officeDocument/2006/relationships/worksheet" Target="worksheets/sheet5.xml" /><Relationship Id="rId15" Type="http://schemas.openxmlformats.org/officeDocument/2006/relationships/customXml" Target="../customXml/item2.xml" /><Relationship Id="rId10"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externalLink" Target="externalLinks/externalLink1.xml" /><Relationship Id="rId14" Type="http://schemas.openxmlformats.org/officeDocument/2006/relationships/customXml" Target="../customXml/item1.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KOUAME/Downloads/20%20RA%20GMR.xlsx"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histre 19-20"/>
      <sheetName val="Feuil1"/>
      <sheetName val="Sheet1"/>
      <sheetName val="Blad1"/>
    </sheetNames>
    <sheetDataSet>
      <sheetData sheetId="0"/>
      <sheetData sheetId="1"/>
      <sheetData sheetId="2"/>
      <sheetData sheetId="3">
        <row r="2">
          <cell r="B2" t="str">
            <v>Homme</v>
          </cell>
          <cell r="K2">
            <v>1915</v>
          </cell>
        </row>
        <row r="3">
          <cell r="B3" t="str">
            <v>Femme</v>
          </cell>
          <cell r="K3">
            <v>1916</v>
          </cell>
        </row>
        <row r="4">
          <cell r="K4">
            <v>1917</v>
          </cell>
        </row>
        <row r="5">
          <cell r="K5">
            <v>1918</v>
          </cell>
        </row>
        <row r="6">
          <cell r="K6">
            <v>1919</v>
          </cell>
        </row>
        <row r="7">
          <cell r="K7">
            <v>1920</v>
          </cell>
        </row>
        <row r="8">
          <cell r="K8">
            <v>1921</v>
          </cell>
        </row>
        <row r="9">
          <cell r="K9">
            <v>1922</v>
          </cell>
        </row>
        <row r="10">
          <cell r="K10">
            <v>1923</v>
          </cell>
        </row>
        <row r="11">
          <cell r="K11">
            <v>1924</v>
          </cell>
        </row>
        <row r="12">
          <cell r="K12">
            <v>1925</v>
          </cell>
        </row>
        <row r="13">
          <cell r="K13">
            <v>1926</v>
          </cell>
        </row>
        <row r="14">
          <cell r="K14">
            <v>1927</v>
          </cell>
        </row>
        <row r="15">
          <cell r="K15">
            <v>1928</v>
          </cell>
        </row>
        <row r="16">
          <cell r="K16">
            <v>1929</v>
          </cell>
        </row>
        <row r="17">
          <cell r="K17">
            <v>1930</v>
          </cell>
        </row>
        <row r="18">
          <cell r="K18">
            <v>1931</v>
          </cell>
        </row>
        <row r="19">
          <cell r="K19">
            <v>1932</v>
          </cell>
        </row>
        <row r="20">
          <cell r="K20">
            <v>1933</v>
          </cell>
        </row>
        <row r="21">
          <cell r="K21">
            <v>1934</v>
          </cell>
        </row>
        <row r="22">
          <cell r="K22">
            <v>1935</v>
          </cell>
        </row>
        <row r="23">
          <cell r="K23">
            <v>1936</v>
          </cell>
        </row>
        <row r="24">
          <cell r="K24">
            <v>1937</v>
          </cell>
        </row>
        <row r="25">
          <cell r="K25">
            <v>1938</v>
          </cell>
        </row>
        <row r="26">
          <cell r="K26">
            <v>1939</v>
          </cell>
        </row>
        <row r="27">
          <cell r="K27">
            <v>1940</v>
          </cell>
        </row>
        <row r="28">
          <cell r="K28">
            <v>1941</v>
          </cell>
        </row>
        <row r="29">
          <cell r="K29">
            <v>1942</v>
          </cell>
        </row>
        <row r="30">
          <cell r="K30">
            <v>1943</v>
          </cell>
        </row>
        <row r="31">
          <cell r="K31">
            <v>1944</v>
          </cell>
        </row>
        <row r="32">
          <cell r="K32">
            <v>1945</v>
          </cell>
        </row>
        <row r="33">
          <cell r="K33">
            <v>1946</v>
          </cell>
        </row>
        <row r="34">
          <cell r="K34">
            <v>1947</v>
          </cell>
        </row>
        <row r="35">
          <cell r="K35">
            <v>1948</v>
          </cell>
        </row>
        <row r="36">
          <cell r="K36">
            <v>1949</v>
          </cell>
        </row>
        <row r="37">
          <cell r="K37">
            <v>1950</v>
          </cell>
        </row>
        <row r="38">
          <cell r="K38">
            <v>1951</v>
          </cell>
        </row>
        <row r="39">
          <cell r="K39">
            <v>1952</v>
          </cell>
        </row>
        <row r="40">
          <cell r="K40">
            <v>1953</v>
          </cell>
        </row>
        <row r="41">
          <cell r="K41">
            <v>1954</v>
          </cell>
        </row>
        <row r="42">
          <cell r="K42">
            <v>1955</v>
          </cell>
        </row>
        <row r="43">
          <cell r="K43">
            <v>1956</v>
          </cell>
        </row>
        <row r="44">
          <cell r="K44">
            <v>1957</v>
          </cell>
        </row>
        <row r="45">
          <cell r="K45">
            <v>1958</v>
          </cell>
        </row>
        <row r="46">
          <cell r="K46">
            <v>1959</v>
          </cell>
        </row>
        <row r="47">
          <cell r="K47">
            <v>1960</v>
          </cell>
        </row>
        <row r="48">
          <cell r="K48">
            <v>1961</v>
          </cell>
        </row>
        <row r="49">
          <cell r="K49">
            <v>1962</v>
          </cell>
        </row>
        <row r="50">
          <cell r="K50">
            <v>1963</v>
          </cell>
        </row>
        <row r="51">
          <cell r="K51">
            <v>1964</v>
          </cell>
        </row>
        <row r="52">
          <cell r="K52">
            <v>1965</v>
          </cell>
        </row>
        <row r="53">
          <cell r="K53">
            <v>1966</v>
          </cell>
        </row>
        <row r="54">
          <cell r="K54">
            <v>1967</v>
          </cell>
        </row>
        <row r="55">
          <cell r="K55">
            <v>1968</v>
          </cell>
        </row>
        <row r="56">
          <cell r="K56">
            <v>1969</v>
          </cell>
        </row>
        <row r="57">
          <cell r="K57">
            <v>1970</v>
          </cell>
        </row>
        <row r="58">
          <cell r="K58">
            <v>1971</v>
          </cell>
        </row>
        <row r="59">
          <cell r="K59">
            <v>1972</v>
          </cell>
        </row>
        <row r="60">
          <cell r="K60">
            <v>1973</v>
          </cell>
        </row>
        <row r="61">
          <cell r="K61">
            <v>1974</v>
          </cell>
        </row>
        <row r="62">
          <cell r="K62">
            <v>1975</v>
          </cell>
        </row>
        <row r="63">
          <cell r="K63">
            <v>1976</v>
          </cell>
        </row>
        <row r="64">
          <cell r="K64">
            <v>1977</v>
          </cell>
        </row>
        <row r="65">
          <cell r="K65">
            <v>1978</v>
          </cell>
        </row>
        <row r="66">
          <cell r="K66">
            <v>1979</v>
          </cell>
        </row>
        <row r="67">
          <cell r="K67">
            <v>1980</v>
          </cell>
        </row>
        <row r="68">
          <cell r="K68">
            <v>1981</v>
          </cell>
        </row>
        <row r="69">
          <cell r="K69">
            <v>1982</v>
          </cell>
        </row>
        <row r="70">
          <cell r="K70">
            <v>1983</v>
          </cell>
        </row>
        <row r="71">
          <cell r="K71">
            <v>1984</v>
          </cell>
        </row>
        <row r="72">
          <cell r="K72">
            <v>1985</v>
          </cell>
        </row>
        <row r="73">
          <cell r="K73">
            <v>1986</v>
          </cell>
        </row>
        <row r="74">
          <cell r="K74">
            <v>1987</v>
          </cell>
        </row>
        <row r="75">
          <cell r="K75">
            <v>1988</v>
          </cell>
        </row>
        <row r="76">
          <cell r="K76">
            <v>1989</v>
          </cell>
        </row>
        <row r="77">
          <cell r="K77">
            <v>1990</v>
          </cell>
        </row>
        <row r="78">
          <cell r="K78">
            <v>1991</v>
          </cell>
        </row>
        <row r="79">
          <cell r="K79">
            <v>1992</v>
          </cell>
        </row>
        <row r="80">
          <cell r="K80">
            <v>1993</v>
          </cell>
        </row>
        <row r="81">
          <cell r="K81">
            <v>1994</v>
          </cell>
        </row>
        <row r="82">
          <cell r="K82">
            <v>1995</v>
          </cell>
        </row>
        <row r="83">
          <cell r="K83">
            <v>1996</v>
          </cell>
        </row>
        <row r="84">
          <cell r="K84">
            <v>1997</v>
          </cell>
        </row>
        <row r="85">
          <cell r="K85">
            <v>1998</v>
          </cell>
        </row>
        <row r="86">
          <cell r="K86">
            <v>1999</v>
          </cell>
        </row>
        <row r="87">
          <cell r="K87">
            <v>2000</v>
          </cell>
        </row>
        <row r="88">
          <cell r="K88">
            <v>2001</v>
          </cell>
        </row>
        <row r="89">
          <cell r="K89">
            <v>2002</v>
          </cell>
        </row>
        <row r="90">
          <cell r="K90">
            <v>2003</v>
          </cell>
        </row>
        <row r="91">
          <cell r="K91">
            <v>2004</v>
          </cell>
        </row>
        <row r="92">
          <cell r="K92">
            <v>2005</v>
          </cell>
        </row>
        <row r="93">
          <cell r="K93">
            <v>2006</v>
          </cell>
        </row>
        <row r="94">
          <cell r="K94">
            <v>2007</v>
          </cell>
        </row>
        <row r="95">
          <cell r="K95">
            <v>2008</v>
          </cell>
        </row>
        <row r="96">
          <cell r="K96">
            <v>2009</v>
          </cell>
        </row>
        <row r="97">
          <cell r="K97">
            <v>2010</v>
          </cell>
        </row>
        <row r="98">
          <cell r="K98">
            <v>2011</v>
          </cell>
        </row>
        <row r="99">
          <cell r="K99">
            <v>2012</v>
          </cell>
        </row>
        <row r="100">
          <cell r="K100">
            <v>2013</v>
          </cell>
        </row>
        <row r="101">
          <cell r="K101">
            <v>2014</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GroupMember" displayName="GroupMember" ref="A2:AI1070" totalsRowShown="0" headerRowDxfId="106" tableBorderDxfId="105">
  <autoFilter ref="A2:AI1070" xr:uid="{00000000-0009-0000-0100-000001000000}"/>
  <tableColumns count="35">
    <tableColumn id="1" xr3:uid="{00000000-0010-0000-0000-000001000000}" name="1. Identifiant interne d’exploitation agricole*" dataDxfId="104" dataCellStyle="Normal 2 4"/>
    <tableColumn id="2" xr3:uid="{00000000-0010-0000-0000-000002000000}" name="2. Identifiant national d’exploitation agricole**" dataDxfId="103"/>
    <tableColumn id="3" xr3:uid="{00000000-0010-0000-0000-000003000000}" name="3. Identifiant interne d’exploitation agricole*" dataDxfId="102" dataCellStyle="Normal 2 4"/>
    <tableColumn id="4" xr3:uid="{00000000-0010-0000-0000-000004000000}" name="4. Village*" dataDxfId="101"/>
    <tableColumn id="5" xr3:uid="{00000000-0010-0000-0000-000005000000}" name="5. Ville" dataDxfId="100"/>
    <tableColumn id="6" xr3:uid="{00000000-0010-0000-0000-000006000000}" name="6. District/État/Province*" dataDxfId="99"/>
    <tableColumn id="7" xr3:uid="{00000000-0010-0000-0000-000007000000}" name="7. Région d’inspection interne" dataDxfId="98"/>
    <tableColumn id="8" xr3:uid="{00000000-0010-0000-0000-000008000000}" name="8. Superficie totale de l’exploitation agricole (ha)*" dataDxfId="97"/>
    <tableColumn id="9" xr3:uid="{00000000-0010-0000-0000-000009000000}" name="9. Type d’exploitation agricole*" dataDxfId="96"/>
    <tableColumn id="10" xr3:uid="{00000000-0010-0000-0000-00000A000000}" name="10. Nombre d’unités agricoles*" dataDxfId="95"/>
    <tableColumn id="11" xr3:uid="{00000000-0010-0000-0000-00000B000000}" name="11. Première année de certification RA*" dataDxfId="94"/>
    <tableColumn id="12" xr3:uid="{00000000-0010-0000-0000-00000C000000}" name="12. Prénom*" dataDxfId="93"/>
    <tableColumn id="13" xr3:uid="{00000000-0010-0000-0000-00000D000000}" name="13. Nom*" dataDxfId="92"/>
    <tableColumn id="14" xr3:uid="{00000000-0010-0000-0000-00000E000000}" name="14. Numéro de téléphone**" dataDxfId="91"/>
    <tableColumn id="15" xr3:uid="{00000000-0010-0000-0000-00000F000000}" name="15. Numéro d’identification national**" dataDxfId="90"/>
    <tableColumn id="16" xr3:uid="{00000000-0010-0000-0000-000010000000}" name="16. Genre*" dataDxfId="89"/>
    <tableColumn id="17" xr3:uid="{00000000-0010-0000-0000-000011000000}" name="17. Année de naissance*" dataDxfId="88"/>
    <tableColumn id="18" xr3:uid="{00000000-0010-0000-0000-000012000000}" name="18. Taille du ménage*" dataDxfId="87"/>
    <tableColumn id="19" xr3:uid="{00000000-0010-0000-0000-000013000000}" name="19. Nom" dataDxfId="86"/>
    <tableColumn id="20" xr3:uid="{00000000-0010-0000-0000-000014000000}" name="20. Nom" dataDxfId="85"/>
    <tableColumn id="21" xr3:uid="{00000000-0010-0000-0000-000015000000}" name="21. Numéro de téléphone" dataDxfId="84"/>
    <tableColumn id="22" xr3:uid="{00000000-0010-0000-0000-000016000000}" name="22. Numéro d’identification national" dataDxfId="83"/>
    <tableColumn id="23" xr3:uid="{00000000-0010-0000-0000-000017000000}" name="23. Genre" dataDxfId="82"/>
    <tableColumn id="24" xr3:uid="{00000000-0010-0000-0000-000018000000}" name="24. Nombre de travailleurs permanents*" dataDxfId="81"/>
    <tableColumn id="25" xr3:uid="{00000000-0010-0000-0000-000019000000}" name="25. Estimation du nombre de travailleurs temporaires par an*" dataDxfId="80"/>
    <tableColumn id="26" xr3:uid="{00000000-0010-0000-0000-00001A000000}" name="26. Nom de l’inspecteur interne*" dataDxfId="79"/>
    <tableColumn id="27" xr3:uid="{00000000-0010-0000-0000-00001B000000}" name="27. Année de l’inspection interne*" dataDxfId="78"/>
    <tableColumn id="28" xr3:uid="{00000000-0010-0000-0000-00001C000000}" name="28. Mois de l’inspection interne*" dataDxfId="77"/>
    <tableColumn id="29" xr3:uid="{00000000-0010-0000-0000-00001D000000}" name="29. Jour de l’inspection interne*" dataDxfId="76"/>
    <tableColumn id="30" xr3:uid="{00000000-0010-0000-0000-00001E000000}" name="1. Identifiant interne de membre du groupe présent sur la feuille 2. Produit agricole certifié" dataDxfId="75">
      <calculatedColumnFormula>IF(ISBLANK(GroupMember[[#This Row],[1. Identifiant interne d’exploitation agricole*]]),"",IF(ISERROR(MATCH(GroupMember[[#This Row],[1. Identifiant interne d’exploitation agricole*]],CertifiedCrop[1. Identifiant interne d’exploitation agricole*],0)),FALSE,TRUE))</calculatedColumnFormula>
    </tableColumn>
    <tableColumn id="36" xr3:uid="{00000000-0010-0000-0000-000024000000}" name="1. Identifiant interne de membre du groupe présent sur la feuille 3. Unité agricole" dataDxfId="74">
      <calculatedColumnFormula>IF(ISBLANK(GroupMember[[#This Row],[1. Identifiant interne d’exploitation agricole*]]),"",IF(ISERROR(MATCH(GroupMember[[#This Row],[1. Identifiant interne d’exploitation agricole*]],FarmUnit[1. Identifiant interne d’exploitation agricole*],0)),FALSE,TRUE))</calculatedColumnFormula>
    </tableColumn>
    <tableColumn id="35" xr3:uid="{00000000-0010-0000-0000-000023000000}" name="Nom des membres du groupe" dataDxfId="73">
      <calculatedColumnFormula>IFERROR(CONCATENATE(L3," ",M3),"")</calculatedColumnFormula>
    </tableColumn>
    <tableColumn id="31" xr3:uid="{00000000-0010-0000-0000-00001F000000}" name="Date d’inspection interne" dataDxfId="72">
      <calculatedColumnFormula>CONCATENATE(AC3,"/",AB3,"/",AA3)</calculatedColumnFormula>
    </tableColumn>
    <tableColumn id="32" xr3:uid="{00000000-0010-0000-0000-000020000000}" name="Nbre d’inspections internes effectuées ce jour-là par cet inspecteur" dataDxfId="71">
      <calculatedColumnFormula>COUNTIFS(Z:Z,Z3,AG:AG,AG3)</calculatedColumnFormula>
    </tableColumn>
    <tableColumn id="33" xr3:uid="{00000000-0010-0000-0000-000021000000}" name="Nbre total de travailleurs (si temporaire = 1 mois)" dataDxfId="70">
      <calculatedColumnFormula>IF((X3+Y3/12)&lt;0,"",(X3+Y3/12))</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ertifiedCrop" displayName="CertifiedCrop" ref="A2:R1233" totalsRowShown="0" headerRowDxfId="62" tableBorderDxfId="61">
  <autoFilter ref="A2:R1233" xr:uid="{00000000-0009-0000-0100-000002000000}"/>
  <tableColumns count="18">
    <tableColumn id="1" xr3:uid="{00000000-0010-0000-0100-000001000000}" name="1. Identifiant interne d’exploitation agricole*" dataDxfId="60"/>
    <tableColumn id="2" xr3:uid="{00000000-0010-0000-0100-000002000000}" name="2. Produit agricole certifié*" dataDxfId="59"/>
    <tableColumn id="3" xr3:uid="{00000000-0010-0000-0100-000003000000}" name="3. Variété**" dataDxfId="58"/>
    <tableColumn id="4" xr3:uid="{00000000-0010-0000-0100-000004000000}" name="4. Superficie des produits agricoles certifiés * _x000a_(ha)" dataDxfId="57"/>
    <tableColumn id="5" xr3:uid="{00000000-0010-0000-0100-000005000000}" name="5. Estimation totale de la récolte de l’année en cours* _x000a_(en kg ou en tiges de fleurs)" dataDxfId="56"/>
    <tableColumn id="6" xr3:uid="{00000000-0010-0000-0100-000006000000}" name="6. Récolte totale de l’année précédente* _x000a_(en kg ou en tiges de fleurs)" dataDxfId="55"/>
    <tableColumn id="7" xr3:uid="{00000000-0010-0000-0100-000007000000}" name="7. Volume vendu/livré au groupe l’année précédente *_x000a_(en kg ou en tiges de fleurs)" dataDxfId="54"/>
    <tableColumn id="8" xr3:uid="{00000000-0010-0000-0100-000008000000}" name="8. Volume vendu/livré au groupe les 2 années précédentes **_x000a_(en kg ou en tiges de fleurs)" dataDxfId="53"/>
    <tableColumn id="9" xr3:uid="{00000000-0010-0000-0100-000009000000}" name="9. Volume vendu/livré au groupe les 3 années précédentes **_x000a_(en kg ou en tiges de fleurs)" dataDxfId="52"/>
    <tableColumn id="17" xr3:uid="{00000000-0010-0000-0100-000011000000}" name="1. Identifiant interne de l’exploitation agricole présent sur la feuille 1. Membre du groupe" dataDxfId="51">
      <calculatedColumnFormula>IF(ISBLANK(CertifiedCrop[[#This Row],[1. Identifiant interne d’exploitation agricole*]]),"",IF(ISERROR(MATCH(CertifiedCrop[[#This Row],[1. Identifiant interne d’exploitation agricole*]],GroupMember[1. Identifiant interne d’exploitation agricole*],0)),FALSE,TRUE))</calculatedColumnFormula>
    </tableColumn>
    <tableColumn id="18" xr3:uid="{00000000-0010-0000-0100-000012000000}" name="2. Produit agricole certifié et 3. La combinaison de variétés est présente sur la liste des produits agricoles de la feuille." dataDxfId="50">
      <calculatedColumnFormula array="1">IF(ISBLANK(CertifiedCrop[[#This Row],[2. Produit agricole certifié*]]),"",IF(ISERROR(MATCH(1,(#REF!=CertifiedCrop[[#This Row],[2. Produit agricole certifié*]])*(#REF!=CertifiedCrop[[#This Row],[3. Variété**]]),0)),FALSE,TRUE))</calculatedColumnFormula>
    </tableColumn>
    <tableColumn id="10" xr3:uid="{00000000-0010-0000-0100-00000A000000}" name="Le volume vendu est supérieur à la récolte totale" dataDxfId="49">
      <calculatedColumnFormula>IF((F3-G3)&lt;0,"!","")</calculatedColumnFormula>
    </tableColumn>
    <tableColumn id="11" xr3:uid="{00000000-0010-0000-0100-00000B000000}" name="Croissance de la récolte" dataDxfId="48">
      <calculatedColumnFormula>IFERROR(IF((F3-G3)/G3&gt;25%,"!",IF((F3-G3)/G3&lt;-25%,"!","")),"")</calculatedColumnFormula>
    </tableColumn>
    <tableColumn id="12" xr3:uid="{00000000-0010-0000-0100-00000C000000}" name="Croissance du volume des ventes" dataDxfId="47">
      <calculatedColumnFormula>IFERROR(IF((G3-H3)/H3&gt;25%,"!",IF((G3-H3)/H3&lt;-25%,"!","")),"")</calculatedColumnFormula>
    </tableColumn>
    <tableColumn id="13" xr3:uid="{00000000-0010-0000-0100-00000D000000}" name="Rendement _x000a_estimé/ha" dataDxfId="46">
      <calculatedColumnFormula>IFERROR(E3/D3,"")</calculatedColumnFormula>
    </tableColumn>
    <tableColumn id="14" xr3:uid="{00000000-0010-0000-0100-00000E000000}" name="Rendement/ha_x000a_de l’année précédente" dataDxfId="45">
      <calculatedColumnFormula>IFERROR(F3/D3,"")</calculatedColumnFormula>
    </tableColumn>
    <tableColumn id="15" xr3:uid="{00000000-0010-0000-0100-00000F000000}" name="Superficie certifiée moins la superficie totale de l’exploitation" dataDxfId="44">
      <calculatedColumnFormula>IFERROR((VLOOKUP(A3,GM_Table,8,FALSE)-SUMIFS(D:D,A:A,A3,B:B,B3,C:C,C3)),"")</calculatedColumnFormula>
    </tableColumn>
    <tableColumn id="16" xr3:uid="{00000000-0010-0000-0100-000010000000}" name="Membre du groupe" dataDxfId="43">
      <calculatedColumnFormula>IFERROR(CONCATENATE(VLOOKUP(A3,GM_Table,12,FALSE)," ",(VLOOKUP(A3,GM_Table,13,FALSE))),"")</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FarmUnit" displayName="FarmUnit" ref="A2:J876" totalsRowShown="0" headerRowDxfId="31" tableBorderDxfId="30">
  <autoFilter ref="A2:J876" xr:uid="{00000000-0009-0000-0100-000003000000}"/>
  <tableColumns count="10">
    <tableColumn id="1" xr3:uid="{00000000-0010-0000-0200-000001000000}" name="1. Identifiant interne d’exploitation agricole*" dataDxfId="29" dataCellStyle="Normal 2 4"/>
    <tableColumn id="2" xr3:uid="{00000000-0010-0000-0200-000002000000}" name="2. Identifiant d’unité agricole*" dataDxfId="28" dataCellStyle="Normal 2 4"/>
    <tableColumn id="3" xr3:uid="{00000000-0010-0000-0200-000003000000}" name="3. Superficie de l’unité agricole (ha)*" dataDxfId="27" dataCellStyle="Milliers 5 10 2"/>
    <tableColumn id="4" xr3:uid="{00000000-0010-0000-0200-000004000000}" name="4. Latitude (format DD)**" dataDxfId="26"/>
    <tableColumn id="5" xr3:uid="{00000000-0010-0000-0200-000005000000}" name="5. Longitude (format DD)**" dataDxfId="25"/>
    <tableColumn id="10" xr3:uid="{00000000-0010-0000-0200-00000A000000}" name="1. Identifiant interne de l’exploitation agricole présent sur la feuille 1. Membre du groupe" dataDxfId="24">
      <calculatedColumnFormula>IF(ISBLANK(FarmUnit[[#This Row],[1. Identifiant interne d’exploitation agricole*]]),"",IF(ISERROR(MATCH(FarmUnit[[#This Row],[1. Identifiant interne d’exploitation agricole*]],GroupMember[1. Identifiant interne d’exploitation agricole*],0)),FALSE,TRUE))</calculatedColumnFormula>
    </tableColumn>
    <tableColumn id="6" xr3:uid="{00000000-0010-0000-0200-000006000000}" name="Vérification de la latitude" dataDxfId="23">
      <calculatedColumnFormula>IF(D3=0,"",D3)</calculatedColumnFormula>
    </tableColumn>
    <tableColumn id="7" xr3:uid="{00000000-0010-0000-0200-000007000000}" name="Vérification de la longitude" dataDxfId="22">
      <calculatedColumnFormula>IF(E3=0,"",E3)</calculatedColumnFormula>
    </tableColumn>
    <tableColumn id="8" xr3:uid="{00000000-0010-0000-0200-000008000000}" name="S’agit-il de la plus grande unité agricole" dataDxfId="21">
      <calculatedColumnFormula array="1">IF(ISBLANK(C3),"",IF(C3=MAX(IF(FarmUnit[1. Identifiant interne d’exploitation agricole*]=A3,FarmUnit[3. Superficie de l’unité agricole (ha)*])),"!","-"))</calculatedColumnFormula>
    </tableColumn>
    <tableColumn id="9" xr3:uid="{00000000-0010-0000-0200-000009000000}" name="Membre du groupe" dataDxfId="20">
      <calculatedColumnFormula>IFERROR(CONCATENATE(VLOOKUP(A3,GM_Table,12,FALSE)," ",(VLOOKUP(A3,GM_Table,13,FALSE))),"")</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Croplist6" displayName="Croplist6" ref="A1:D372" totalsRowShown="0" dataDxfId="4">
  <autoFilter ref="A1:D372" xr:uid="{00000000-0009-0000-0100-000005000000}"/>
  <tableColumns count="4">
    <tableColumn id="1" xr3:uid="{00000000-0010-0000-0300-000001000000}" name="Nom final du produit agricole" dataDxfId="3"/>
    <tableColumn id="2" xr3:uid="{00000000-0010-0000-0300-000002000000}" name="Variété finale" dataDxfId="2"/>
    <tableColumn id="3" xr3:uid="{00000000-0010-0000-0300-000003000000}" name="Champ d’application de la certification (si aucun autre produit agricole RA)" dataDxfId="1"/>
    <tableColumn id="4" xr3:uid="{00000000-0010-0000-0300-000004000000}" name="Catégorie" dataDxfId="0"/>
  </tableColumns>
  <tableStyleInfo name="TableStyleMedium2"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 /><Relationship Id="rId1" Type="http://schemas.openxmlformats.org/officeDocument/2006/relationships/printerSettings" Target="../printerSettings/printerSettings2.bin" /></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 /><Relationship Id="rId1" Type="http://schemas.openxmlformats.org/officeDocument/2006/relationships/printerSettings" Target="../printerSettings/printerSettings3.bin" /></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 /><Relationship Id="rId1" Type="http://schemas.openxmlformats.org/officeDocument/2006/relationships/printerSettings" Target="../printerSettings/printerSettings7.bin" /></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5259"/>
  </sheetPr>
  <dimension ref="A1:M36"/>
  <sheetViews>
    <sheetView showGridLines="0" showWhiteSpace="0" workbookViewId="0">
      <selection activeCell="D32" sqref="D32"/>
    </sheetView>
  </sheetViews>
  <sheetFormatPr defaultColWidth="10.76171875" defaultRowHeight="15" x14ac:dyDescent="0.2"/>
  <cols>
    <col min="1" max="5" width="10.76171875" style="28"/>
    <col min="6" max="6" width="11.703125" style="28" customWidth="1"/>
    <col min="7" max="7" width="15.46875" style="28" customWidth="1"/>
    <col min="8" max="16384" width="10.76171875" style="28"/>
  </cols>
  <sheetData>
    <row r="1" spans="1:13" ht="46.5" x14ac:dyDescent="0.2">
      <c r="A1" s="27" t="s">
        <v>296</v>
      </c>
    </row>
    <row r="2" spans="1:13" ht="25.5" x14ac:dyDescent="0.2">
      <c r="A2" s="29" t="s">
        <v>297</v>
      </c>
    </row>
    <row r="3" spans="1:13" ht="18.75" x14ac:dyDescent="0.2">
      <c r="A3" s="30" t="s">
        <v>0</v>
      </c>
    </row>
    <row r="4" spans="1:13" ht="16.149999999999999" customHeight="1" x14ac:dyDescent="0.2">
      <c r="F4" s="31" t="s">
        <v>298</v>
      </c>
    </row>
    <row r="5" spans="1:13" ht="18" customHeight="1" x14ac:dyDescent="0.2">
      <c r="A5" s="30"/>
      <c r="F5" s="289" t="s">
        <v>299</v>
      </c>
      <c r="G5" s="289"/>
      <c r="H5" s="289"/>
      <c r="I5" s="289"/>
      <c r="J5" s="289"/>
      <c r="K5" s="289"/>
      <c r="L5" s="289"/>
      <c r="M5" s="289"/>
    </row>
    <row r="6" spans="1:13" x14ac:dyDescent="0.2">
      <c r="F6" s="289"/>
      <c r="G6" s="289"/>
      <c r="H6" s="289"/>
      <c r="I6" s="289"/>
      <c r="J6" s="289"/>
      <c r="K6" s="289"/>
      <c r="L6" s="289"/>
      <c r="M6" s="289"/>
    </row>
    <row r="7" spans="1:13" x14ac:dyDescent="0.2">
      <c r="F7" s="289"/>
      <c r="G7" s="289"/>
      <c r="H7" s="289"/>
      <c r="I7" s="289"/>
      <c r="J7" s="289"/>
      <c r="K7" s="289"/>
      <c r="L7" s="289"/>
      <c r="M7" s="289"/>
    </row>
    <row r="8" spans="1:13" x14ac:dyDescent="0.2">
      <c r="F8" s="289"/>
      <c r="G8" s="289"/>
      <c r="H8" s="289"/>
      <c r="I8" s="289"/>
      <c r="J8" s="289"/>
      <c r="K8" s="289"/>
      <c r="L8" s="289"/>
      <c r="M8" s="289"/>
    </row>
    <row r="9" spans="1:13" ht="16.149999999999999" customHeight="1" x14ac:dyDescent="0.2">
      <c r="F9" s="32" t="s">
        <v>300</v>
      </c>
    </row>
    <row r="10" spans="1:13" ht="16.149999999999999" customHeight="1" x14ac:dyDescent="0.2">
      <c r="F10" s="290" t="s">
        <v>301</v>
      </c>
      <c r="G10" s="290"/>
      <c r="H10" s="290"/>
      <c r="I10" s="290"/>
      <c r="J10" s="290"/>
      <c r="K10" s="290"/>
      <c r="L10" s="290"/>
      <c r="M10" s="290"/>
    </row>
    <row r="11" spans="1:13" ht="23.65" customHeight="1" x14ac:dyDescent="0.2">
      <c r="F11" s="290"/>
      <c r="G11" s="290"/>
      <c r="H11" s="290"/>
      <c r="I11" s="290"/>
      <c r="J11" s="290"/>
      <c r="K11" s="290"/>
      <c r="L11" s="290"/>
      <c r="M11" s="290"/>
    </row>
    <row r="12" spans="1:13" ht="16.149999999999999" customHeight="1" x14ac:dyDescent="0.2">
      <c r="F12" s="126"/>
      <c r="G12" s="126"/>
      <c r="H12" s="126"/>
      <c r="I12" s="126"/>
      <c r="J12" s="126"/>
      <c r="K12" s="126"/>
      <c r="L12" s="126"/>
      <c r="M12" s="126"/>
    </row>
    <row r="13" spans="1:13" ht="18.600000000000001" customHeight="1" x14ac:dyDescent="0.2">
      <c r="F13" s="291" t="s">
        <v>302</v>
      </c>
      <c r="G13" s="292"/>
      <c r="H13" s="292"/>
      <c r="I13" s="292"/>
      <c r="J13" s="293" t="s">
        <v>303</v>
      </c>
      <c r="K13" s="293"/>
      <c r="L13" s="293" t="s">
        <v>304</v>
      </c>
      <c r="M13" s="293"/>
    </row>
    <row r="14" spans="1:13" ht="22.15" customHeight="1" x14ac:dyDescent="0.2">
      <c r="F14" s="288" t="s">
        <v>305</v>
      </c>
      <c r="G14" s="288"/>
      <c r="H14" s="288"/>
      <c r="I14" s="288"/>
      <c r="J14" s="288" t="s">
        <v>1</v>
      </c>
      <c r="K14" s="288"/>
      <c r="L14" s="288">
        <v>1.2</v>
      </c>
      <c r="M14" s="288"/>
    </row>
    <row r="15" spans="1:13" s="33" customFormat="1" ht="31.9" customHeight="1" x14ac:dyDescent="0.2">
      <c r="F15" s="294" t="s">
        <v>306</v>
      </c>
      <c r="G15" s="294"/>
      <c r="H15" s="295" t="s">
        <v>307</v>
      </c>
      <c r="I15" s="295"/>
      <c r="J15" s="291" t="s">
        <v>308</v>
      </c>
      <c r="K15" s="291"/>
      <c r="L15" s="291" t="s">
        <v>309</v>
      </c>
      <c r="M15" s="291"/>
    </row>
    <row r="16" spans="1:13" ht="18.600000000000001" customHeight="1" x14ac:dyDescent="0.2">
      <c r="F16" s="296" t="s">
        <v>310</v>
      </c>
      <c r="G16" s="296"/>
      <c r="H16" s="297" t="s">
        <v>2</v>
      </c>
      <c r="I16" s="296"/>
      <c r="J16" s="296" t="s">
        <v>311</v>
      </c>
      <c r="K16" s="296"/>
      <c r="L16" s="296" t="s">
        <v>312</v>
      </c>
      <c r="M16" s="296"/>
    </row>
    <row r="17" spans="1:13" ht="18.600000000000001" customHeight="1" x14ac:dyDescent="0.2">
      <c r="F17" s="294" t="s">
        <v>313</v>
      </c>
      <c r="G17" s="294"/>
      <c r="H17" s="294"/>
      <c r="I17" s="294"/>
      <c r="J17" s="294" t="s">
        <v>314</v>
      </c>
      <c r="K17" s="294"/>
      <c r="L17" s="294"/>
      <c r="M17" s="294"/>
    </row>
    <row r="18" spans="1:13" ht="26.65" customHeight="1" x14ac:dyDescent="0.2">
      <c r="F18" s="298" t="s">
        <v>315</v>
      </c>
      <c r="G18" s="298"/>
      <c r="H18" s="298"/>
      <c r="I18" s="298"/>
      <c r="J18" s="298" t="s">
        <v>316</v>
      </c>
      <c r="K18" s="298"/>
      <c r="L18" s="298"/>
      <c r="M18" s="298"/>
    </row>
    <row r="19" spans="1:13" ht="18.600000000000001" customHeight="1" x14ac:dyDescent="0.2">
      <c r="F19" s="291" t="s">
        <v>317</v>
      </c>
      <c r="G19" s="291"/>
      <c r="H19" s="291"/>
      <c r="I19" s="291"/>
      <c r="J19" s="291"/>
      <c r="K19" s="291"/>
      <c r="L19" s="291"/>
      <c r="M19" s="291"/>
    </row>
    <row r="20" spans="1:13" ht="18.600000000000001" customHeight="1" x14ac:dyDescent="0.2">
      <c r="F20" s="299" t="s">
        <v>318</v>
      </c>
      <c r="G20" s="300"/>
      <c r="H20" s="300"/>
      <c r="I20" s="300"/>
      <c r="J20" s="300"/>
      <c r="K20" s="300"/>
      <c r="L20" s="300"/>
      <c r="M20" s="301"/>
    </row>
    <row r="21" spans="1:13" ht="18.600000000000001" customHeight="1" x14ac:dyDescent="0.2">
      <c r="F21" s="302"/>
      <c r="G21" s="289"/>
      <c r="H21" s="289"/>
      <c r="I21" s="289"/>
      <c r="J21" s="289"/>
      <c r="K21" s="289"/>
      <c r="L21" s="289"/>
      <c r="M21" s="303"/>
    </row>
    <row r="22" spans="1:13" ht="18.600000000000001" customHeight="1" x14ac:dyDescent="0.2">
      <c r="F22" s="302"/>
      <c r="G22" s="289"/>
      <c r="H22" s="289"/>
      <c r="I22" s="289"/>
      <c r="J22" s="289"/>
      <c r="K22" s="289"/>
      <c r="L22" s="289"/>
      <c r="M22" s="303"/>
    </row>
    <row r="23" spans="1:13" ht="18.600000000000001" customHeight="1" x14ac:dyDescent="0.2">
      <c r="F23" s="291" t="s">
        <v>319</v>
      </c>
      <c r="G23" s="291"/>
      <c r="H23" s="291"/>
      <c r="I23" s="291"/>
      <c r="J23" s="291"/>
      <c r="K23" s="291"/>
      <c r="L23" s="291"/>
      <c r="M23" s="291"/>
    </row>
    <row r="24" spans="1:13" ht="18.600000000000001" customHeight="1" x14ac:dyDescent="0.2">
      <c r="F24" s="288"/>
      <c r="G24" s="288"/>
      <c r="H24" s="288"/>
      <c r="I24" s="288"/>
      <c r="J24" s="288"/>
      <c r="K24" s="288"/>
      <c r="L24" s="288"/>
      <c r="M24" s="288"/>
    </row>
    <row r="25" spans="1:13" ht="18.600000000000001" customHeight="1" x14ac:dyDescent="0.2">
      <c r="F25" s="291" t="s">
        <v>320</v>
      </c>
      <c r="G25" s="291"/>
      <c r="H25" s="291"/>
      <c r="I25" s="291"/>
      <c r="J25" s="291"/>
      <c r="K25" s="291"/>
      <c r="L25" s="291"/>
      <c r="M25" s="291"/>
    </row>
    <row r="26" spans="1:13" ht="18.600000000000001" customHeight="1" x14ac:dyDescent="0.2">
      <c r="F26" s="296" t="s">
        <v>321</v>
      </c>
      <c r="G26" s="296"/>
      <c r="H26" s="296"/>
      <c r="I26" s="296"/>
      <c r="J26" s="296"/>
      <c r="K26" s="296"/>
      <c r="L26" s="296"/>
      <c r="M26" s="296"/>
    </row>
    <row r="27" spans="1:13" ht="18.600000000000001" customHeight="1" x14ac:dyDescent="0.2">
      <c r="F27" s="291" t="s">
        <v>322</v>
      </c>
      <c r="G27" s="291"/>
      <c r="H27" s="291"/>
      <c r="I27" s="291"/>
      <c r="J27" s="291"/>
      <c r="K27" s="291"/>
      <c r="L27" s="291"/>
      <c r="M27" s="291"/>
    </row>
    <row r="28" spans="1:13" ht="18.600000000000001" customHeight="1" x14ac:dyDescent="0.2">
      <c r="F28" s="288" t="s">
        <v>323</v>
      </c>
      <c r="G28" s="288"/>
      <c r="H28" s="288"/>
      <c r="I28" s="288"/>
      <c r="J28" s="288"/>
      <c r="K28" s="288"/>
      <c r="L28" s="288"/>
      <c r="M28" s="288"/>
    </row>
    <row r="29" spans="1:13" ht="18.600000000000001" customHeight="1" x14ac:dyDescent="0.2">
      <c r="F29" s="291" t="s">
        <v>324</v>
      </c>
      <c r="G29" s="291"/>
      <c r="H29" s="291"/>
      <c r="I29" s="291"/>
      <c r="J29" s="291" t="s">
        <v>325</v>
      </c>
      <c r="K29" s="291"/>
      <c r="L29" s="291"/>
      <c r="M29" s="291"/>
    </row>
    <row r="30" spans="1:13" ht="18.75" customHeight="1" x14ac:dyDescent="0.2">
      <c r="A30" s="34" t="s">
        <v>328</v>
      </c>
      <c r="F30" s="298" t="s">
        <v>326</v>
      </c>
      <c r="G30" s="298"/>
      <c r="H30" s="298"/>
      <c r="I30" s="298"/>
      <c r="J30" s="298" t="s">
        <v>327</v>
      </c>
      <c r="K30" s="298"/>
      <c r="L30" s="298"/>
      <c r="M30" s="298"/>
    </row>
    <row r="31" spans="1:13" ht="21" customHeight="1" x14ac:dyDescent="0.2">
      <c r="F31" s="298"/>
      <c r="G31" s="298"/>
      <c r="H31" s="298"/>
      <c r="I31" s="298"/>
      <c r="J31" s="298"/>
      <c r="K31" s="298"/>
      <c r="L31" s="298"/>
      <c r="M31" s="298"/>
    </row>
    <row r="32" spans="1:13" ht="21" customHeight="1" x14ac:dyDescent="0.2">
      <c r="F32" s="63"/>
      <c r="G32" s="63"/>
      <c r="H32" s="63"/>
      <c r="I32" s="63"/>
      <c r="J32" s="63"/>
      <c r="K32" s="63"/>
      <c r="L32" s="63"/>
      <c r="M32" s="63"/>
    </row>
    <row r="33" spans="1:13" x14ac:dyDescent="0.2">
      <c r="A33" s="35" t="s">
        <v>3</v>
      </c>
      <c r="F33" s="4" t="s">
        <v>329</v>
      </c>
    </row>
    <row r="34" spans="1:13" ht="14.65" customHeight="1" x14ac:dyDescent="0.2">
      <c r="F34" s="304" t="s">
        <v>330</v>
      </c>
      <c r="G34" s="304"/>
      <c r="H34" s="304"/>
      <c r="I34" s="304"/>
      <c r="J34" s="304"/>
      <c r="K34" s="304"/>
      <c r="L34" s="304"/>
      <c r="M34" s="304"/>
    </row>
    <row r="35" spans="1:13" x14ac:dyDescent="0.2">
      <c r="F35" s="304"/>
      <c r="G35" s="304"/>
      <c r="H35" s="304"/>
      <c r="I35" s="304"/>
      <c r="J35" s="304"/>
      <c r="K35" s="304"/>
      <c r="L35" s="304"/>
      <c r="M35" s="304"/>
    </row>
    <row r="36" spans="1:13" x14ac:dyDescent="0.2">
      <c r="F36" s="36"/>
    </row>
  </sheetData>
  <sheetProtection sheet="1" objects="1" scenarios="1"/>
  <mergeCells count="33">
    <mergeCell ref="F29:I29"/>
    <mergeCell ref="J29:M29"/>
    <mergeCell ref="F30:I31"/>
    <mergeCell ref="J30:M31"/>
    <mergeCell ref="F34:M35"/>
    <mergeCell ref="F28:M28"/>
    <mergeCell ref="F17:I17"/>
    <mergeCell ref="J17:M17"/>
    <mergeCell ref="F18:I18"/>
    <mergeCell ref="J18:M18"/>
    <mergeCell ref="F19:M19"/>
    <mergeCell ref="F20:M22"/>
    <mergeCell ref="F23:M23"/>
    <mergeCell ref="F24:M24"/>
    <mergeCell ref="F25:M25"/>
    <mergeCell ref="F26:M26"/>
    <mergeCell ref="F27:M27"/>
    <mergeCell ref="F15:G15"/>
    <mergeCell ref="H15:I15"/>
    <mergeCell ref="J15:K15"/>
    <mergeCell ref="L15:M15"/>
    <mergeCell ref="F16:G16"/>
    <mergeCell ref="H16:I16"/>
    <mergeCell ref="J16:K16"/>
    <mergeCell ref="L16:M16"/>
    <mergeCell ref="F14:I14"/>
    <mergeCell ref="J14:K14"/>
    <mergeCell ref="L14:M14"/>
    <mergeCell ref="F5:M8"/>
    <mergeCell ref="F10:M11"/>
    <mergeCell ref="F13:I13"/>
    <mergeCell ref="J13:K13"/>
    <mergeCell ref="L13:M13"/>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
    <tabColor rgb="FF94BA29"/>
    <pageSetUpPr fitToPage="1"/>
  </sheetPr>
  <dimension ref="A1:AP1081"/>
  <sheetViews>
    <sheetView zoomScale="80" zoomScaleNormal="80" zoomScalePageLayoutView="75" workbookViewId="0">
      <pane xSplit="1" topLeftCell="B1" activePane="topRight" state="frozen"/>
      <selection activeCell="B4" sqref="B4"/>
      <selection pane="topRight" activeCell="D3" sqref="D3:D876"/>
    </sheetView>
  </sheetViews>
  <sheetFormatPr defaultColWidth="8.7421875" defaultRowHeight="14.25" x14ac:dyDescent="0.2"/>
  <cols>
    <col min="1" max="1" width="22.328125" style="2" customWidth="1"/>
    <col min="2" max="2" width="23.40625" style="2" customWidth="1"/>
    <col min="3" max="3" width="21.65625" style="2" customWidth="1"/>
    <col min="4" max="4" width="18.29296875" style="2" customWidth="1"/>
    <col min="5" max="5" width="20.4453125" style="2" customWidth="1"/>
    <col min="6" max="6" width="22.328125" style="2" customWidth="1"/>
    <col min="7" max="7" width="21.38671875" style="2" customWidth="1"/>
    <col min="8" max="8" width="19.7734375" style="3" customWidth="1"/>
    <col min="9" max="9" width="20.71484375" style="2" customWidth="1"/>
    <col min="10" max="10" width="18.5625" style="2" customWidth="1"/>
    <col min="11" max="11" width="21.65625" style="3" customWidth="1"/>
    <col min="12" max="12" width="22.59765625" style="2" customWidth="1"/>
    <col min="13" max="13" width="20.71484375" style="2" customWidth="1"/>
    <col min="14" max="14" width="23.26953125" style="2" customWidth="1"/>
    <col min="15" max="15" width="22.05859375" style="2" customWidth="1"/>
    <col min="16" max="17" width="20.71484375" style="2" customWidth="1"/>
    <col min="18" max="18" width="18.96484375" style="2" customWidth="1"/>
    <col min="19" max="20" width="20.71484375" style="2" customWidth="1"/>
    <col min="21" max="21" width="21.25390625" style="2" customWidth="1"/>
    <col min="22" max="22" width="25.9609375" style="2" customWidth="1"/>
    <col min="23" max="23" width="20.71484375" style="2" customWidth="1"/>
    <col min="24" max="24" width="24.6171875" style="3" customWidth="1"/>
    <col min="25" max="25" width="34.97265625" style="3" customWidth="1"/>
    <col min="26" max="26" width="43.71875" style="50" customWidth="1"/>
    <col min="27" max="27" width="23.9453125" style="51" customWidth="1"/>
    <col min="28" max="28" width="22.734375" style="50" customWidth="1"/>
    <col min="29" max="29" width="21.25390625" style="50" customWidth="1"/>
    <col min="30" max="32" width="23.67578125" style="57" customWidth="1"/>
    <col min="33" max="33" width="18.0234375" style="57" customWidth="1"/>
    <col min="34" max="35" width="21.38671875" style="58" customWidth="1"/>
    <col min="36" max="36" width="31.609375" style="2" customWidth="1"/>
    <col min="37" max="37" width="13.046875" style="2" customWidth="1"/>
    <col min="38" max="16384" width="8.7421875" style="2"/>
  </cols>
  <sheetData>
    <row r="1" spans="1:42" s="66" customFormat="1" ht="55.9" customHeight="1" x14ac:dyDescent="0.2">
      <c r="A1" s="130" t="s">
        <v>99</v>
      </c>
      <c r="B1" s="305" t="s">
        <v>110</v>
      </c>
      <c r="C1" s="305"/>
      <c r="D1" s="305"/>
      <c r="E1" s="305"/>
      <c r="F1" s="305"/>
      <c r="G1" s="305"/>
      <c r="H1" s="305"/>
      <c r="I1" s="305"/>
      <c r="J1" s="305"/>
      <c r="K1" s="306"/>
      <c r="L1" s="311" t="s">
        <v>3032</v>
      </c>
      <c r="M1" s="311"/>
      <c r="N1" s="311"/>
      <c r="O1" s="311"/>
      <c r="P1" s="311"/>
      <c r="Q1" s="311"/>
      <c r="R1" s="311"/>
      <c r="S1" s="309" t="s">
        <v>123</v>
      </c>
      <c r="T1" s="310"/>
      <c r="U1" s="310"/>
      <c r="V1" s="310"/>
      <c r="W1" s="310"/>
      <c r="X1" s="307" t="s">
        <v>126</v>
      </c>
      <c r="Y1" s="308"/>
      <c r="Z1" s="312" t="s">
        <v>131</v>
      </c>
      <c r="AA1" s="313"/>
      <c r="AB1" s="313"/>
      <c r="AC1" s="313"/>
      <c r="AD1" s="64"/>
      <c r="AE1" s="125" t="s">
        <v>138</v>
      </c>
      <c r="AF1" s="125" t="s">
        <v>139</v>
      </c>
      <c r="AG1" s="125" t="s">
        <v>140</v>
      </c>
      <c r="AH1" s="64"/>
      <c r="AI1" s="64"/>
      <c r="AJ1" s="65"/>
      <c r="AK1" s="65"/>
      <c r="AL1" s="65"/>
      <c r="AM1" s="65"/>
      <c r="AN1" s="65"/>
      <c r="AO1" s="65"/>
      <c r="AP1" s="65"/>
    </row>
    <row r="2" spans="1:42" s="71" customFormat="1" ht="74.25" x14ac:dyDescent="0.2">
      <c r="A2" s="131" t="s">
        <v>100</v>
      </c>
      <c r="B2" s="132" t="s">
        <v>101</v>
      </c>
      <c r="C2" s="132" t="s">
        <v>102</v>
      </c>
      <c r="D2" s="132" t="s">
        <v>4</v>
      </c>
      <c r="E2" s="132" t="s">
        <v>103</v>
      </c>
      <c r="F2" s="132" t="s">
        <v>104</v>
      </c>
      <c r="G2" s="132" t="s">
        <v>105</v>
      </c>
      <c r="H2" s="133" t="s">
        <v>106</v>
      </c>
      <c r="I2" s="132" t="s">
        <v>107</v>
      </c>
      <c r="J2" s="132" t="s">
        <v>108</v>
      </c>
      <c r="K2" s="133" t="s">
        <v>109</v>
      </c>
      <c r="L2" s="134" t="s">
        <v>111</v>
      </c>
      <c r="M2" s="134" t="s">
        <v>112</v>
      </c>
      <c r="N2" s="134" t="s">
        <v>113</v>
      </c>
      <c r="O2" s="134" t="s">
        <v>114</v>
      </c>
      <c r="P2" s="134" t="s">
        <v>115</v>
      </c>
      <c r="Q2" s="134" t="s">
        <v>116</v>
      </c>
      <c r="R2" s="135" t="s">
        <v>117</v>
      </c>
      <c r="S2" s="136" t="s">
        <v>118</v>
      </c>
      <c r="T2" s="136" t="s">
        <v>119</v>
      </c>
      <c r="U2" s="136" t="s">
        <v>120</v>
      </c>
      <c r="V2" s="136" t="s">
        <v>121</v>
      </c>
      <c r="W2" s="136" t="s">
        <v>122</v>
      </c>
      <c r="X2" s="68" t="s">
        <v>124</v>
      </c>
      <c r="Y2" s="68" t="s">
        <v>125</v>
      </c>
      <c r="Z2" s="137" t="s">
        <v>127</v>
      </c>
      <c r="AA2" s="138" t="s">
        <v>128</v>
      </c>
      <c r="AB2" s="137" t="s">
        <v>129</v>
      </c>
      <c r="AC2" s="139" t="s">
        <v>130</v>
      </c>
      <c r="AD2" s="125" t="s">
        <v>132</v>
      </c>
      <c r="AE2" s="125" t="s">
        <v>133</v>
      </c>
      <c r="AF2" s="125" t="s">
        <v>134</v>
      </c>
      <c r="AG2" s="125" t="s">
        <v>135</v>
      </c>
      <c r="AH2" s="125" t="s">
        <v>136</v>
      </c>
      <c r="AI2" s="125" t="s">
        <v>137</v>
      </c>
      <c r="AJ2" s="69" t="s">
        <v>141</v>
      </c>
      <c r="AK2" s="70"/>
      <c r="AL2" s="70"/>
      <c r="AM2" s="70"/>
      <c r="AN2" s="70"/>
      <c r="AO2" s="70"/>
      <c r="AP2" s="70"/>
    </row>
    <row r="3" spans="1:42" s="1" customFormat="1" ht="13.15" customHeight="1" x14ac:dyDescent="0.2">
      <c r="A3" s="205" t="s">
        <v>666</v>
      </c>
      <c r="B3" s="206" t="s">
        <v>667</v>
      </c>
      <c r="C3" s="205" t="s">
        <v>666</v>
      </c>
      <c r="D3" s="206" t="s">
        <v>668</v>
      </c>
      <c r="E3" s="206" t="s">
        <v>669</v>
      </c>
      <c r="F3" s="206" t="s">
        <v>670</v>
      </c>
      <c r="G3" s="206" t="s">
        <v>668</v>
      </c>
      <c r="H3" s="278">
        <v>8</v>
      </c>
      <c r="I3" s="206" t="s">
        <v>671</v>
      </c>
      <c r="J3" s="206">
        <v>1</v>
      </c>
      <c r="K3" s="207">
        <v>2022</v>
      </c>
      <c r="L3" s="208" t="s">
        <v>672</v>
      </c>
      <c r="M3" s="208" t="s">
        <v>673</v>
      </c>
      <c r="N3" s="210" t="s">
        <v>667</v>
      </c>
      <c r="O3" s="209" t="s">
        <v>667</v>
      </c>
      <c r="P3" s="209" t="s">
        <v>674</v>
      </c>
      <c r="Q3" s="210">
        <v>1983</v>
      </c>
      <c r="R3" s="211">
        <v>2</v>
      </c>
      <c r="S3" s="211" t="s">
        <v>667</v>
      </c>
      <c r="T3" s="211" t="s">
        <v>667</v>
      </c>
      <c r="U3" s="211" t="s">
        <v>667</v>
      </c>
      <c r="V3" s="211" t="s">
        <v>667</v>
      </c>
      <c r="W3" s="211" t="s">
        <v>667</v>
      </c>
      <c r="X3" s="212">
        <v>0</v>
      </c>
      <c r="Y3" s="212">
        <v>0</v>
      </c>
      <c r="Z3" s="213" t="s">
        <v>2987</v>
      </c>
      <c r="AA3" s="214">
        <v>2022</v>
      </c>
      <c r="AB3" s="215">
        <v>6</v>
      </c>
      <c r="AC3" s="215">
        <v>13</v>
      </c>
      <c r="AD3" s="216" t="b">
        <f>IF(ISBLANK(GroupMember[[#This Row],[1. Identifiant interne d’exploitation agricole*]]),"",IF(ISERROR(MATCH(GroupMember[[#This Row],[1. Identifiant interne d’exploitation agricole*]],CertifiedCrop[1. Identifiant interne d’exploitation agricole*],0)),FALSE,TRUE))</f>
        <v>1</v>
      </c>
      <c r="AE3" s="216" t="b">
        <f>IF(ISBLANK(GroupMember[[#This Row],[1. Identifiant interne d’exploitation agricole*]]),"",IF(ISERROR(MATCH(GroupMember[[#This Row],[1. Identifiant interne d’exploitation agricole*]],FarmUnit[1. Identifiant interne d’exploitation agricole*],0)),FALSE,TRUE))</f>
        <v>1</v>
      </c>
      <c r="AF3" s="9" t="str">
        <f t="shared" ref="AF3:AF50" si="0">IFERROR(CONCATENATE(L3," ",M3),"")</f>
        <v xml:space="preserve">PAUL MANDLE </v>
      </c>
      <c r="AG3" s="52" t="str">
        <f>CONCATENATE(AC3,"/",AB3,"/",AA3)</f>
        <v>13/6/2022</v>
      </c>
      <c r="AH3" s="53">
        <f t="shared" ref="AH3:AH66" si="1">COUNTIFS(Z:Z,Z3,AG:AG,AG3)</f>
        <v>2</v>
      </c>
      <c r="AI3" s="54">
        <f t="shared" ref="AI3:AI50" si="2">IF((X3+Y3/12)&lt;0,"",(X3+Y3/12))</f>
        <v>0</v>
      </c>
    </row>
    <row r="4" spans="1:42" s="1" customFormat="1" ht="13.15" customHeight="1" x14ac:dyDescent="0.2">
      <c r="A4" s="206" t="s">
        <v>675</v>
      </c>
      <c r="B4" s="206" t="s">
        <v>667</v>
      </c>
      <c r="C4" s="206" t="s">
        <v>675</v>
      </c>
      <c r="D4" s="206" t="s">
        <v>668</v>
      </c>
      <c r="E4" s="206" t="s">
        <v>669</v>
      </c>
      <c r="F4" s="206" t="s">
        <v>670</v>
      </c>
      <c r="G4" s="206" t="s">
        <v>668</v>
      </c>
      <c r="H4" s="278">
        <v>4</v>
      </c>
      <c r="I4" s="206" t="s">
        <v>671</v>
      </c>
      <c r="J4" s="206">
        <v>1</v>
      </c>
      <c r="K4" s="207">
        <v>2022</v>
      </c>
      <c r="L4" s="208" t="s">
        <v>676</v>
      </c>
      <c r="M4" s="208" t="s">
        <v>677</v>
      </c>
      <c r="N4" s="210" t="s">
        <v>3169</v>
      </c>
      <c r="O4" s="209" t="s">
        <v>678</v>
      </c>
      <c r="P4" s="209" t="s">
        <v>679</v>
      </c>
      <c r="Q4" s="210">
        <v>1984</v>
      </c>
      <c r="R4" s="211">
        <v>2</v>
      </c>
      <c r="S4" s="211" t="s">
        <v>667</v>
      </c>
      <c r="T4" s="211" t="s">
        <v>667</v>
      </c>
      <c r="U4" s="211" t="s">
        <v>667</v>
      </c>
      <c r="V4" s="211" t="s">
        <v>667</v>
      </c>
      <c r="W4" s="211" t="s">
        <v>667</v>
      </c>
      <c r="X4" s="212">
        <v>0</v>
      </c>
      <c r="Y4" s="212">
        <v>0</v>
      </c>
      <c r="Z4" s="213" t="s">
        <v>2987</v>
      </c>
      <c r="AA4" s="214">
        <v>2022</v>
      </c>
      <c r="AB4" s="215">
        <v>6</v>
      </c>
      <c r="AC4" s="215">
        <v>14</v>
      </c>
      <c r="AD4" s="217" t="b">
        <f>IF(ISBLANK(GroupMember[[#This Row],[1. Identifiant interne d’exploitation agricole*]]),"",IF(ISERROR(MATCH(GroupMember[[#This Row],[1. Identifiant interne d’exploitation agricole*]],CertifiedCrop[1. Identifiant interne d’exploitation agricole*],0)),FALSE,TRUE))</f>
        <v>1</v>
      </c>
      <c r="AE4" s="217" t="b">
        <f>IF(ISBLANK(GroupMember[[#This Row],[1. Identifiant interne d’exploitation agricole*]]),"",IF(ISERROR(MATCH(GroupMember[[#This Row],[1. Identifiant interne d’exploitation agricole*]],FarmUnit[1. Identifiant interne d’exploitation agricole*],0)),FALSE,TRUE))</f>
        <v>1</v>
      </c>
      <c r="AF4" s="9" t="str">
        <f t="shared" si="0"/>
        <v xml:space="preserve">GUEI MARCELINE YOUTE </v>
      </c>
      <c r="AG4" s="55" t="str">
        <f t="shared" ref="AG4:AG50" si="3">CONCATENATE(AC4,"/",AB4,"/",AA4)</f>
        <v>14/6/2022</v>
      </c>
      <c r="AH4" s="56">
        <f t="shared" si="1"/>
        <v>6</v>
      </c>
      <c r="AI4" s="54">
        <f t="shared" si="2"/>
        <v>0</v>
      </c>
    </row>
    <row r="5" spans="1:42" s="1" customFormat="1" ht="13.15" customHeight="1" x14ac:dyDescent="0.2">
      <c r="A5" s="205" t="s">
        <v>680</v>
      </c>
      <c r="B5" s="206" t="s">
        <v>667</v>
      </c>
      <c r="C5" s="205" t="s">
        <v>680</v>
      </c>
      <c r="D5" s="206" t="s">
        <v>668</v>
      </c>
      <c r="E5" s="206" t="s">
        <v>669</v>
      </c>
      <c r="F5" s="206" t="s">
        <v>670</v>
      </c>
      <c r="G5" s="206" t="s">
        <v>668</v>
      </c>
      <c r="H5" s="278">
        <v>3</v>
      </c>
      <c r="I5" s="206" t="s">
        <v>671</v>
      </c>
      <c r="J5" s="206">
        <v>1</v>
      </c>
      <c r="K5" s="207">
        <v>2022</v>
      </c>
      <c r="L5" s="208" t="s">
        <v>681</v>
      </c>
      <c r="M5" s="208" t="s">
        <v>682</v>
      </c>
      <c r="N5" s="210" t="s">
        <v>3170</v>
      </c>
      <c r="O5" s="209" t="s">
        <v>667</v>
      </c>
      <c r="P5" s="209" t="s">
        <v>674</v>
      </c>
      <c r="Q5" s="210">
        <v>1975</v>
      </c>
      <c r="R5" s="211">
        <v>4</v>
      </c>
      <c r="S5" s="211" t="s">
        <v>667</v>
      </c>
      <c r="T5" s="211" t="s">
        <v>667</v>
      </c>
      <c r="U5" s="211" t="s">
        <v>667</v>
      </c>
      <c r="V5" s="211" t="s">
        <v>667</v>
      </c>
      <c r="W5" s="211" t="s">
        <v>667</v>
      </c>
      <c r="X5" s="212">
        <v>0</v>
      </c>
      <c r="Y5" s="212">
        <v>0</v>
      </c>
      <c r="Z5" s="213" t="s">
        <v>2987</v>
      </c>
      <c r="AA5" s="214">
        <v>2022</v>
      </c>
      <c r="AB5" s="215">
        <v>6</v>
      </c>
      <c r="AC5" s="215">
        <v>14</v>
      </c>
      <c r="AD5" s="217" t="b">
        <f>IF(ISBLANK(GroupMember[[#This Row],[1. Identifiant interne d’exploitation agricole*]]),"",IF(ISERROR(MATCH(GroupMember[[#This Row],[1. Identifiant interne d’exploitation agricole*]],CertifiedCrop[1. Identifiant interne d’exploitation agricole*],0)),FALSE,TRUE))</f>
        <v>1</v>
      </c>
      <c r="AE5" s="217" t="b">
        <f>IF(ISBLANK(GroupMember[[#This Row],[1. Identifiant interne d’exploitation agricole*]]),"",IF(ISERROR(MATCH(GroupMember[[#This Row],[1. Identifiant interne d’exploitation agricole*]],FarmUnit[1. Identifiant interne d’exploitation agricole*],0)),FALSE,TRUE))</f>
        <v>1</v>
      </c>
      <c r="AF5" s="9" t="str">
        <f t="shared" si="0"/>
        <v xml:space="preserve">ROSELIN GUEI </v>
      </c>
      <c r="AG5" s="55" t="str">
        <f t="shared" si="3"/>
        <v>14/6/2022</v>
      </c>
      <c r="AH5" s="56">
        <f t="shared" si="1"/>
        <v>6</v>
      </c>
      <c r="AI5" s="54">
        <f t="shared" si="2"/>
        <v>0</v>
      </c>
    </row>
    <row r="6" spans="1:42" s="1" customFormat="1" ht="13.15" customHeight="1" x14ac:dyDescent="0.2">
      <c r="A6" s="206" t="s">
        <v>683</v>
      </c>
      <c r="B6" s="206" t="s">
        <v>667</v>
      </c>
      <c r="C6" s="206" t="s">
        <v>683</v>
      </c>
      <c r="D6" s="206" t="s">
        <v>668</v>
      </c>
      <c r="E6" s="206" t="s">
        <v>669</v>
      </c>
      <c r="F6" s="206" t="s">
        <v>670</v>
      </c>
      <c r="G6" s="206" t="s">
        <v>668</v>
      </c>
      <c r="H6" s="278">
        <v>5</v>
      </c>
      <c r="I6" s="206" t="s">
        <v>671</v>
      </c>
      <c r="J6" s="206">
        <v>1</v>
      </c>
      <c r="K6" s="207">
        <v>2022</v>
      </c>
      <c r="L6" s="208" t="s">
        <v>684</v>
      </c>
      <c r="M6" s="208" t="s">
        <v>685</v>
      </c>
      <c r="N6" s="210" t="s">
        <v>3171</v>
      </c>
      <c r="O6" s="209" t="s">
        <v>686</v>
      </c>
      <c r="P6" s="209" t="s">
        <v>674</v>
      </c>
      <c r="Q6" s="210">
        <v>1982</v>
      </c>
      <c r="R6" s="211">
        <v>2</v>
      </c>
      <c r="S6" s="211" t="s">
        <v>667</v>
      </c>
      <c r="T6" s="211" t="s">
        <v>667</v>
      </c>
      <c r="U6" s="211" t="s">
        <v>667</v>
      </c>
      <c r="V6" s="211" t="s">
        <v>667</v>
      </c>
      <c r="W6" s="211" t="s">
        <v>667</v>
      </c>
      <c r="X6" s="212">
        <v>0</v>
      </c>
      <c r="Y6" s="212">
        <v>0</v>
      </c>
      <c r="Z6" s="213" t="s">
        <v>2987</v>
      </c>
      <c r="AA6" s="214">
        <v>2022</v>
      </c>
      <c r="AB6" s="215">
        <v>5</v>
      </c>
      <c r="AC6" s="215">
        <v>22</v>
      </c>
      <c r="AD6" s="217" t="b">
        <f>IF(ISBLANK(GroupMember[[#This Row],[1. Identifiant interne d’exploitation agricole*]]),"",IF(ISERROR(MATCH(GroupMember[[#This Row],[1. Identifiant interne d’exploitation agricole*]],CertifiedCrop[1. Identifiant interne d’exploitation agricole*],0)),FALSE,TRUE))</f>
        <v>1</v>
      </c>
      <c r="AE6" s="217" t="b">
        <f>IF(ISBLANK(GroupMember[[#This Row],[1. Identifiant interne d’exploitation agricole*]]),"",IF(ISERROR(MATCH(GroupMember[[#This Row],[1. Identifiant interne d’exploitation agricole*]],FarmUnit[1. Identifiant interne d’exploitation agricole*],0)),FALSE,TRUE))</f>
        <v>1</v>
      </c>
      <c r="AF6" s="9" t="str">
        <f t="shared" si="0"/>
        <v>KOUADIO JEAN KOUAME</v>
      </c>
      <c r="AG6" s="55" t="str">
        <f t="shared" si="3"/>
        <v>22/5/2022</v>
      </c>
      <c r="AH6" s="56">
        <f t="shared" si="1"/>
        <v>4</v>
      </c>
      <c r="AI6" s="54">
        <f t="shared" si="2"/>
        <v>0</v>
      </c>
    </row>
    <row r="7" spans="1:42" s="1" customFormat="1" ht="13.15" customHeight="1" x14ac:dyDescent="0.2">
      <c r="A7" s="205" t="s">
        <v>687</v>
      </c>
      <c r="B7" s="206" t="s">
        <v>667</v>
      </c>
      <c r="C7" s="205" t="s">
        <v>687</v>
      </c>
      <c r="D7" s="206" t="s">
        <v>668</v>
      </c>
      <c r="E7" s="206" t="s">
        <v>669</v>
      </c>
      <c r="F7" s="206" t="s">
        <v>670</v>
      </c>
      <c r="G7" s="206" t="s">
        <v>668</v>
      </c>
      <c r="H7" s="278">
        <v>5</v>
      </c>
      <c r="I7" s="206" t="s">
        <v>671</v>
      </c>
      <c r="J7" s="206">
        <v>1</v>
      </c>
      <c r="K7" s="207">
        <v>2022</v>
      </c>
      <c r="L7" s="208" t="s">
        <v>688</v>
      </c>
      <c r="M7" s="208" t="s">
        <v>689</v>
      </c>
      <c r="N7" s="210" t="s">
        <v>3172</v>
      </c>
      <c r="O7" s="209" t="s">
        <v>667</v>
      </c>
      <c r="P7" s="209" t="s">
        <v>679</v>
      </c>
      <c r="Q7" s="210">
        <v>1970</v>
      </c>
      <c r="R7" s="211">
        <v>3</v>
      </c>
      <c r="S7" s="211" t="s">
        <v>667</v>
      </c>
      <c r="T7" s="211" t="s">
        <v>667</v>
      </c>
      <c r="U7" s="211" t="s">
        <v>667</v>
      </c>
      <c r="V7" s="211" t="s">
        <v>667</v>
      </c>
      <c r="W7" s="211" t="s">
        <v>667</v>
      </c>
      <c r="X7" s="212">
        <v>0</v>
      </c>
      <c r="Y7" s="212">
        <v>0</v>
      </c>
      <c r="Z7" s="213" t="s">
        <v>2987</v>
      </c>
      <c r="AA7" s="214">
        <v>2022</v>
      </c>
      <c r="AB7" s="215">
        <v>5</v>
      </c>
      <c r="AC7" s="215">
        <v>24</v>
      </c>
      <c r="AD7" s="217" t="b">
        <f>IF(ISBLANK(GroupMember[[#This Row],[1. Identifiant interne d’exploitation agricole*]]),"",IF(ISERROR(MATCH(GroupMember[[#This Row],[1. Identifiant interne d’exploitation agricole*]],CertifiedCrop[1. Identifiant interne d’exploitation agricole*],0)),FALSE,TRUE))</f>
        <v>1</v>
      </c>
      <c r="AE7" s="217" t="b">
        <f>IF(ISBLANK(GroupMember[[#This Row],[1. Identifiant interne d’exploitation agricole*]]),"",IF(ISERROR(MATCH(GroupMember[[#This Row],[1. Identifiant interne d’exploitation agricole*]],FarmUnit[1. Identifiant interne d’exploitation agricole*],0)),FALSE,TRUE))</f>
        <v>1</v>
      </c>
      <c r="AF7" s="9" t="str">
        <f t="shared" si="0"/>
        <v xml:space="preserve">PRISCA NADEGE MAGNI </v>
      </c>
      <c r="AG7" s="55" t="str">
        <f t="shared" si="3"/>
        <v>24/5/2022</v>
      </c>
      <c r="AH7" s="56">
        <f t="shared" si="1"/>
        <v>1</v>
      </c>
      <c r="AI7" s="54">
        <f t="shared" si="2"/>
        <v>0</v>
      </c>
    </row>
    <row r="8" spans="1:42" s="1" customFormat="1" ht="13.15" customHeight="1" x14ac:dyDescent="0.2">
      <c r="A8" s="206" t="s">
        <v>690</v>
      </c>
      <c r="B8" s="206" t="s">
        <v>667</v>
      </c>
      <c r="C8" s="206" t="s">
        <v>690</v>
      </c>
      <c r="D8" s="206" t="s">
        <v>668</v>
      </c>
      <c r="E8" s="206" t="s">
        <v>669</v>
      </c>
      <c r="F8" s="206" t="s">
        <v>670</v>
      </c>
      <c r="G8" s="206" t="s">
        <v>668</v>
      </c>
      <c r="H8" s="278">
        <v>7</v>
      </c>
      <c r="I8" s="206" t="s">
        <v>671</v>
      </c>
      <c r="J8" s="206">
        <v>1</v>
      </c>
      <c r="K8" s="207">
        <v>2022</v>
      </c>
      <c r="L8" s="218" t="s">
        <v>691</v>
      </c>
      <c r="M8" s="208" t="s">
        <v>692</v>
      </c>
      <c r="N8" s="210" t="s">
        <v>667</v>
      </c>
      <c r="O8" s="209" t="s">
        <v>693</v>
      </c>
      <c r="P8" s="209" t="s">
        <v>674</v>
      </c>
      <c r="Q8" s="210">
        <v>1974</v>
      </c>
      <c r="R8" s="211">
        <v>5</v>
      </c>
      <c r="S8" s="211" t="s">
        <v>667</v>
      </c>
      <c r="T8" s="211" t="s">
        <v>667</v>
      </c>
      <c r="U8" s="211" t="s">
        <v>667</v>
      </c>
      <c r="V8" s="211" t="s">
        <v>667</v>
      </c>
      <c r="W8" s="211" t="s">
        <v>667</v>
      </c>
      <c r="X8" s="212">
        <v>0</v>
      </c>
      <c r="Y8" s="212">
        <v>0</v>
      </c>
      <c r="Z8" s="213" t="s">
        <v>2987</v>
      </c>
      <c r="AA8" s="214">
        <v>2022</v>
      </c>
      <c r="AB8" s="215">
        <v>5</v>
      </c>
      <c r="AC8" s="215">
        <v>27</v>
      </c>
      <c r="AD8" s="217" t="b">
        <f>IF(ISBLANK(GroupMember[[#This Row],[1. Identifiant interne d’exploitation agricole*]]),"",IF(ISERROR(MATCH(GroupMember[[#This Row],[1. Identifiant interne d’exploitation agricole*]],CertifiedCrop[1. Identifiant interne d’exploitation agricole*],0)),FALSE,TRUE))</f>
        <v>1</v>
      </c>
      <c r="AE8" s="217" t="b">
        <f>IF(ISBLANK(GroupMember[[#This Row],[1. Identifiant interne d’exploitation agricole*]]),"",IF(ISERROR(MATCH(GroupMember[[#This Row],[1. Identifiant interne d’exploitation agricole*]],FarmUnit[1. Identifiant interne d’exploitation agricole*],0)),FALSE,TRUE))</f>
        <v>1</v>
      </c>
      <c r="AF8" s="9" t="str">
        <f t="shared" si="0"/>
        <v xml:space="preserve">BLESSON HARMAN RUDOLPHE GOULIA </v>
      </c>
      <c r="AG8" s="55" t="str">
        <f t="shared" si="3"/>
        <v>27/5/2022</v>
      </c>
      <c r="AH8" s="56">
        <f t="shared" si="1"/>
        <v>5</v>
      </c>
      <c r="AI8" s="54">
        <f>IF((X8+Y8/12)&lt;0,"",(X8+Y8/12))</f>
        <v>0</v>
      </c>
    </row>
    <row r="9" spans="1:42" s="1" customFormat="1" ht="13.15" customHeight="1" x14ac:dyDescent="0.2">
      <c r="A9" s="205" t="s">
        <v>694</v>
      </c>
      <c r="B9" s="206" t="s">
        <v>667</v>
      </c>
      <c r="C9" s="205" t="s">
        <v>694</v>
      </c>
      <c r="D9" s="206" t="s">
        <v>668</v>
      </c>
      <c r="E9" s="206" t="s">
        <v>669</v>
      </c>
      <c r="F9" s="206" t="s">
        <v>670</v>
      </c>
      <c r="G9" s="206" t="s">
        <v>668</v>
      </c>
      <c r="H9" s="278">
        <v>6</v>
      </c>
      <c r="I9" s="206" t="s">
        <v>671</v>
      </c>
      <c r="J9" s="206">
        <v>1</v>
      </c>
      <c r="K9" s="207">
        <v>2022</v>
      </c>
      <c r="L9" s="208" t="s">
        <v>695</v>
      </c>
      <c r="M9" s="208" t="s">
        <v>696</v>
      </c>
      <c r="N9" s="210" t="s">
        <v>667</v>
      </c>
      <c r="O9" s="209" t="s">
        <v>667</v>
      </c>
      <c r="P9" s="209" t="s">
        <v>679</v>
      </c>
      <c r="Q9" s="210">
        <v>1976</v>
      </c>
      <c r="R9" s="211">
        <v>5</v>
      </c>
      <c r="S9" s="211" t="s">
        <v>667</v>
      </c>
      <c r="T9" s="211" t="s">
        <v>667</v>
      </c>
      <c r="U9" s="211" t="s">
        <v>667</v>
      </c>
      <c r="V9" s="211" t="s">
        <v>667</v>
      </c>
      <c r="W9" s="211" t="s">
        <v>667</v>
      </c>
      <c r="X9" s="212">
        <v>0</v>
      </c>
      <c r="Y9" s="212">
        <v>0</v>
      </c>
      <c r="Z9" s="213" t="s">
        <v>2987</v>
      </c>
      <c r="AA9" s="214">
        <v>2022</v>
      </c>
      <c r="AB9" s="215">
        <v>5</v>
      </c>
      <c r="AC9" s="215">
        <v>28</v>
      </c>
      <c r="AD9" s="217" t="b">
        <f>IF(ISBLANK(GroupMember[[#This Row],[1. Identifiant interne d’exploitation agricole*]]),"",IF(ISERROR(MATCH(GroupMember[[#This Row],[1. Identifiant interne d’exploitation agricole*]],CertifiedCrop[1. Identifiant interne d’exploitation agricole*],0)),FALSE,TRUE))</f>
        <v>1</v>
      </c>
      <c r="AE9" s="217" t="b">
        <f>IF(ISBLANK(GroupMember[[#This Row],[1. Identifiant interne d’exploitation agricole*]]),"",IF(ISERROR(MATCH(GroupMember[[#This Row],[1. Identifiant interne d’exploitation agricole*]],FarmUnit[1. Identifiant interne d’exploitation agricole*],0)),FALSE,TRUE))</f>
        <v>1</v>
      </c>
      <c r="AF9" s="9" t="str">
        <f t="shared" si="0"/>
        <v xml:space="preserve">SEA SONDEGE SEI </v>
      </c>
      <c r="AG9" s="55" t="str">
        <f t="shared" si="3"/>
        <v>28/5/2022</v>
      </c>
      <c r="AH9" s="56">
        <f t="shared" si="1"/>
        <v>3</v>
      </c>
      <c r="AI9" s="54">
        <f>IF((X9+Y9/12)&lt;0,"",(X9+Y9/12))</f>
        <v>0</v>
      </c>
    </row>
    <row r="10" spans="1:42" s="1" customFormat="1" ht="13.15" customHeight="1" x14ac:dyDescent="0.2">
      <c r="A10" s="206" t="s">
        <v>697</v>
      </c>
      <c r="B10" s="206" t="s">
        <v>667</v>
      </c>
      <c r="C10" s="206" t="s">
        <v>697</v>
      </c>
      <c r="D10" s="206" t="s">
        <v>668</v>
      </c>
      <c r="E10" s="206" t="s">
        <v>669</v>
      </c>
      <c r="F10" s="206" t="s">
        <v>670</v>
      </c>
      <c r="G10" s="206" t="s">
        <v>668</v>
      </c>
      <c r="H10" s="278">
        <v>3</v>
      </c>
      <c r="I10" s="206" t="s">
        <v>671</v>
      </c>
      <c r="J10" s="206">
        <v>1</v>
      </c>
      <c r="K10" s="207">
        <v>2022</v>
      </c>
      <c r="L10" s="208" t="s">
        <v>698</v>
      </c>
      <c r="M10" s="208" t="s">
        <v>699</v>
      </c>
      <c r="N10" s="210" t="s">
        <v>667</v>
      </c>
      <c r="O10" s="209" t="s">
        <v>700</v>
      </c>
      <c r="P10" s="209" t="s">
        <v>674</v>
      </c>
      <c r="Q10" s="210">
        <v>1983</v>
      </c>
      <c r="R10" s="211">
        <v>6</v>
      </c>
      <c r="S10" s="211" t="s">
        <v>667</v>
      </c>
      <c r="T10" s="211" t="s">
        <v>667</v>
      </c>
      <c r="U10" s="211" t="s">
        <v>667</v>
      </c>
      <c r="V10" s="211" t="s">
        <v>667</v>
      </c>
      <c r="W10" s="211" t="s">
        <v>667</v>
      </c>
      <c r="X10" s="212">
        <v>0</v>
      </c>
      <c r="Y10" s="212">
        <v>0</v>
      </c>
      <c r="Z10" s="213" t="s">
        <v>2987</v>
      </c>
      <c r="AA10" s="214">
        <v>2022</v>
      </c>
      <c r="AB10" s="215">
        <v>5</v>
      </c>
      <c r="AC10" s="215">
        <v>27</v>
      </c>
      <c r="AD10" s="217" t="b">
        <f>IF(ISBLANK(GroupMember[[#This Row],[1. Identifiant interne d’exploitation agricole*]]),"",IF(ISERROR(MATCH(GroupMember[[#This Row],[1. Identifiant interne d’exploitation agricole*]],CertifiedCrop[1. Identifiant interne d’exploitation agricole*],0)),FALSE,TRUE))</f>
        <v>1</v>
      </c>
      <c r="AE10" s="217" t="b">
        <f>IF(ISBLANK(GroupMember[[#This Row],[1. Identifiant interne d’exploitation agricole*]]),"",IF(ISERROR(MATCH(GroupMember[[#This Row],[1. Identifiant interne d’exploitation agricole*]],FarmUnit[1. Identifiant interne d’exploitation agricole*],0)),FALSE,TRUE))</f>
        <v>1</v>
      </c>
      <c r="AF10" s="9" t="str">
        <f t="shared" si="0"/>
        <v xml:space="preserve">SERAPHIN KOUA </v>
      </c>
      <c r="AG10" s="55" t="str">
        <f t="shared" si="3"/>
        <v>27/5/2022</v>
      </c>
      <c r="AH10" s="56">
        <f t="shared" si="1"/>
        <v>5</v>
      </c>
      <c r="AI10" s="54">
        <f t="shared" si="2"/>
        <v>0</v>
      </c>
    </row>
    <row r="11" spans="1:42" s="1" customFormat="1" ht="13.15" customHeight="1" x14ac:dyDescent="0.2">
      <c r="A11" s="205" t="s">
        <v>701</v>
      </c>
      <c r="B11" s="206" t="s">
        <v>667</v>
      </c>
      <c r="C11" s="205" t="s">
        <v>701</v>
      </c>
      <c r="D11" s="206" t="s">
        <v>668</v>
      </c>
      <c r="E11" s="206" t="s">
        <v>669</v>
      </c>
      <c r="F11" s="206" t="s">
        <v>670</v>
      </c>
      <c r="G11" s="206" t="s">
        <v>668</v>
      </c>
      <c r="H11" s="278">
        <v>5</v>
      </c>
      <c r="I11" s="206" t="s">
        <v>671</v>
      </c>
      <c r="J11" s="206">
        <v>1</v>
      </c>
      <c r="K11" s="207">
        <v>2022</v>
      </c>
      <c r="L11" s="208" t="s">
        <v>702</v>
      </c>
      <c r="M11" s="208" t="s">
        <v>703</v>
      </c>
      <c r="N11" s="210" t="s">
        <v>667</v>
      </c>
      <c r="O11" s="209" t="s">
        <v>704</v>
      </c>
      <c r="P11" s="209" t="s">
        <v>674</v>
      </c>
      <c r="Q11" s="210">
        <v>1984</v>
      </c>
      <c r="R11" s="211">
        <v>4</v>
      </c>
      <c r="S11" s="211" t="s">
        <v>667</v>
      </c>
      <c r="T11" s="211" t="s">
        <v>667</v>
      </c>
      <c r="U11" s="211" t="s">
        <v>667</v>
      </c>
      <c r="V11" s="211" t="s">
        <v>667</v>
      </c>
      <c r="W11" s="211" t="s">
        <v>667</v>
      </c>
      <c r="X11" s="212">
        <v>0</v>
      </c>
      <c r="Y11" s="212">
        <v>0</v>
      </c>
      <c r="Z11" s="213" t="s">
        <v>2987</v>
      </c>
      <c r="AA11" s="214">
        <v>2022</v>
      </c>
      <c r="AB11" s="215">
        <v>5</v>
      </c>
      <c r="AC11" s="215">
        <v>29</v>
      </c>
      <c r="AD11" s="217" t="b">
        <f>IF(ISBLANK(GroupMember[[#This Row],[1. Identifiant interne d’exploitation agricole*]]),"",IF(ISERROR(MATCH(GroupMember[[#This Row],[1. Identifiant interne d’exploitation agricole*]],CertifiedCrop[1. Identifiant interne d’exploitation agricole*],0)),FALSE,TRUE))</f>
        <v>1</v>
      </c>
      <c r="AE11" s="217" t="b">
        <f>IF(ISBLANK(GroupMember[[#This Row],[1. Identifiant interne d’exploitation agricole*]]),"",IF(ISERROR(MATCH(GroupMember[[#This Row],[1. Identifiant interne d’exploitation agricole*]],FarmUnit[1. Identifiant interne d’exploitation agricole*],0)),FALSE,TRUE))</f>
        <v>1</v>
      </c>
      <c r="AF11" s="9" t="str">
        <f t="shared" si="0"/>
        <v xml:space="preserve">EMILE DRIA </v>
      </c>
      <c r="AG11" s="55" t="str">
        <f t="shared" si="3"/>
        <v>29/5/2022</v>
      </c>
      <c r="AH11" s="56">
        <f t="shared" si="1"/>
        <v>4</v>
      </c>
      <c r="AI11" s="54">
        <f t="shared" si="2"/>
        <v>0</v>
      </c>
    </row>
    <row r="12" spans="1:42" s="1" customFormat="1" ht="13.15" customHeight="1" x14ac:dyDescent="0.2">
      <c r="A12" s="206" t="s">
        <v>705</v>
      </c>
      <c r="B12" s="206" t="s">
        <v>667</v>
      </c>
      <c r="C12" s="206" t="s">
        <v>705</v>
      </c>
      <c r="D12" s="206" t="s">
        <v>668</v>
      </c>
      <c r="E12" s="206" t="s">
        <v>669</v>
      </c>
      <c r="F12" s="206" t="s">
        <v>670</v>
      </c>
      <c r="G12" s="206" t="s">
        <v>668</v>
      </c>
      <c r="H12" s="278">
        <v>4.33</v>
      </c>
      <c r="I12" s="206" t="s">
        <v>671</v>
      </c>
      <c r="J12" s="206">
        <v>1</v>
      </c>
      <c r="K12" s="207">
        <v>2022</v>
      </c>
      <c r="L12" s="208" t="s">
        <v>706</v>
      </c>
      <c r="M12" s="208" t="s">
        <v>707</v>
      </c>
      <c r="N12" s="210" t="s">
        <v>667</v>
      </c>
      <c r="O12" s="209" t="s">
        <v>708</v>
      </c>
      <c r="P12" s="209" t="s">
        <v>674</v>
      </c>
      <c r="Q12" s="210">
        <v>1975</v>
      </c>
      <c r="R12" s="211">
        <v>4</v>
      </c>
      <c r="S12" s="211" t="s">
        <v>667</v>
      </c>
      <c r="T12" s="211" t="s">
        <v>667</v>
      </c>
      <c r="U12" s="211" t="s">
        <v>667</v>
      </c>
      <c r="V12" s="211" t="s">
        <v>667</v>
      </c>
      <c r="W12" s="211" t="s">
        <v>667</v>
      </c>
      <c r="X12" s="212">
        <v>0</v>
      </c>
      <c r="Y12" s="212">
        <v>0</v>
      </c>
      <c r="Z12" s="213" t="s">
        <v>2987</v>
      </c>
      <c r="AA12" s="214">
        <v>2022</v>
      </c>
      <c r="AB12" s="215">
        <v>6</v>
      </c>
      <c r="AC12" s="215">
        <v>13</v>
      </c>
      <c r="AD12" s="217" t="b">
        <f>IF(ISBLANK(GroupMember[[#This Row],[1. Identifiant interne d’exploitation agricole*]]),"",IF(ISERROR(MATCH(GroupMember[[#This Row],[1. Identifiant interne d’exploitation agricole*]],CertifiedCrop[1. Identifiant interne d’exploitation agricole*],0)),FALSE,TRUE))</f>
        <v>1</v>
      </c>
      <c r="AE12" s="217" t="b">
        <f>IF(ISBLANK(GroupMember[[#This Row],[1. Identifiant interne d’exploitation agricole*]]),"",IF(ISERROR(MATCH(GroupMember[[#This Row],[1. Identifiant interne d’exploitation agricole*]],FarmUnit[1. Identifiant interne d’exploitation agricole*],0)),FALSE,TRUE))</f>
        <v>1</v>
      </c>
      <c r="AF12" s="9" t="str">
        <f t="shared" si="0"/>
        <v xml:space="preserve">SERGE TAO </v>
      </c>
      <c r="AG12" s="55" t="str">
        <f t="shared" si="3"/>
        <v>13/6/2022</v>
      </c>
      <c r="AH12" s="56">
        <f t="shared" si="1"/>
        <v>2</v>
      </c>
      <c r="AI12" s="54">
        <f t="shared" si="2"/>
        <v>0</v>
      </c>
    </row>
    <row r="13" spans="1:42" s="1" customFormat="1" ht="13.15" customHeight="1" x14ac:dyDescent="0.2">
      <c r="A13" s="205" t="s">
        <v>709</v>
      </c>
      <c r="B13" s="206" t="s">
        <v>667</v>
      </c>
      <c r="C13" s="205" t="s">
        <v>709</v>
      </c>
      <c r="D13" s="206" t="s">
        <v>668</v>
      </c>
      <c r="E13" s="206" t="s">
        <v>669</v>
      </c>
      <c r="F13" s="206" t="s">
        <v>670</v>
      </c>
      <c r="G13" s="206" t="s">
        <v>668</v>
      </c>
      <c r="H13" s="278">
        <v>6.68</v>
      </c>
      <c r="I13" s="206" t="s">
        <v>671</v>
      </c>
      <c r="J13" s="206">
        <v>1</v>
      </c>
      <c r="K13" s="207">
        <v>2022</v>
      </c>
      <c r="L13" s="208" t="s">
        <v>710</v>
      </c>
      <c r="M13" s="208" t="s">
        <v>711</v>
      </c>
      <c r="N13" s="210" t="s">
        <v>667</v>
      </c>
      <c r="O13" s="209" t="s">
        <v>667</v>
      </c>
      <c r="P13" s="209" t="s">
        <v>674</v>
      </c>
      <c r="Q13" s="210">
        <v>1973</v>
      </c>
      <c r="R13" s="211">
        <v>2</v>
      </c>
      <c r="S13" s="211" t="s">
        <v>667</v>
      </c>
      <c r="T13" s="211" t="s">
        <v>667</v>
      </c>
      <c r="U13" s="211" t="s">
        <v>667</v>
      </c>
      <c r="V13" s="211" t="s">
        <v>667</v>
      </c>
      <c r="W13" s="211" t="s">
        <v>667</v>
      </c>
      <c r="X13" s="212">
        <v>0</v>
      </c>
      <c r="Y13" s="212">
        <v>0</v>
      </c>
      <c r="Z13" s="213" t="s">
        <v>2987</v>
      </c>
      <c r="AA13" s="214">
        <v>2022</v>
      </c>
      <c r="AB13" s="215">
        <v>6</v>
      </c>
      <c r="AC13" s="215">
        <v>14</v>
      </c>
      <c r="AD13" s="217" t="b">
        <f>IF(ISBLANK(GroupMember[[#This Row],[1. Identifiant interne d’exploitation agricole*]]),"",IF(ISERROR(MATCH(GroupMember[[#This Row],[1. Identifiant interne d’exploitation agricole*]],CertifiedCrop[1. Identifiant interne d’exploitation agricole*],0)),FALSE,TRUE))</f>
        <v>1</v>
      </c>
      <c r="AE13" s="217" t="b">
        <f>IF(ISBLANK(GroupMember[[#This Row],[1. Identifiant interne d’exploitation agricole*]]),"",IF(ISERROR(MATCH(GroupMember[[#This Row],[1. Identifiant interne d’exploitation agricole*]],FarmUnit[1. Identifiant interne d’exploitation agricole*],0)),FALSE,TRUE))</f>
        <v>1</v>
      </c>
      <c r="AF13" s="9" t="str">
        <f t="shared" si="0"/>
        <v xml:space="preserve">LAZARE PAGNE </v>
      </c>
      <c r="AG13" s="55" t="str">
        <f t="shared" si="3"/>
        <v>14/6/2022</v>
      </c>
      <c r="AH13" s="56">
        <f t="shared" si="1"/>
        <v>6</v>
      </c>
      <c r="AI13" s="54">
        <f t="shared" si="2"/>
        <v>0</v>
      </c>
    </row>
    <row r="14" spans="1:42" s="1" customFormat="1" ht="13.15" customHeight="1" x14ac:dyDescent="0.2">
      <c r="A14" s="206" t="s">
        <v>712</v>
      </c>
      <c r="B14" s="206" t="s">
        <v>667</v>
      </c>
      <c r="C14" s="206" t="s">
        <v>712</v>
      </c>
      <c r="D14" s="206" t="s">
        <v>668</v>
      </c>
      <c r="E14" s="206" t="s">
        <v>669</v>
      </c>
      <c r="F14" s="206" t="s">
        <v>670</v>
      </c>
      <c r="G14" s="206" t="s">
        <v>668</v>
      </c>
      <c r="H14" s="278">
        <v>8</v>
      </c>
      <c r="I14" s="206" t="s">
        <v>671</v>
      </c>
      <c r="J14" s="206">
        <v>1</v>
      </c>
      <c r="K14" s="207">
        <v>2022</v>
      </c>
      <c r="L14" s="208" t="s">
        <v>713</v>
      </c>
      <c r="M14" s="208" t="s">
        <v>714</v>
      </c>
      <c r="N14" s="210" t="s">
        <v>667</v>
      </c>
      <c r="O14" s="209" t="s">
        <v>667</v>
      </c>
      <c r="P14" s="209" t="s">
        <v>674</v>
      </c>
      <c r="Q14" s="210">
        <v>1972</v>
      </c>
      <c r="R14" s="211">
        <v>6</v>
      </c>
      <c r="S14" s="211" t="s">
        <v>667</v>
      </c>
      <c r="T14" s="211" t="s">
        <v>667</v>
      </c>
      <c r="U14" s="211" t="s">
        <v>667</v>
      </c>
      <c r="V14" s="211" t="s">
        <v>667</v>
      </c>
      <c r="W14" s="211" t="s">
        <v>667</v>
      </c>
      <c r="X14" s="212">
        <v>0</v>
      </c>
      <c r="Y14" s="212">
        <v>0</v>
      </c>
      <c r="Z14" s="213" t="s">
        <v>2987</v>
      </c>
      <c r="AA14" s="214">
        <v>2022</v>
      </c>
      <c r="AB14" s="215">
        <v>6</v>
      </c>
      <c r="AC14" s="215">
        <v>14</v>
      </c>
      <c r="AD14" s="217" t="b">
        <f>IF(ISBLANK(GroupMember[[#This Row],[1. Identifiant interne d’exploitation agricole*]]),"",IF(ISERROR(MATCH(GroupMember[[#This Row],[1. Identifiant interne d’exploitation agricole*]],CertifiedCrop[1. Identifiant interne d’exploitation agricole*],0)),FALSE,TRUE))</f>
        <v>1</v>
      </c>
      <c r="AE14" s="217" t="b">
        <f>IF(ISBLANK(GroupMember[[#This Row],[1. Identifiant interne d’exploitation agricole*]]),"",IF(ISERROR(MATCH(GroupMember[[#This Row],[1. Identifiant interne d’exploitation agricole*]],FarmUnit[1. Identifiant interne d’exploitation agricole*],0)),FALSE,TRUE))</f>
        <v>1</v>
      </c>
      <c r="AF14" s="9" t="str">
        <f t="shared" si="0"/>
        <v xml:space="preserve">SIEKOUE JULIEN TEHEI </v>
      </c>
      <c r="AG14" s="55" t="str">
        <f t="shared" si="3"/>
        <v>14/6/2022</v>
      </c>
      <c r="AH14" s="56">
        <f t="shared" si="1"/>
        <v>6</v>
      </c>
      <c r="AI14" s="54">
        <f t="shared" si="2"/>
        <v>0</v>
      </c>
    </row>
    <row r="15" spans="1:42" s="1" customFormat="1" ht="13.15" customHeight="1" x14ac:dyDescent="0.2">
      <c r="A15" s="205" t="s">
        <v>715</v>
      </c>
      <c r="B15" s="206" t="s">
        <v>667</v>
      </c>
      <c r="C15" s="205" t="s">
        <v>715</v>
      </c>
      <c r="D15" s="206" t="s">
        <v>668</v>
      </c>
      <c r="E15" s="206" t="s">
        <v>669</v>
      </c>
      <c r="F15" s="206" t="s">
        <v>670</v>
      </c>
      <c r="G15" s="206" t="s">
        <v>668</v>
      </c>
      <c r="H15" s="278">
        <v>3.33</v>
      </c>
      <c r="I15" s="206" t="s">
        <v>671</v>
      </c>
      <c r="J15" s="206">
        <v>1</v>
      </c>
      <c r="K15" s="207">
        <v>2022</v>
      </c>
      <c r="L15" s="208" t="s">
        <v>716</v>
      </c>
      <c r="M15" s="208" t="s">
        <v>717</v>
      </c>
      <c r="N15" s="210" t="s">
        <v>667</v>
      </c>
      <c r="O15" s="209" t="s">
        <v>718</v>
      </c>
      <c r="P15" s="209" t="s">
        <v>674</v>
      </c>
      <c r="Q15" s="210">
        <v>1976</v>
      </c>
      <c r="R15" s="211">
        <v>3</v>
      </c>
      <c r="S15" s="211" t="s">
        <v>667</v>
      </c>
      <c r="T15" s="211" t="s">
        <v>667</v>
      </c>
      <c r="U15" s="211" t="s">
        <v>667</v>
      </c>
      <c r="V15" s="211" t="s">
        <v>667</v>
      </c>
      <c r="W15" s="211" t="s">
        <v>667</v>
      </c>
      <c r="X15" s="212">
        <v>0</v>
      </c>
      <c r="Y15" s="212">
        <v>0</v>
      </c>
      <c r="Z15" s="213" t="s">
        <v>2987</v>
      </c>
      <c r="AA15" s="214">
        <v>2022</v>
      </c>
      <c r="AB15" s="215">
        <v>5</v>
      </c>
      <c r="AC15" s="215">
        <v>4</v>
      </c>
      <c r="AD15" s="217" t="b">
        <f>IF(ISBLANK(GroupMember[[#This Row],[1. Identifiant interne d’exploitation agricole*]]),"",IF(ISERROR(MATCH(GroupMember[[#This Row],[1. Identifiant interne d’exploitation agricole*]],CertifiedCrop[1. Identifiant interne d’exploitation agricole*],0)),FALSE,TRUE))</f>
        <v>1</v>
      </c>
      <c r="AE15" s="217" t="b">
        <f>IF(ISBLANK(GroupMember[[#This Row],[1. Identifiant interne d’exploitation agricole*]]),"",IF(ISERROR(MATCH(GroupMember[[#This Row],[1. Identifiant interne d’exploitation agricole*]],FarmUnit[1. Identifiant interne d’exploitation agricole*],0)),FALSE,TRUE))</f>
        <v>1</v>
      </c>
      <c r="AF15" s="9" t="str">
        <f t="shared" si="0"/>
        <v xml:space="preserve">TOUHO EMILE DJI </v>
      </c>
      <c r="AG15" s="55" t="str">
        <f t="shared" si="3"/>
        <v>4/5/2022</v>
      </c>
      <c r="AH15" s="56">
        <f t="shared" si="1"/>
        <v>6</v>
      </c>
      <c r="AI15" s="54">
        <f t="shared" si="2"/>
        <v>0</v>
      </c>
    </row>
    <row r="16" spans="1:42" s="1" customFormat="1" ht="13.15" customHeight="1" x14ac:dyDescent="0.2">
      <c r="A16" s="206" t="s">
        <v>719</v>
      </c>
      <c r="B16" s="206" t="s">
        <v>667</v>
      </c>
      <c r="C16" s="206" t="s">
        <v>719</v>
      </c>
      <c r="D16" s="206" t="s">
        <v>668</v>
      </c>
      <c r="E16" s="206" t="s">
        <v>669</v>
      </c>
      <c r="F16" s="206" t="s">
        <v>670</v>
      </c>
      <c r="G16" s="206" t="s">
        <v>668</v>
      </c>
      <c r="H16" s="278">
        <v>4.33</v>
      </c>
      <c r="I16" s="206" t="s">
        <v>671</v>
      </c>
      <c r="J16" s="206">
        <v>1</v>
      </c>
      <c r="K16" s="207">
        <v>2022</v>
      </c>
      <c r="L16" s="208" t="s">
        <v>720</v>
      </c>
      <c r="M16" s="208" t="s">
        <v>721</v>
      </c>
      <c r="N16" s="210" t="s">
        <v>667</v>
      </c>
      <c r="O16" s="209" t="s">
        <v>667</v>
      </c>
      <c r="P16" s="209" t="s">
        <v>674</v>
      </c>
      <c r="Q16" s="210">
        <v>1983</v>
      </c>
      <c r="R16" s="211">
        <v>3</v>
      </c>
      <c r="S16" s="211" t="s">
        <v>667</v>
      </c>
      <c r="T16" s="211" t="s">
        <v>667</v>
      </c>
      <c r="U16" s="211" t="s">
        <v>667</v>
      </c>
      <c r="V16" s="211" t="s">
        <v>667</v>
      </c>
      <c r="W16" s="211" t="s">
        <v>667</v>
      </c>
      <c r="X16" s="212">
        <v>0</v>
      </c>
      <c r="Y16" s="212">
        <v>0</v>
      </c>
      <c r="Z16" s="213" t="s">
        <v>2987</v>
      </c>
      <c r="AA16" s="214">
        <v>2022</v>
      </c>
      <c r="AB16" s="215">
        <v>5</v>
      </c>
      <c r="AC16" s="215">
        <v>2</v>
      </c>
      <c r="AD16" s="217" t="b">
        <f>IF(ISBLANK(GroupMember[[#This Row],[1. Identifiant interne d’exploitation agricole*]]),"",IF(ISERROR(MATCH(GroupMember[[#This Row],[1. Identifiant interne d’exploitation agricole*]],CertifiedCrop[1. Identifiant interne d’exploitation agricole*],0)),FALSE,TRUE))</f>
        <v>1</v>
      </c>
      <c r="AE16" s="217" t="b">
        <f>IF(ISBLANK(GroupMember[[#This Row],[1. Identifiant interne d’exploitation agricole*]]),"",IF(ISERROR(MATCH(GroupMember[[#This Row],[1. Identifiant interne d’exploitation agricole*]],FarmUnit[1. Identifiant interne d’exploitation agricole*],0)),FALSE,TRUE))</f>
        <v>1</v>
      </c>
      <c r="AF16" s="9" t="str">
        <f t="shared" si="0"/>
        <v xml:space="preserve">CYRIAC MONDJOU </v>
      </c>
      <c r="AG16" s="55" t="str">
        <f t="shared" si="3"/>
        <v>2/5/2022</v>
      </c>
      <c r="AH16" s="56">
        <f t="shared" si="1"/>
        <v>6</v>
      </c>
      <c r="AI16" s="54">
        <f t="shared" si="2"/>
        <v>0</v>
      </c>
    </row>
    <row r="17" spans="1:35" s="1" customFormat="1" ht="13.15" customHeight="1" x14ac:dyDescent="0.2">
      <c r="A17" s="205" t="s">
        <v>722</v>
      </c>
      <c r="B17" s="206" t="s">
        <v>667</v>
      </c>
      <c r="C17" s="205" t="s">
        <v>722</v>
      </c>
      <c r="D17" s="206" t="s">
        <v>668</v>
      </c>
      <c r="E17" s="206" t="s">
        <v>669</v>
      </c>
      <c r="F17" s="206" t="s">
        <v>670</v>
      </c>
      <c r="G17" s="206" t="s">
        <v>668</v>
      </c>
      <c r="H17" s="278">
        <v>3.44</v>
      </c>
      <c r="I17" s="206" t="s">
        <v>671</v>
      </c>
      <c r="J17" s="206">
        <v>1</v>
      </c>
      <c r="K17" s="207">
        <v>2022</v>
      </c>
      <c r="L17" s="208" t="s">
        <v>723</v>
      </c>
      <c r="M17" s="208" t="s">
        <v>724</v>
      </c>
      <c r="N17" s="210" t="s">
        <v>667</v>
      </c>
      <c r="O17" s="209" t="s">
        <v>725</v>
      </c>
      <c r="P17" s="209" t="s">
        <v>674</v>
      </c>
      <c r="Q17" s="210">
        <v>1984</v>
      </c>
      <c r="R17" s="211">
        <v>3</v>
      </c>
      <c r="S17" s="211" t="s">
        <v>667</v>
      </c>
      <c r="T17" s="211" t="s">
        <v>667</v>
      </c>
      <c r="U17" s="211" t="s">
        <v>667</v>
      </c>
      <c r="V17" s="211" t="s">
        <v>667</v>
      </c>
      <c r="W17" s="211" t="s">
        <v>667</v>
      </c>
      <c r="X17" s="212">
        <v>0</v>
      </c>
      <c r="Y17" s="212">
        <v>0</v>
      </c>
      <c r="Z17" s="213" t="s">
        <v>2987</v>
      </c>
      <c r="AA17" s="214">
        <v>2022</v>
      </c>
      <c r="AB17" s="215">
        <v>5</v>
      </c>
      <c r="AC17" s="215">
        <v>1</v>
      </c>
      <c r="AD17" s="217" t="b">
        <f>IF(ISBLANK(GroupMember[[#This Row],[1. Identifiant interne d’exploitation agricole*]]),"",IF(ISERROR(MATCH(GroupMember[[#This Row],[1. Identifiant interne d’exploitation agricole*]],CertifiedCrop[1. Identifiant interne d’exploitation agricole*],0)),FALSE,TRUE))</f>
        <v>1</v>
      </c>
      <c r="AE17" s="217" t="b">
        <f>IF(ISBLANK(GroupMember[[#This Row],[1. Identifiant interne d’exploitation agricole*]]),"",IF(ISERROR(MATCH(GroupMember[[#This Row],[1. Identifiant interne d’exploitation agricole*]],FarmUnit[1. Identifiant interne d’exploitation agricole*],0)),FALSE,TRUE))</f>
        <v>1</v>
      </c>
      <c r="AF17" s="9" t="str">
        <f t="shared" si="0"/>
        <v xml:space="preserve">ZACHARIE MAHAN </v>
      </c>
      <c r="AG17" s="55" t="str">
        <f t="shared" si="3"/>
        <v>1/5/2022</v>
      </c>
      <c r="AH17" s="56">
        <f t="shared" si="1"/>
        <v>6</v>
      </c>
      <c r="AI17" s="54">
        <f t="shared" si="2"/>
        <v>0</v>
      </c>
    </row>
    <row r="18" spans="1:35" s="1" customFormat="1" ht="13.15" customHeight="1" x14ac:dyDescent="0.2">
      <c r="A18" s="206" t="s">
        <v>726</v>
      </c>
      <c r="B18" s="206" t="s">
        <v>667</v>
      </c>
      <c r="C18" s="206" t="s">
        <v>726</v>
      </c>
      <c r="D18" s="206" t="s">
        <v>668</v>
      </c>
      <c r="E18" s="206" t="s">
        <v>669</v>
      </c>
      <c r="F18" s="206" t="s">
        <v>670</v>
      </c>
      <c r="G18" s="206" t="s">
        <v>668</v>
      </c>
      <c r="H18" s="278">
        <v>6</v>
      </c>
      <c r="I18" s="206" t="s">
        <v>671</v>
      </c>
      <c r="J18" s="206">
        <v>1</v>
      </c>
      <c r="K18" s="207">
        <v>2022</v>
      </c>
      <c r="L18" s="208" t="s">
        <v>727</v>
      </c>
      <c r="M18" s="208" t="s">
        <v>728</v>
      </c>
      <c r="N18" s="210" t="s">
        <v>3173</v>
      </c>
      <c r="O18" s="209" t="s">
        <v>667</v>
      </c>
      <c r="P18" s="209" t="s">
        <v>674</v>
      </c>
      <c r="Q18" s="210">
        <v>1975</v>
      </c>
      <c r="R18" s="211">
        <v>2</v>
      </c>
      <c r="S18" s="211" t="s">
        <v>667</v>
      </c>
      <c r="T18" s="211" t="s">
        <v>667</v>
      </c>
      <c r="U18" s="211" t="s">
        <v>667</v>
      </c>
      <c r="V18" s="211" t="s">
        <v>667</v>
      </c>
      <c r="W18" s="211" t="s">
        <v>667</v>
      </c>
      <c r="X18" s="212">
        <v>0</v>
      </c>
      <c r="Y18" s="212">
        <v>0</v>
      </c>
      <c r="Z18" s="213" t="s">
        <v>2987</v>
      </c>
      <c r="AA18" s="214">
        <v>2022</v>
      </c>
      <c r="AB18" s="215">
        <v>5</v>
      </c>
      <c r="AC18" s="215">
        <v>25</v>
      </c>
      <c r="AD18" s="217" t="b">
        <f>IF(ISBLANK(GroupMember[[#This Row],[1. Identifiant interne d’exploitation agricole*]]),"",IF(ISERROR(MATCH(GroupMember[[#This Row],[1. Identifiant interne d’exploitation agricole*]],CertifiedCrop[1. Identifiant interne d’exploitation agricole*],0)),FALSE,TRUE))</f>
        <v>1</v>
      </c>
      <c r="AE18" s="217" t="b">
        <f>IF(ISBLANK(GroupMember[[#This Row],[1. Identifiant interne d’exploitation agricole*]]),"",IF(ISERROR(MATCH(GroupMember[[#This Row],[1. Identifiant interne d’exploitation agricole*]],FarmUnit[1. Identifiant interne d’exploitation agricole*],0)),FALSE,TRUE))</f>
        <v>1</v>
      </c>
      <c r="AF18" s="9" t="str">
        <f t="shared" si="0"/>
        <v xml:space="preserve">SEA NORBERT DJEHA </v>
      </c>
      <c r="AG18" s="55" t="str">
        <f t="shared" si="3"/>
        <v>25/5/2022</v>
      </c>
      <c r="AH18" s="56">
        <f t="shared" si="1"/>
        <v>5</v>
      </c>
      <c r="AI18" s="54">
        <f t="shared" si="2"/>
        <v>0</v>
      </c>
    </row>
    <row r="19" spans="1:35" s="1" customFormat="1" ht="13.15" customHeight="1" x14ac:dyDescent="0.2">
      <c r="A19" s="205" t="s">
        <v>729</v>
      </c>
      <c r="B19" s="206" t="s">
        <v>667</v>
      </c>
      <c r="C19" s="205" t="s">
        <v>729</v>
      </c>
      <c r="D19" s="206" t="s">
        <v>668</v>
      </c>
      <c r="E19" s="206" t="s">
        <v>669</v>
      </c>
      <c r="F19" s="206" t="s">
        <v>670</v>
      </c>
      <c r="G19" s="206" t="s">
        <v>668</v>
      </c>
      <c r="H19" s="278">
        <v>4</v>
      </c>
      <c r="I19" s="206" t="s">
        <v>671</v>
      </c>
      <c r="J19" s="206">
        <v>1</v>
      </c>
      <c r="K19" s="207">
        <v>2022</v>
      </c>
      <c r="L19" s="208" t="s">
        <v>730</v>
      </c>
      <c r="M19" s="208" t="s">
        <v>731</v>
      </c>
      <c r="N19" s="210" t="s">
        <v>667</v>
      </c>
      <c r="O19" s="209" t="s">
        <v>732</v>
      </c>
      <c r="P19" s="209" t="s">
        <v>674</v>
      </c>
      <c r="Q19" s="210">
        <v>1973</v>
      </c>
      <c r="R19" s="211">
        <v>8</v>
      </c>
      <c r="S19" s="211" t="s">
        <v>667</v>
      </c>
      <c r="T19" s="211" t="s">
        <v>667</v>
      </c>
      <c r="U19" s="211" t="s">
        <v>667</v>
      </c>
      <c r="V19" s="211" t="s">
        <v>667</v>
      </c>
      <c r="W19" s="211" t="s">
        <v>667</v>
      </c>
      <c r="X19" s="212">
        <v>0</v>
      </c>
      <c r="Y19" s="212">
        <v>0</v>
      </c>
      <c r="Z19" s="213" t="s">
        <v>2987</v>
      </c>
      <c r="AA19" s="214">
        <v>2022</v>
      </c>
      <c r="AB19" s="215">
        <v>5</v>
      </c>
      <c r="AC19" s="215">
        <v>23</v>
      </c>
      <c r="AD19" s="217" t="b">
        <f>IF(ISBLANK(GroupMember[[#This Row],[1. Identifiant interne d’exploitation agricole*]]),"",IF(ISERROR(MATCH(GroupMember[[#This Row],[1. Identifiant interne d’exploitation agricole*]],CertifiedCrop[1. Identifiant interne d’exploitation agricole*],0)),FALSE,TRUE))</f>
        <v>1</v>
      </c>
      <c r="AE19" s="217" t="b">
        <f>IF(ISBLANK(GroupMember[[#This Row],[1. Identifiant interne d’exploitation agricole*]]),"",IF(ISERROR(MATCH(GroupMember[[#This Row],[1. Identifiant interne d’exploitation agricole*]],FarmUnit[1. Identifiant interne d’exploitation agricole*],0)),FALSE,TRUE))</f>
        <v>1</v>
      </c>
      <c r="AF19" s="9" t="str">
        <f t="shared" si="0"/>
        <v xml:space="preserve">DJOUHOR PATRICE OULAI </v>
      </c>
      <c r="AG19" s="55" t="str">
        <f t="shared" si="3"/>
        <v>23/5/2022</v>
      </c>
      <c r="AH19" s="56">
        <f t="shared" si="1"/>
        <v>3</v>
      </c>
      <c r="AI19" s="54">
        <f t="shared" si="2"/>
        <v>0</v>
      </c>
    </row>
    <row r="20" spans="1:35" s="1" customFormat="1" ht="13.15" customHeight="1" x14ac:dyDescent="0.2">
      <c r="A20" s="206" t="s">
        <v>733</v>
      </c>
      <c r="B20" s="206" t="s">
        <v>667</v>
      </c>
      <c r="C20" s="206" t="s">
        <v>733</v>
      </c>
      <c r="D20" s="206" t="s">
        <v>668</v>
      </c>
      <c r="E20" s="206" t="s">
        <v>669</v>
      </c>
      <c r="F20" s="206" t="s">
        <v>670</v>
      </c>
      <c r="G20" s="206" t="s">
        <v>668</v>
      </c>
      <c r="H20" s="278">
        <v>6</v>
      </c>
      <c r="I20" s="206" t="s">
        <v>671</v>
      </c>
      <c r="J20" s="206">
        <v>1</v>
      </c>
      <c r="K20" s="207">
        <v>2022</v>
      </c>
      <c r="L20" s="208" t="s">
        <v>734</v>
      </c>
      <c r="M20" s="208" t="s">
        <v>735</v>
      </c>
      <c r="N20" s="210" t="s">
        <v>667</v>
      </c>
      <c r="O20" s="209" t="s">
        <v>667</v>
      </c>
      <c r="P20" s="209" t="s">
        <v>679</v>
      </c>
      <c r="Q20" s="210">
        <v>1972</v>
      </c>
      <c r="R20" s="211">
        <v>4</v>
      </c>
      <c r="S20" s="211" t="s">
        <v>667</v>
      </c>
      <c r="T20" s="211" t="s">
        <v>667</v>
      </c>
      <c r="U20" s="211" t="s">
        <v>667</v>
      </c>
      <c r="V20" s="211" t="s">
        <v>667</v>
      </c>
      <c r="W20" s="211" t="s">
        <v>667</v>
      </c>
      <c r="X20" s="212">
        <v>0</v>
      </c>
      <c r="Y20" s="212">
        <v>0</v>
      </c>
      <c r="Z20" s="213" t="s">
        <v>2987</v>
      </c>
      <c r="AA20" s="214">
        <v>2022</v>
      </c>
      <c r="AB20" s="215">
        <v>6</v>
      </c>
      <c r="AC20" s="215">
        <v>14</v>
      </c>
      <c r="AD20" s="217" t="b">
        <f>IF(ISBLANK(GroupMember[[#This Row],[1. Identifiant interne d’exploitation agricole*]]),"",IF(ISERROR(MATCH(GroupMember[[#This Row],[1. Identifiant interne d’exploitation agricole*]],CertifiedCrop[1. Identifiant interne d’exploitation agricole*],0)),FALSE,TRUE))</f>
        <v>1</v>
      </c>
      <c r="AE20" s="217" t="b">
        <f>IF(ISBLANK(GroupMember[[#This Row],[1. Identifiant interne d’exploitation agricole*]]),"",IF(ISERROR(MATCH(GroupMember[[#This Row],[1. Identifiant interne d’exploitation agricole*]],FarmUnit[1. Identifiant interne d’exploitation agricole*],0)),FALSE,TRUE))</f>
        <v>1</v>
      </c>
      <c r="AF20" s="9" t="str">
        <f t="shared" si="0"/>
        <v xml:space="preserve">ROSALIE MASSA </v>
      </c>
      <c r="AG20" s="55" t="str">
        <f t="shared" si="3"/>
        <v>14/6/2022</v>
      </c>
      <c r="AH20" s="56">
        <f t="shared" si="1"/>
        <v>6</v>
      </c>
      <c r="AI20" s="54">
        <f t="shared" si="2"/>
        <v>0</v>
      </c>
    </row>
    <row r="21" spans="1:35" s="1" customFormat="1" ht="13.15" customHeight="1" x14ac:dyDescent="0.2">
      <c r="A21" s="205" t="s">
        <v>736</v>
      </c>
      <c r="B21" s="206" t="s">
        <v>667</v>
      </c>
      <c r="C21" s="205" t="s">
        <v>736</v>
      </c>
      <c r="D21" s="206" t="s">
        <v>668</v>
      </c>
      <c r="E21" s="206" t="s">
        <v>669</v>
      </c>
      <c r="F21" s="206" t="s">
        <v>670</v>
      </c>
      <c r="G21" s="206" t="s">
        <v>668</v>
      </c>
      <c r="H21" s="278">
        <v>4.43</v>
      </c>
      <c r="I21" s="206" t="s">
        <v>671</v>
      </c>
      <c r="J21" s="206">
        <v>1</v>
      </c>
      <c r="K21" s="207">
        <v>2022</v>
      </c>
      <c r="L21" s="208" t="s">
        <v>737</v>
      </c>
      <c r="M21" s="208" t="s">
        <v>738</v>
      </c>
      <c r="N21" s="210" t="s">
        <v>667</v>
      </c>
      <c r="O21" s="209" t="s">
        <v>667</v>
      </c>
      <c r="P21" s="209" t="s">
        <v>674</v>
      </c>
      <c r="Q21" s="210">
        <v>1984</v>
      </c>
      <c r="R21" s="211">
        <v>2</v>
      </c>
      <c r="S21" s="211" t="s">
        <v>667</v>
      </c>
      <c r="T21" s="211" t="s">
        <v>667</v>
      </c>
      <c r="U21" s="211" t="s">
        <v>667</v>
      </c>
      <c r="V21" s="211" t="s">
        <v>667</v>
      </c>
      <c r="W21" s="211" t="s">
        <v>667</v>
      </c>
      <c r="X21" s="212">
        <v>0</v>
      </c>
      <c r="Y21" s="212">
        <v>0</v>
      </c>
      <c r="Z21" s="213" t="s">
        <v>2987</v>
      </c>
      <c r="AA21" s="214">
        <v>2022</v>
      </c>
      <c r="AB21" s="215">
        <v>6</v>
      </c>
      <c r="AC21" s="215">
        <v>14</v>
      </c>
      <c r="AD21" s="217" t="b">
        <f>IF(ISBLANK(GroupMember[[#This Row],[1. Identifiant interne d’exploitation agricole*]]),"",IF(ISERROR(MATCH(GroupMember[[#This Row],[1. Identifiant interne d’exploitation agricole*]],CertifiedCrop[1. Identifiant interne d’exploitation agricole*],0)),FALSE,TRUE))</f>
        <v>1</v>
      </c>
      <c r="AE21" s="217" t="b">
        <f>IF(ISBLANK(GroupMember[[#This Row],[1. Identifiant interne d’exploitation agricole*]]),"",IF(ISERROR(MATCH(GroupMember[[#This Row],[1. Identifiant interne d’exploitation agricole*]],FarmUnit[1. Identifiant interne d’exploitation agricole*],0)),FALSE,TRUE))</f>
        <v>1</v>
      </c>
      <c r="AF21" s="9" t="str">
        <f t="shared" si="0"/>
        <v xml:space="preserve">DEPOGNON MATHIEU DIEOU </v>
      </c>
      <c r="AG21" s="55" t="str">
        <f t="shared" si="3"/>
        <v>14/6/2022</v>
      </c>
      <c r="AH21" s="56">
        <f t="shared" si="1"/>
        <v>6</v>
      </c>
      <c r="AI21" s="54">
        <f t="shared" si="2"/>
        <v>0</v>
      </c>
    </row>
    <row r="22" spans="1:35" s="1" customFormat="1" ht="13.15" customHeight="1" x14ac:dyDescent="0.2">
      <c r="A22" s="206" t="s">
        <v>739</v>
      </c>
      <c r="B22" s="206" t="s">
        <v>667</v>
      </c>
      <c r="C22" s="206" t="s">
        <v>739</v>
      </c>
      <c r="D22" s="206" t="s">
        <v>668</v>
      </c>
      <c r="E22" s="206" t="s">
        <v>669</v>
      </c>
      <c r="F22" s="206" t="s">
        <v>670</v>
      </c>
      <c r="G22" s="206" t="s">
        <v>668</v>
      </c>
      <c r="H22" s="278">
        <v>8</v>
      </c>
      <c r="I22" s="206" t="s">
        <v>671</v>
      </c>
      <c r="J22" s="206">
        <v>1</v>
      </c>
      <c r="K22" s="207">
        <v>2022</v>
      </c>
      <c r="L22" s="208" t="s">
        <v>740</v>
      </c>
      <c r="M22" s="208" t="s">
        <v>689</v>
      </c>
      <c r="N22" s="210" t="s">
        <v>3174</v>
      </c>
      <c r="O22" s="209" t="s">
        <v>667</v>
      </c>
      <c r="P22" s="209" t="s">
        <v>674</v>
      </c>
      <c r="Q22" s="210">
        <v>1980</v>
      </c>
      <c r="R22" s="211">
        <v>6</v>
      </c>
      <c r="S22" s="211" t="s">
        <v>667</v>
      </c>
      <c r="T22" s="211" t="s">
        <v>667</v>
      </c>
      <c r="U22" s="211" t="s">
        <v>667</v>
      </c>
      <c r="V22" s="211" t="s">
        <v>667</v>
      </c>
      <c r="W22" s="211" t="s">
        <v>667</v>
      </c>
      <c r="X22" s="212">
        <v>0</v>
      </c>
      <c r="Y22" s="212">
        <v>0</v>
      </c>
      <c r="Z22" s="213" t="s">
        <v>2987</v>
      </c>
      <c r="AA22" s="214">
        <v>2022</v>
      </c>
      <c r="AB22" s="215">
        <v>5</v>
      </c>
      <c r="AC22" s="215">
        <v>19</v>
      </c>
      <c r="AD22" s="217" t="b">
        <f>IF(ISBLANK(GroupMember[[#This Row],[1. Identifiant interne d’exploitation agricole*]]),"",IF(ISERROR(MATCH(GroupMember[[#This Row],[1. Identifiant interne d’exploitation agricole*]],CertifiedCrop[1. Identifiant interne d’exploitation agricole*],0)),FALSE,TRUE))</f>
        <v>1</v>
      </c>
      <c r="AE22" s="217" t="b">
        <f>IF(ISBLANK(GroupMember[[#This Row],[1. Identifiant interne d’exploitation agricole*]]),"",IF(ISERROR(MATCH(GroupMember[[#This Row],[1. Identifiant interne d’exploitation agricole*]],FarmUnit[1. Identifiant interne d’exploitation agricole*],0)),FALSE,TRUE))</f>
        <v>1</v>
      </c>
      <c r="AF22" s="9" t="str">
        <f t="shared" si="0"/>
        <v xml:space="preserve">DENIS MAGNI </v>
      </c>
      <c r="AG22" s="55" t="str">
        <f t="shared" si="3"/>
        <v>19/5/2022</v>
      </c>
      <c r="AH22" s="56">
        <f t="shared" si="1"/>
        <v>3</v>
      </c>
      <c r="AI22" s="54">
        <f t="shared" si="2"/>
        <v>0</v>
      </c>
    </row>
    <row r="23" spans="1:35" s="1" customFormat="1" ht="13.15" customHeight="1" x14ac:dyDescent="0.2">
      <c r="A23" s="205" t="s">
        <v>741</v>
      </c>
      <c r="B23" s="206" t="s">
        <v>667</v>
      </c>
      <c r="C23" s="205" t="s">
        <v>741</v>
      </c>
      <c r="D23" s="206" t="s">
        <v>668</v>
      </c>
      <c r="E23" s="206" t="s">
        <v>669</v>
      </c>
      <c r="F23" s="206" t="s">
        <v>670</v>
      </c>
      <c r="G23" s="206" t="s">
        <v>668</v>
      </c>
      <c r="H23" s="278">
        <v>5</v>
      </c>
      <c r="I23" s="206" t="s">
        <v>671</v>
      </c>
      <c r="J23" s="206">
        <v>1</v>
      </c>
      <c r="K23" s="207">
        <v>2022</v>
      </c>
      <c r="L23" s="208" t="s">
        <v>742</v>
      </c>
      <c r="M23" s="208" t="s">
        <v>743</v>
      </c>
      <c r="N23" s="210" t="s">
        <v>667</v>
      </c>
      <c r="O23" s="209" t="s">
        <v>744</v>
      </c>
      <c r="P23" s="209" t="s">
        <v>679</v>
      </c>
      <c r="Q23" s="210">
        <v>1978</v>
      </c>
      <c r="R23" s="211">
        <v>3</v>
      </c>
      <c r="S23" s="211" t="s">
        <v>667</v>
      </c>
      <c r="T23" s="211" t="s">
        <v>667</v>
      </c>
      <c r="U23" s="211" t="s">
        <v>667</v>
      </c>
      <c r="V23" s="211" t="s">
        <v>667</v>
      </c>
      <c r="W23" s="211" t="s">
        <v>667</v>
      </c>
      <c r="X23" s="212">
        <v>0</v>
      </c>
      <c r="Y23" s="212">
        <v>0</v>
      </c>
      <c r="Z23" s="213" t="s">
        <v>2987</v>
      </c>
      <c r="AA23" s="214">
        <v>2022</v>
      </c>
      <c r="AB23" s="215">
        <v>3</v>
      </c>
      <c r="AC23" s="215">
        <v>1</v>
      </c>
      <c r="AD23" s="217" t="b">
        <f>IF(ISBLANK(GroupMember[[#This Row],[1. Identifiant interne d’exploitation agricole*]]),"",IF(ISERROR(MATCH(GroupMember[[#This Row],[1. Identifiant interne d’exploitation agricole*]],CertifiedCrop[1. Identifiant interne d’exploitation agricole*],0)),FALSE,TRUE))</f>
        <v>1</v>
      </c>
      <c r="AE23" s="217" t="b">
        <f>IF(ISBLANK(GroupMember[[#This Row],[1. Identifiant interne d’exploitation agricole*]]),"",IF(ISERROR(MATCH(GroupMember[[#This Row],[1. Identifiant interne d’exploitation agricole*]],FarmUnit[1. Identifiant interne d’exploitation agricole*],0)),FALSE,TRUE))</f>
        <v>1</v>
      </c>
      <c r="AF23" s="9" t="str">
        <f t="shared" si="0"/>
        <v xml:space="preserve">KOHOU PAULINE SEA </v>
      </c>
      <c r="AG23" s="55" t="str">
        <f t="shared" si="3"/>
        <v>1/3/2022</v>
      </c>
      <c r="AH23" s="56">
        <f t="shared" si="1"/>
        <v>3</v>
      </c>
      <c r="AI23" s="54">
        <f t="shared" si="2"/>
        <v>0</v>
      </c>
    </row>
    <row r="24" spans="1:35" s="1" customFormat="1" ht="13.15" customHeight="1" x14ac:dyDescent="0.2">
      <c r="A24" s="206" t="s">
        <v>745</v>
      </c>
      <c r="B24" s="206" t="s">
        <v>667</v>
      </c>
      <c r="C24" s="206" t="s">
        <v>745</v>
      </c>
      <c r="D24" s="206" t="s">
        <v>668</v>
      </c>
      <c r="E24" s="206" t="s">
        <v>669</v>
      </c>
      <c r="F24" s="206" t="s">
        <v>670</v>
      </c>
      <c r="G24" s="206" t="s">
        <v>668</v>
      </c>
      <c r="H24" s="278">
        <v>3.45</v>
      </c>
      <c r="I24" s="206" t="s">
        <v>671</v>
      </c>
      <c r="J24" s="206">
        <v>1</v>
      </c>
      <c r="K24" s="207">
        <v>2022</v>
      </c>
      <c r="L24" s="208" t="s">
        <v>746</v>
      </c>
      <c r="M24" s="208" t="s">
        <v>747</v>
      </c>
      <c r="N24" s="210" t="s">
        <v>667</v>
      </c>
      <c r="O24" s="209" t="s">
        <v>667</v>
      </c>
      <c r="P24" s="209" t="s">
        <v>674</v>
      </c>
      <c r="Q24" s="210">
        <v>1981</v>
      </c>
      <c r="R24" s="211">
        <v>2</v>
      </c>
      <c r="S24" s="211" t="s">
        <v>667</v>
      </c>
      <c r="T24" s="211" t="s">
        <v>667</v>
      </c>
      <c r="U24" s="211" t="s">
        <v>667</v>
      </c>
      <c r="V24" s="211" t="s">
        <v>667</v>
      </c>
      <c r="W24" s="211" t="s">
        <v>667</v>
      </c>
      <c r="X24" s="212">
        <v>0</v>
      </c>
      <c r="Y24" s="212">
        <v>0</v>
      </c>
      <c r="Z24" s="213" t="s">
        <v>2987</v>
      </c>
      <c r="AA24" s="214">
        <v>2022</v>
      </c>
      <c r="AB24" s="215">
        <v>3</v>
      </c>
      <c r="AC24" s="215">
        <v>3</v>
      </c>
      <c r="AD24" s="217" t="b">
        <f>IF(ISBLANK(GroupMember[[#This Row],[1. Identifiant interne d’exploitation agricole*]]),"",IF(ISERROR(MATCH(GroupMember[[#This Row],[1. Identifiant interne d’exploitation agricole*]],CertifiedCrop[1. Identifiant interne d’exploitation agricole*],0)),FALSE,TRUE))</f>
        <v>1</v>
      </c>
      <c r="AE24" s="217" t="b">
        <f>IF(ISBLANK(GroupMember[[#This Row],[1. Identifiant interne d’exploitation agricole*]]),"",IF(ISERROR(MATCH(GroupMember[[#This Row],[1. Identifiant interne d’exploitation agricole*]],FarmUnit[1. Identifiant interne d’exploitation agricole*],0)),FALSE,TRUE))</f>
        <v>1</v>
      </c>
      <c r="AF24" s="9" t="str">
        <f t="shared" si="0"/>
        <v xml:space="preserve">GEORGES DOUO </v>
      </c>
      <c r="AG24" s="55" t="str">
        <f t="shared" si="3"/>
        <v>3/3/2022</v>
      </c>
      <c r="AH24" s="56">
        <f t="shared" si="1"/>
        <v>1</v>
      </c>
      <c r="AI24" s="54">
        <f t="shared" si="2"/>
        <v>0</v>
      </c>
    </row>
    <row r="25" spans="1:35" s="1" customFormat="1" ht="13.15" customHeight="1" x14ac:dyDescent="0.2">
      <c r="A25" s="205" t="s">
        <v>748</v>
      </c>
      <c r="B25" s="206" t="s">
        <v>667</v>
      </c>
      <c r="C25" s="205" t="s">
        <v>748</v>
      </c>
      <c r="D25" s="206" t="s">
        <v>668</v>
      </c>
      <c r="E25" s="206" t="s">
        <v>669</v>
      </c>
      <c r="F25" s="206" t="s">
        <v>670</v>
      </c>
      <c r="G25" s="206" t="s">
        <v>668</v>
      </c>
      <c r="H25" s="278">
        <v>6</v>
      </c>
      <c r="I25" s="206" t="s">
        <v>671</v>
      </c>
      <c r="J25" s="206">
        <v>1</v>
      </c>
      <c r="K25" s="207">
        <v>2022</v>
      </c>
      <c r="L25" s="208" t="s">
        <v>749</v>
      </c>
      <c r="M25" s="208" t="s">
        <v>750</v>
      </c>
      <c r="N25" s="210" t="s">
        <v>3175</v>
      </c>
      <c r="O25" s="209" t="s">
        <v>751</v>
      </c>
      <c r="P25" s="209" t="s">
        <v>674</v>
      </c>
      <c r="Q25" s="210">
        <v>1982</v>
      </c>
      <c r="R25" s="211">
        <v>3</v>
      </c>
      <c r="S25" s="211" t="s">
        <v>667</v>
      </c>
      <c r="T25" s="211" t="s">
        <v>667</v>
      </c>
      <c r="U25" s="211" t="s">
        <v>667</v>
      </c>
      <c r="V25" s="211" t="s">
        <v>667</v>
      </c>
      <c r="W25" s="211" t="s">
        <v>667</v>
      </c>
      <c r="X25" s="212">
        <v>0</v>
      </c>
      <c r="Y25" s="212">
        <v>0</v>
      </c>
      <c r="Z25" s="213" t="s">
        <v>2987</v>
      </c>
      <c r="AA25" s="214">
        <v>2022</v>
      </c>
      <c r="AB25" s="215">
        <v>5</v>
      </c>
      <c r="AC25" s="215">
        <v>18</v>
      </c>
      <c r="AD25" s="217" t="b">
        <f>IF(ISBLANK(GroupMember[[#This Row],[1. Identifiant interne d’exploitation agricole*]]),"",IF(ISERROR(MATCH(GroupMember[[#This Row],[1. Identifiant interne d’exploitation agricole*]],CertifiedCrop[1. Identifiant interne d’exploitation agricole*],0)),FALSE,TRUE))</f>
        <v>1</v>
      </c>
      <c r="AE25" s="217" t="b">
        <f>IF(ISBLANK(GroupMember[[#This Row],[1. Identifiant interne d’exploitation agricole*]]),"",IF(ISERROR(MATCH(GroupMember[[#This Row],[1. Identifiant interne d’exploitation agricole*]],FarmUnit[1. Identifiant interne d’exploitation agricole*],0)),FALSE,TRUE))</f>
        <v>1</v>
      </c>
      <c r="AF25" s="9" t="str">
        <f t="shared" si="0"/>
        <v xml:space="preserve">KAMONDO DELMAS SY </v>
      </c>
      <c r="AG25" s="55" t="str">
        <f t="shared" si="3"/>
        <v>18/5/2022</v>
      </c>
      <c r="AH25" s="56">
        <f t="shared" si="1"/>
        <v>1</v>
      </c>
      <c r="AI25" s="54">
        <f t="shared" si="2"/>
        <v>0</v>
      </c>
    </row>
    <row r="26" spans="1:35" s="1" customFormat="1" ht="13.15" customHeight="1" x14ac:dyDescent="0.2">
      <c r="A26" s="206" t="s">
        <v>752</v>
      </c>
      <c r="B26" s="206" t="s">
        <v>667</v>
      </c>
      <c r="C26" s="206" t="s">
        <v>752</v>
      </c>
      <c r="D26" s="206" t="s">
        <v>668</v>
      </c>
      <c r="E26" s="206" t="s">
        <v>669</v>
      </c>
      <c r="F26" s="206" t="s">
        <v>670</v>
      </c>
      <c r="G26" s="206" t="s">
        <v>668</v>
      </c>
      <c r="H26" s="278">
        <v>4</v>
      </c>
      <c r="I26" s="206" t="s">
        <v>671</v>
      </c>
      <c r="J26" s="206">
        <v>1</v>
      </c>
      <c r="K26" s="207">
        <v>2022</v>
      </c>
      <c r="L26" s="208" t="s">
        <v>753</v>
      </c>
      <c r="M26" s="208" t="s">
        <v>743</v>
      </c>
      <c r="N26" s="210" t="s">
        <v>667</v>
      </c>
      <c r="O26" s="209" t="s">
        <v>667</v>
      </c>
      <c r="P26" s="209" t="s">
        <v>674</v>
      </c>
      <c r="Q26" s="210">
        <v>1970</v>
      </c>
      <c r="R26" s="211">
        <v>4</v>
      </c>
      <c r="S26" s="211" t="s">
        <v>667</v>
      </c>
      <c r="T26" s="211" t="s">
        <v>667</v>
      </c>
      <c r="U26" s="211" t="s">
        <v>667</v>
      </c>
      <c r="V26" s="211" t="s">
        <v>667</v>
      </c>
      <c r="W26" s="211" t="s">
        <v>667</v>
      </c>
      <c r="X26" s="212">
        <v>0</v>
      </c>
      <c r="Y26" s="212">
        <v>0</v>
      </c>
      <c r="Z26" s="213" t="s">
        <v>2987</v>
      </c>
      <c r="AA26" s="214">
        <v>2022</v>
      </c>
      <c r="AB26" s="215">
        <v>3</v>
      </c>
      <c r="AC26" s="215">
        <v>1</v>
      </c>
      <c r="AD26" s="217" t="b">
        <f>IF(ISBLANK(GroupMember[[#This Row],[1. Identifiant interne d’exploitation agricole*]]),"",IF(ISERROR(MATCH(GroupMember[[#This Row],[1. Identifiant interne d’exploitation agricole*]],CertifiedCrop[1. Identifiant interne d’exploitation agricole*],0)),FALSE,TRUE))</f>
        <v>1</v>
      </c>
      <c r="AE26" s="217" t="b">
        <f>IF(ISBLANK(GroupMember[[#This Row],[1. Identifiant interne d’exploitation agricole*]]),"",IF(ISERROR(MATCH(GroupMember[[#This Row],[1. Identifiant interne d’exploitation agricole*]],FarmUnit[1. Identifiant interne d’exploitation agricole*],0)),FALSE,TRUE))</f>
        <v>1</v>
      </c>
      <c r="AF26" s="9" t="str">
        <f t="shared" si="0"/>
        <v xml:space="preserve">PONEHONLOU ACHILLE SEA </v>
      </c>
      <c r="AG26" s="55" t="str">
        <f t="shared" si="3"/>
        <v>1/3/2022</v>
      </c>
      <c r="AH26" s="56">
        <f t="shared" si="1"/>
        <v>3</v>
      </c>
      <c r="AI26" s="54">
        <f t="shared" si="2"/>
        <v>0</v>
      </c>
    </row>
    <row r="27" spans="1:35" s="1" customFormat="1" ht="13.15" customHeight="1" x14ac:dyDescent="0.2">
      <c r="A27" s="205" t="s">
        <v>754</v>
      </c>
      <c r="B27" s="206" t="s">
        <v>667</v>
      </c>
      <c r="C27" s="205" t="s">
        <v>754</v>
      </c>
      <c r="D27" s="206" t="s">
        <v>668</v>
      </c>
      <c r="E27" s="206" t="s">
        <v>669</v>
      </c>
      <c r="F27" s="206" t="s">
        <v>670</v>
      </c>
      <c r="G27" s="206" t="s">
        <v>668</v>
      </c>
      <c r="H27" s="278">
        <v>4</v>
      </c>
      <c r="I27" s="206" t="s">
        <v>671</v>
      </c>
      <c r="J27" s="206">
        <v>1</v>
      </c>
      <c r="K27" s="207">
        <v>2022</v>
      </c>
      <c r="L27" s="208" t="s">
        <v>755</v>
      </c>
      <c r="M27" s="208" t="s">
        <v>756</v>
      </c>
      <c r="N27" s="210" t="s">
        <v>667</v>
      </c>
      <c r="O27" s="209" t="s">
        <v>667</v>
      </c>
      <c r="P27" s="209" t="s">
        <v>674</v>
      </c>
      <c r="Q27" s="210">
        <v>1974</v>
      </c>
      <c r="R27" s="211">
        <v>2</v>
      </c>
      <c r="S27" s="211" t="s">
        <v>667</v>
      </c>
      <c r="T27" s="211" t="s">
        <v>667</v>
      </c>
      <c r="U27" s="211" t="s">
        <v>667</v>
      </c>
      <c r="V27" s="211" t="s">
        <v>667</v>
      </c>
      <c r="W27" s="211" t="s">
        <v>667</v>
      </c>
      <c r="X27" s="212">
        <v>0</v>
      </c>
      <c r="Y27" s="212">
        <v>0</v>
      </c>
      <c r="Z27" s="213" t="s">
        <v>2987</v>
      </c>
      <c r="AA27" s="214">
        <v>2022</v>
      </c>
      <c r="AB27" s="215">
        <v>3</v>
      </c>
      <c r="AC27" s="215">
        <v>1</v>
      </c>
      <c r="AD27" s="217" t="b">
        <f>IF(ISBLANK(GroupMember[[#This Row],[1. Identifiant interne d’exploitation agricole*]]),"",IF(ISERROR(MATCH(GroupMember[[#This Row],[1. Identifiant interne d’exploitation agricole*]],CertifiedCrop[1. Identifiant interne d’exploitation agricole*],0)),FALSE,TRUE))</f>
        <v>1</v>
      </c>
      <c r="AE27" s="217" t="b">
        <f>IF(ISBLANK(GroupMember[[#This Row],[1. Identifiant interne d’exploitation agricole*]]),"",IF(ISERROR(MATCH(GroupMember[[#This Row],[1. Identifiant interne d’exploitation agricole*]],FarmUnit[1. Identifiant interne d’exploitation agricole*],0)),FALSE,TRUE))</f>
        <v>1</v>
      </c>
      <c r="AF27" s="9" t="str">
        <f t="shared" si="0"/>
        <v xml:space="preserve">TCHEHI NESTOR ROUZI </v>
      </c>
      <c r="AG27" s="55" t="str">
        <f t="shared" si="3"/>
        <v>1/3/2022</v>
      </c>
      <c r="AH27" s="56">
        <f t="shared" si="1"/>
        <v>3</v>
      </c>
      <c r="AI27" s="54">
        <f t="shared" si="2"/>
        <v>0</v>
      </c>
    </row>
    <row r="28" spans="1:35" s="1" customFormat="1" ht="13.15" customHeight="1" x14ac:dyDescent="0.2">
      <c r="A28" s="206" t="s">
        <v>757</v>
      </c>
      <c r="B28" s="206" t="s">
        <v>667</v>
      </c>
      <c r="C28" s="206" t="s">
        <v>757</v>
      </c>
      <c r="D28" s="206" t="s">
        <v>668</v>
      </c>
      <c r="E28" s="206" t="s">
        <v>669</v>
      </c>
      <c r="F28" s="206" t="s">
        <v>670</v>
      </c>
      <c r="G28" s="206" t="s">
        <v>668</v>
      </c>
      <c r="H28" s="278">
        <v>4</v>
      </c>
      <c r="I28" s="206" t="s">
        <v>671</v>
      </c>
      <c r="J28" s="206">
        <v>1</v>
      </c>
      <c r="K28" s="207">
        <v>2022</v>
      </c>
      <c r="L28" s="208" t="s">
        <v>758</v>
      </c>
      <c r="M28" s="208" t="s">
        <v>759</v>
      </c>
      <c r="N28" s="210" t="s">
        <v>667</v>
      </c>
      <c r="O28" s="209" t="s">
        <v>760</v>
      </c>
      <c r="P28" s="209" t="s">
        <v>674</v>
      </c>
      <c r="Q28" s="210">
        <v>1976</v>
      </c>
      <c r="R28" s="211">
        <v>4</v>
      </c>
      <c r="S28" s="211" t="s">
        <v>667</v>
      </c>
      <c r="T28" s="211" t="s">
        <v>667</v>
      </c>
      <c r="U28" s="211" t="s">
        <v>667</v>
      </c>
      <c r="V28" s="211" t="s">
        <v>667</v>
      </c>
      <c r="W28" s="211" t="s">
        <v>667</v>
      </c>
      <c r="X28" s="212">
        <v>0</v>
      </c>
      <c r="Y28" s="212">
        <v>0</v>
      </c>
      <c r="Z28" s="213" t="s">
        <v>2987</v>
      </c>
      <c r="AA28" s="214">
        <v>2022</v>
      </c>
      <c r="AB28" s="215">
        <v>3</v>
      </c>
      <c r="AC28" s="215">
        <v>22</v>
      </c>
      <c r="AD28" s="217" t="b">
        <f>IF(ISBLANK(GroupMember[[#This Row],[1. Identifiant interne d’exploitation agricole*]]),"",IF(ISERROR(MATCH(GroupMember[[#This Row],[1. Identifiant interne d’exploitation agricole*]],CertifiedCrop[1. Identifiant interne d’exploitation agricole*],0)),FALSE,TRUE))</f>
        <v>1</v>
      </c>
      <c r="AE28" s="217" t="b">
        <f>IF(ISBLANK(GroupMember[[#This Row],[1. Identifiant interne d’exploitation agricole*]]),"",IF(ISERROR(MATCH(GroupMember[[#This Row],[1. Identifiant interne d’exploitation agricole*]],FarmUnit[1. Identifiant interne d’exploitation agricole*],0)),FALSE,TRUE))</f>
        <v>1</v>
      </c>
      <c r="AF28" s="9" t="str">
        <f t="shared" si="0"/>
        <v xml:space="preserve">SEA ROGER DOUHO </v>
      </c>
      <c r="AG28" s="55" t="str">
        <f t="shared" si="3"/>
        <v>22/3/2022</v>
      </c>
      <c r="AH28" s="56">
        <f t="shared" si="1"/>
        <v>3</v>
      </c>
      <c r="AI28" s="54">
        <f t="shared" si="2"/>
        <v>0</v>
      </c>
    </row>
    <row r="29" spans="1:35" s="1" customFormat="1" ht="13.15" customHeight="1" x14ac:dyDescent="0.2">
      <c r="A29" s="205" t="s">
        <v>761</v>
      </c>
      <c r="B29" s="206" t="s">
        <v>667</v>
      </c>
      <c r="C29" s="205" t="s">
        <v>761</v>
      </c>
      <c r="D29" s="206" t="s">
        <v>668</v>
      </c>
      <c r="E29" s="206" t="s">
        <v>669</v>
      </c>
      <c r="F29" s="206" t="s">
        <v>670</v>
      </c>
      <c r="G29" s="206" t="s">
        <v>668</v>
      </c>
      <c r="H29" s="278">
        <v>4</v>
      </c>
      <c r="I29" s="206" t="s">
        <v>671</v>
      </c>
      <c r="J29" s="206">
        <v>1</v>
      </c>
      <c r="K29" s="207">
        <v>2022</v>
      </c>
      <c r="L29" s="208" t="s">
        <v>762</v>
      </c>
      <c r="M29" s="208" t="s">
        <v>763</v>
      </c>
      <c r="N29" s="210" t="s">
        <v>667</v>
      </c>
      <c r="O29" s="209" t="s">
        <v>667</v>
      </c>
      <c r="P29" s="209" t="s">
        <v>674</v>
      </c>
      <c r="Q29" s="210">
        <v>1983</v>
      </c>
      <c r="R29" s="211">
        <v>7</v>
      </c>
      <c r="S29" s="211" t="s">
        <v>667</v>
      </c>
      <c r="T29" s="211" t="s">
        <v>667</v>
      </c>
      <c r="U29" s="211" t="s">
        <v>667</v>
      </c>
      <c r="V29" s="211" t="s">
        <v>667</v>
      </c>
      <c r="W29" s="211" t="s">
        <v>667</v>
      </c>
      <c r="X29" s="212">
        <v>0</v>
      </c>
      <c r="Y29" s="212">
        <v>0</v>
      </c>
      <c r="Z29" s="213" t="s">
        <v>2987</v>
      </c>
      <c r="AA29" s="214">
        <v>2022</v>
      </c>
      <c r="AB29" s="215">
        <v>3</v>
      </c>
      <c r="AC29" s="215">
        <v>22</v>
      </c>
      <c r="AD29" s="217" t="b">
        <f>IF(ISBLANK(GroupMember[[#This Row],[1. Identifiant interne d’exploitation agricole*]]),"",IF(ISERROR(MATCH(GroupMember[[#This Row],[1. Identifiant interne d’exploitation agricole*]],CertifiedCrop[1. Identifiant interne d’exploitation agricole*],0)),FALSE,TRUE))</f>
        <v>1</v>
      </c>
      <c r="AE29" s="217" t="b">
        <f>IF(ISBLANK(GroupMember[[#This Row],[1. Identifiant interne d’exploitation agricole*]]),"",IF(ISERROR(MATCH(GroupMember[[#This Row],[1. Identifiant interne d’exploitation agricole*]],FarmUnit[1. Identifiant interne d’exploitation agricole*],0)),FALSE,TRUE))</f>
        <v>1</v>
      </c>
      <c r="AF29" s="9" t="str">
        <f t="shared" si="0"/>
        <v xml:space="preserve">SIBY ABEL TCHEA </v>
      </c>
      <c r="AG29" s="55" t="str">
        <f t="shared" si="3"/>
        <v>22/3/2022</v>
      </c>
      <c r="AH29" s="56">
        <f t="shared" si="1"/>
        <v>3</v>
      </c>
      <c r="AI29" s="54">
        <f t="shared" si="2"/>
        <v>0</v>
      </c>
    </row>
    <row r="30" spans="1:35" s="1" customFormat="1" ht="13.15" customHeight="1" x14ac:dyDescent="0.2">
      <c r="A30" s="206" t="s">
        <v>764</v>
      </c>
      <c r="B30" s="206" t="s">
        <v>667</v>
      </c>
      <c r="C30" s="206" t="s">
        <v>764</v>
      </c>
      <c r="D30" s="206" t="s">
        <v>668</v>
      </c>
      <c r="E30" s="206" t="s">
        <v>669</v>
      </c>
      <c r="F30" s="206" t="s">
        <v>670</v>
      </c>
      <c r="G30" s="206" t="s">
        <v>668</v>
      </c>
      <c r="H30" s="278">
        <v>3</v>
      </c>
      <c r="I30" s="206" t="s">
        <v>671</v>
      </c>
      <c r="J30" s="206">
        <v>1</v>
      </c>
      <c r="K30" s="207">
        <v>2022</v>
      </c>
      <c r="L30" s="208" t="s">
        <v>765</v>
      </c>
      <c r="M30" s="208" t="s">
        <v>766</v>
      </c>
      <c r="N30" s="210" t="s">
        <v>3176</v>
      </c>
      <c r="O30" s="209" t="s">
        <v>667</v>
      </c>
      <c r="P30" s="209" t="s">
        <v>674</v>
      </c>
      <c r="Q30" s="210">
        <v>1984</v>
      </c>
      <c r="R30" s="211">
        <v>5</v>
      </c>
      <c r="S30" s="211" t="s">
        <v>667</v>
      </c>
      <c r="T30" s="211" t="s">
        <v>667</v>
      </c>
      <c r="U30" s="211" t="s">
        <v>667</v>
      </c>
      <c r="V30" s="211" t="s">
        <v>667</v>
      </c>
      <c r="W30" s="211" t="s">
        <v>667</v>
      </c>
      <c r="X30" s="212">
        <v>0</v>
      </c>
      <c r="Y30" s="212">
        <v>0</v>
      </c>
      <c r="Z30" s="213" t="s">
        <v>2987</v>
      </c>
      <c r="AA30" s="214">
        <v>2022</v>
      </c>
      <c r="AB30" s="215">
        <v>3</v>
      </c>
      <c r="AC30" s="215">
        <v>22</v>
      </c>
      <c r="AD30" s="217" t="b">
        <f>IF(ISBLANK(GroupMember[[#This Row],[1. Identifiant interne d’exploitation agricole*]]),"",IF(ISERROR(MATCH(GroupMember[[#This Row],[1. Identifiant interne d’exploitation agricole*]],CertifiedCrop[1. Identifiant interne d’exploitation agricole*],0)),FALSE,TRUE))</f>
        <v>1</v>
      </c>
      <c r="AE30" s="217" t="b">
        <f>IF(ISBLANK(GroupMember[[#This Row],[1. Identifiant interne d’exploitation agricole*]]),"",IF(ISERROR(MATCH(GroupMember[[#This Row],[1. Identifiant interne d’exploitation agricole*]],FarmUnit[1. Identifiant interne d’exploitation agricole*],0)),FALSE,TRUE))</f>
        <v>1</v>
      </c>
      <c r="AF30" s="9" t="str">
        <f t="shared" si="0"/>
        <v xml:space="preserve">ANTOINE DOHO </v>
      </c>
      <c r="AG30" s="55" t="str">
        <f t="shared" si="3"/>
        <v>22/3/2022</v>
      </c>
      <c r="AH30" s="56">
        <f t="shared" si="1"/>
        <v>3</v>
      </c>
      <c r="AI30" s="54">
        <f t="shared" si="2"/>
        <v>0</v>
      </c>
    </row>
    <row r="31" spans="1:35" s="1" customFormat="1" ht="13.15" customHeight="1" x14ac:dyDescent="0.2">
      <c r="A31" s="205" t="s">
        <v>767</v>
      </c>
      <c r="B31" s="206" t="s">
        <v>667</v>
      </c>
      <c r="C31" s="205" t="s">
        <v>767</v>
      </c>
      <c r="D31" s="206" t="s">
        <v>668</v>
      </c>
      <c r="E31" s="206" t="s">
        <v>669</v>
      </c>
      <c r="F31" s="206" t="s">
        <v>670</v>
      </c>
      <c r="G31" s="206" t="s">
        <v>668</v>
      </c>
      <c r="H31" s="278">
        <v>3.14</v>
      </c>
      <c r="I31" s="206" t="s">
        <v>671</v>
      </c>
      <c r="J31" s="206">
        <v>1</v>
      </c>
      <c r="K31" s="207">
        <v>2022</v>
      </c>
      <c r="L31" s="208" t="s">
        <v>768</v>
      </c>
      <c r="M31" s="208" t="s">
        <v>682</v>
      </c>
      <c r="N31" s="210" t="s">
        <v>667</v>
      </c>
      <c r="O31" s="209" t="s">
        <v>769</v>
      </c>
      <c r="P31" s="209" t="s">
        <v>674</v>
      </c>
      <c r="Q31" s="210">
        <v>1975</v>
      </c>
      <c r="R31" s="211">
        <v>2</v>
      </c>
      <c r="S31" s="211" t="s">
        <v>667</v>
      </c>
      <c r="T31" s="211" t="s">
        <v>667</v>
      </c>
      <c r="U31" s="211" t="s">
        <v>667</v>
      </c>
      <c r="V31" s="211" t="s">
        <v>667</v>
      </c>
      <c r="W31" s="211" t="s">
        <v>667</v>
      </c>
      <c r="X31" s="212">
        <v>0</v>
      </c>
      <c r="Y31" s="212">
        <v>0</v>
      </c>
      <c r="Z31" s="213" t="s">
        <v>2987</v>
      </c>
      <c r="AA31" s="214">
        <v>2022</v>
      </c>
      <c r="AB31" s="215">
        <v>3</v>
      </c>
      <c r="AC31" s="215">
        <v>30</v>
      </c>
      <c r="AD31" s="217" t="b">
        <f>IF(ISBLANK(GroupMember[[#This Row],[1. Identifiant interne d’exploitation agricole*]]),"",IF(ISERROR(MATCH(GroupMember[[#This Row],[1. Identifiant interne d’exploitation agricole*]],CertifiedCrop[1. Identifiant interne d’exploitation agricole*],0)),FALSE,TRUE))</f>
        <v>1</v>
      </c>
      <c r="AE31" s="217" t="b">
        <f>IF(ISBLANK(GroupMember[[#This Row],[1. Identifiant interne d’exploitation agricole*]]),"",IF(ISERROR(MATCH(GroupMember[[#This Row],[1. Identifiant interne d’exploitation agricole*]],FarmUnit[1. Identifiant interne d’exploitation agricole*],0)),FALSE,TRUE))</f>
        <v>1</v>
      </c>
      <c r="AF31" s="9" t="str">
        <f t="shared" si="0"/>
        <v xml:space="preserve">WILLIAM GUEI </v>
      </c>
      <c r="AG31" s="55" t="str">
        <f t="shared" si="3"/>
        <v>30/3/2022</v>
      </c>
      <c r="AH31" s="56">
        <f t="shared" si="1"/>
        <v>2</v>
      </c>
      <c r="AI31" s="54">
        <f t="shared" si="2"/>
        <v>0</v>
      </c>
    </row>
    <row r="32" spans="1:35" s="1" customFormat="1" ht="13.15" customHeight="1" x14ac:dyDescent="0.2">
      <c r="A32" s="206" t="s">
        <v>770</v>
      </c>
      <c r="B32" s="206" t="s">
        <v>667</v>
      </c>
      <c r="C32" s="206" t="s">
        <v>770</v>
      </c>
      <c r="D32" s="206" t="s">
        <v>668</v>
      </c>
      <c r="E32" s="206" t="s">
        <v>669</v>
      </c>
      <c r="F32" s="206" t="s">
        <v>670</v>
      </c>
      <c r="G32" s="206" t="s">
        <v>668</v>
      </c>
      <c r="H32" s="278">
        <v>3</v>
      </c>
      <c r="I32" s="206" t="s">
        <v>671</v>
      </c>
      <c r="J32" s="206">
        <v>1</v>
      </c>
      <c r="K32" s="207">
        <v>2022</v>
      </c>
      <c r="L32" s="208" t="s">
        <v>771</v>
      </c>
      <c r="M32" s="208" t="s">
        <v>772</v>
      </c>
      <c r="N32" s="210" t="s">
        <v>667</v>
      </c>
      <c r="O32" s="209" t="s">
        <v>773</v>
      </c>
      <c r="P32" s="209" t="s">
        <v>674</v>
      </c>
      <c r="Q32" s="210">
        <v>1973</v>
      </c>
      <c r="R32" s="211">
        <v>2</v>
      </c>
      <c r="S32" s="211" t="s">
        <v>667</v>
      </c>
      <c r="T32" s="211" t="s">
        <v>667</v>
      </c>
      <c r="U32" s="211" t="s">
        <v>667</v>
      </c>
      <c r="V32" s="211" t="s">
        <v>667</v>
      </c>
      <c r="W32" s="211" t="s">
        <v>667</v>
      </c>
      <c r="X32" s="212">
        <v>0</v>
      </c>
      <c r="Y32" s="212">
        <v>0</v>
      </c>
      <c r="Z32" s="213" t="s">
        <v>2987</v>
      </c>
      <c r="AA32" s="214">
        <v>2022</v>
      </c>
      <c r="AB32" s="215">
        <v>3</v>
      </c>
      <c r="AC32" s="215">
        <v>30</v>
      </c>
      <c r="AD32" s="217" t="b">
        <f>IF(ISBLANK(GroupMember[[#This Row],[1. Identifiant interne d’exploitation agricole*]]),"",IF(ISERROR(MATCH(GroupMember[[#This Row],[1. Identifiant interne d’exploitation agricole*]],CertifiedCrop[1. Identifiant interne d’exploitation agricole*],0)),FALSE,TRUE))</f>
        <v>1</v>
      </c>
      <c r="AE32" s="217" t="b">
        <f>IF(ISBLANK(GroupMember[[#This Row],[1. Identifiant interne d’exploitation agricole*]]),"",IF(ISERROR(MATCH(GroupMember[[#This Row],[1. Identifiant interne d’exploitation agricole*]],FarmUnit[1. Identifiant interne d’exploitation agricole*],0)),FALSE,TRUE))</f>
        <v>1</v>
      </c>
      <c r="AF32" s="9" t="str">
        <f t="shared" si="0"/>
        <v xml:space="preserve">GASTON  YAOU </v>
      </c>
      <c r="AG32" s="55" t="str">
        <f t="shared" si="3"/>
        <v>30/3/2022</v>
      </c>
      <c r="AH32" s="56">
        <f t="shared" si="1"/>
        <v>2</v>
      </c>
      <c r="AI32" s="54">
        <f t="shared" si="2"/>
        <v>0</v>
      </c>
    </row>
    <row r="33" spans="1:35" s="1" customFormat="1" ht="13.15" customHeight="1" x14ac:dyDescent="0.2">
      <c r="A33" s="205" t="s">
        <v>774</v>
      </c>
      <c r="B33" s="206" t="s">
        <v>667</v>
      </c>
      <c r="C33" s="205" t="s">
        <v>774</v>
      </c>
      <c r="D33" s="206" t="s">
        <v>668</v>
      </c>
      <c r="E33" s="206" t="s">
        <v>669</v>
      </c>
      <c r="F33" s="206" t="s">
        <v>670</v>
      </c>
      <c r="G33" s="206" t="s">
        <v>668</v>
      </c>
      <c r="H33" s="278">
        <v>3</v>
      </c>
      <c r="I33" s="206" t="s">
        <v>671</v>
      </c>
      <c r="J33" s="206">
        <v>1</v>
      </c>
      <c r="K33" s="207">
        <v>2022</v>
      </c>
      <c r="L33" s="208" t="s">
        <v>775</v>
      </c>
      <c r="M33" s="208" t="s">
        <v>776</v>
      </c>
      <c r="N33" s="210" t="s">
        <v>3177</v>
      </c>
      <c r="O33" s="209" t="s">
        <v>777</v>
      </c>
      <c r="P33" s="209" t="s">
        <v>674</v>
      </c>
      <c r="Q33" s="210">
        <v>1972</v>
      </c>
      <c r="R33" s="211">
        <v>4</v>
      </c>
      <c r="S33" s="211" t="s">
        <v>667</v>
      </c>
      <c r="T33" s="211" t="s">
        <v>667</v>
      </c>
      <c r="U33" s="211" t="s">
        <v>667</v>
      </c>
      <c r="V33" s="211" t="s">
        <v>667</v>
      </c>
      <c r="W33" s="211" t="s">
        <v>667</v>
      </c>
      <c r="X33" s="212">
        <v>0</v>
      </c>
      <c r="Y33" s="212">
        <v>0</v>
      </c>
      <c r="Z33" s="213" t="s">
        <v>2987</v>
      </c>
      <c r="AA33" s="214">
        <v>2022</v>
      </c>
      <c r="AB33" s="215">
        <v>5</v>
      </c>
      <c r="AC33" s="215">
        <v>26</v>
      </c>
      <c r="AD33" s="217" t="b">
        <f>IF(ISBLANK(GroupMember[[#This Row],[1. Identifiant interne d’exploitation agricole*]]),"",IF(ISERROR(MATCH(GroupMember[[#This Row],[1. Identifiant interne d’exploitation agricole*]],CertifiedCrop[1. Identifiant interne d’exploitation agricole*],0)),FALSE,TRUE))</f>
        <v>1</v>
      </c>
      <c r="AE33" s="217" t="b">
        <f>IF(ISBLANK(GroupMember[[#This Row],[1. Identifiant interne d’exploitation agricole*]]),"",IF(ISERROR(MATCH(GroupMember[[#This Row],[1. Identifiant interne d’exploitation agricole*]],FarmUnit[1. Identifiant interne d’exploitation agricole*],0)),FALSE,TRUE))</f>
        <v>1</v>
      </c>
      <c r="AF33" s="9" t="str">
        <f t="shared" si="0"/>
        <v xml:space="preserve">SOUE KEI HYPPOLYTE GBEHE </v>
      </c>
      <c r="AG33" s="55" t="str">
        <f t="shared" si="3"/>
        <v>26/5/2022</v>
      </c>
      <c r="AH33" s="56">
        <f t="shared" si="1"/>
        <v>3</v>
      </c>
      <c r="AI33" s="54">
        <f t="shared" si="2"/>
        <v>0</v>
      </c>
    </row>
    <row r="34" spans="1:35" s="1" customFormat="1" ht="13.15" customHeight="1" x14ac:dyDescent="0.2">
      <c r="A34" s="206" t="s">
        <v>778</v>
      </c>
      <c r="B34" s="206" t="s">
        <v>667</v>
      </c>
      <c r="C34" s="206" t="s">
        <v>778</v>
      </c>
      <c r="D34" s="206" t="s">
        <v>668</v>
      </c>
      <c r="E34" s="206" t="s">
        <v>669</v>
      </c>
      <c r="F34" s="206" t="s">
        <v>670</v>
      </c>
      <c r="G34" s="206" t="s">
        <v>668</v>
      </c>
      <c r="H34" s="278">
        <v>2</v>
      </c>
      <c r="I34" s="206" t="s">
        <v>671</v>
      </c>
      <c r="J34" s="206">
        <v>1</v>
      </c>
      <c r="K34" s="207">
        <v>2022</v>
      </c>
      <c r="L34" s="208" t="s">
        <v>779</v>
      </c>
      <c r="M34" s="208" t="s">
        <v>780</v>
      </c>
      <c r="N34" s="210" t="s">
        <v>3178</v>
      </c>
      <c r="O34" s="209" t="s">
        <v>781</v>
      </c>
      <c r="P34" s="209" t="s">
        <v>674</v>
      </c>
      <c r="Q34" s="210">
        <v>1982</v>
      </c>
      <c r="R34" s="211">
        <v>5</v>
      </c>
      <c r="S34" s="211" t="s">
        <v>667</v>
      </c>
      <c r="T34" s="211" t="s">
        <v>667</v>
      </c>
      <c r="U34" s="211" t="s">
        <v>667</v>
      </c>
      <c r="V34" s="211" t="s">
        <v>667</v>
      </c>
      <c r="W34" s="211" t="s">
        <v>667</v>
      </c>
      <c r="X34" s="212">
        <v>0</v>
      </c>
      <c r="Y34" s="212">
        <v>0</v>
      </c>
      <c r="Z34" s="213" t="s">
        <v>2987</v>
      </c>
      <c r="AA34" s="214">
        <v>2022</v>
      </c>
      <c r="AB34" s="215">
        <v>5</v>
      </c>
      <c r="AC34" s="215">
        <v>26</v>
      </c>
      <c r="AD34" s="217" t="b">
        <f>IF(ISBLANK(GroupMember[[#This Row],[1. Identifiant interne d’exploitation agricole*]]),"",IF(ISERROR(MATCH(GroupMember[[#This Row],[1. Identifiant interne d’exploitation agricole*]],CertifiedCrop[1. Identifiant interne d’exploitation agricole*],0)),FALSE,TRUE))</f>
        <v>1</v>
      </c>
      <c r="AE34" s="217" t="b">
        <f>IF(ISBLANK(GroupMember[[#This Row],[1. Identifiant interne d’exploitation agricole*]]),"",IF(ISERROR(MATCH(GroupMember[[#This Row],[1. Identifiant interne d’exploitation agricole*]],FarmUnit[1. Identifiant interne d’exploitation agricole*],0)),FALSE,TRUE))</f>
        <v>1</v>
      </c>
      <c r="AF34" s="9" t="str">
        <f t="shared" si="0"/>
        <v xml:space="preserve">SEROU SYLVAIN SEHI </v>
      </c>
      <c r="AG34" s="55" t="str">
        <f t="shared" si="3"/>
        <v>26/5/2022</v>
      </c>
      <c r="AH34" s="56">
        <f t="shared" si="1"/>
        <v>3</v>
      </c>
      <c r="AI34" s="54">
        <f t="shared" si="2"/>
        <v>0</v>
      </c>
    </row>
    <row r="35" spans="1:35" s="1" customFormat="1" ht="13.15" customHeight="1" x14ac:dyDescent="0.2">
      <c r="A35" s="205" t="s">
        <v>782</v>
      </c>
      <c r="B35" s="206" t="s">
        <v>667</v>
      </c>
      <c r="C35" s="205" t="s">
        <v>782</v>
      </c>
      <c r="D35" s="206" t="s">
        <v>668</v>
      </c>
      <c r="E35" s="206" t="s">
        <v>669</v>
      </c>
      <c r="F35" s="206" t="s">
        <v>670</v>
      </c>
      <c r="G35" s="206" t="s">
        <v>668</v>
      </c>
      <c r="H35" s="278">
        <v>3</v>
      </c>
      <c r="I35" s="206" t="s">
        <v>671</v>
      </c>
      <c r="J35" s="206">
        <v>1</v>
      </c>
      <c r="K35" s="207">
        <v>2022</v>
      </c>
      <c r="L35" s="208" t="s">
        <v>783</v>
      </c>
      <c r="M35" s="208" t="s">
        <v>717</v>
      </c>
      <c r="N35" s="210" t="s">
        <v>667</v>
      </c>
      <c r="O35" s="209" t="s">
        <v>784</v>
      </c>
      <c r="P35" s="209" t="s">
        <v>674</v>
      </c>
      <c r="Q35" s="210">
        <v>1970</v>
      </c>
      <c r="R35" s="211">
        <v>6</v>
      </c>
      <c r="S35" s="211" t="s">
        <v>667</v>
      </c>
      <c r="T35" s="211" t="s">
        <v>667</v>
      </c>
      <c r="U35" s="211" t="s">
        <v>667</v>
      </c>
      <c r="V35" s="211" t="s">
        <v>667</v>
      </c>
      <c r="W35" s="211" t="s">
        <v>667</v>
      </c>
      <c r="X35" s="212">
        <v>0</v>
      </c>
      <c r="Y35" s="212">
        <v>0</v>
      </c>
      <c r="Z35" s="213" t="s">
        <v>2987</v>
      </c>
      <c r="AA35" s="214">
        <v>2022</v>
      </c>
      <c r="AB35" s="215">
        <v>5</v>
      </c>
      <c r="AC35" s="215">
        <v>26</v>
      </c>
      <c r="AD35" s="217" t="b">
        <f>IF(ISBLANK(GroupMember[[#This Row],[1. Identifiant interne d’exploitation agricole*]]),"",IF(ISERROR(MATCH(GroupMember[[#This Row],[1. Identifiant interne d’exploitation agricole*]],CertifiedCrop[1. Identifiant interne d’exploitation agricole*],0)),FALSE,TRUE))</f>
        <v>1</v>
      </c>
      <c r="AE35" s="217" t="b">
        <f>IF(ISBLANK(GroupMember[[#This Row],[1. Identifiant interne d’exploitation agricole*]]),"",IF(ISERROR(MATCH(GroupMember[[#This Row],[1. Identifiant interne d’exploitation agricole*]],FarmUnit[1. Identifiant interne d’exploitation agricole*],0)),FALSE,TRUE))</f>
        <v>1</v>
      </c>
      <c r="AF35" s="9" t="str">
        <f t="shared" si="0"/>
        <v xml:space="preserve">FRANCOIS REVOLTE DJI </v>
      </c>
      <c r="AG35" s="55" t="str">
        <f t="shared" si="3"/>
        <v>26/5/2022</v>
      </c>
      <c r="AH35" s="56">
        <f t="shared" si="1"/>
        <v>3</v>
      </c>
      <c r="AI35" s="54">
        <f t="shared" si="2"/>
        <v>0</v>
      </c>
    </row>
    <row r="36" spans="1:35" s="1" customFormat="1" ht="13.15" customHeight="1" x14ac:dyDescent="0.2">
      <c r="A36" s="206" t="s">
        <v>785</v>
      </c>
      <c r="B36" s="206" t="s">
        <v>667</v>
      </c>
      <c r="C36" s="206" t="s">
        <v>785</v>
      </c>
      <c r="D36" s="206" t="s">
        <v>668</v>
      </c>
      <c r="E36" s="206" t="s">
        <v>669</v>
      </c>
      <c r="F36" s="206" t="s">
        <v>670</v>
      </c>
      <c r="G36" s="206" t="s">
        <v>668</v>
      </c>
      <c r="H36" s="278">
        <v>5</v>
      </c>
      <c r="I36" s="206" t="s">
        <v>671</v>
      </c>
      <c r="J36" s="206">
        <v>1</v>
      </c>
      <c r="K36" s="207">
        <v>2022</v>
      </c>
      <c r="L36" s="208" t="s">
        <v>786</v>
      </c>
      <c r="M36" s="208" t="s">
        <v>787</v>
      </c>
      <c r="N36" s="210" t="s">
        <v>667</v>
      </c>
      <c r="O36" s="209" t="s">
        <v>788</v>
      </c>
      <c r="P36" s="209" t="s">
        <v>674</v>
      </c>
      <c r="Q36" s="210">
        <v>1974</v>
      </c>
      <c r="R36" s="211">
        <v>3</v>
      </c>
      <c r="S36" s="211" t="s">
        <v>667</v>
      </c>
      <c r="T36" s="211" t="s">
        <v>667</v>
      </c>
      <c r="U36" s="211" t="s">
        <v>667</v>
      </c>
      <c r="V36" s="211" t="s">
        <v>667</v>
      </c>
      <c r="W36" s="211" t="s">
        <v>667</v>
      </c>
      <c r="X36" s="212">
        <v>0</v>
      </c>
      <c r="Y36" s="212">
        <v>0</v>
      </c>
      <c r="Z36" s="213" t="s">
        <v>2987</v>
      </c>
      <c r="AA36" s="214">
        <v>2022</v>
      </c>
      <c r="AB36" s="215">
        <v>5</v>
      </c>
      <c r="AC36" s="215">
        <v>27</v>
      </c>
      <c r="AD36" s="217" t="b">
        <f>IF(ISBLANK(GroupMember[[#This Row],[1. Identifiant interne d’exploitation agricole*]]),"",IF(ISERROR(MATCH(GroupMember[[#This Row],[1. Identifiant interne d’exploitation agricole*]],CertifiedCrop[1. Identifiant interne d’exploitation agricole*],0)),FALSE,TRUE))</f>
        <v>1</v>
      </c>
      <c r="AE36" s="217" t="b">
        <f>IF(ISBLANK(GroupMember[[#This Row],[1. Identifiant interne d’exploitation agricole*]]),"",IF(ISERROR(MATCH(GroupMember[[#This Row],[1. Identifiant interne d’exploitation agricole*]],FarmUnit[1. Identifiant interne d’exploitation agricole*],0)),FALSE,TRUE))</f>
        <v>1</v>
      </c>
      <c r="AF36" s="9" t="str">
        <f t="shared" si="0"/>
        <v xml:space="preserve">KOFFI GUILLAUME N'DRI </v>
      </c>
      <c r="AG36" s="55" t="str">
        <f t="shared" si="3"/>
        <v>27/5/2022</v>
      </c>
      <c r="AH36" s="56">
        <f t="shared" si="1"/>
        <v>5</v>
      </c>
      <c r="AI36" s="54">
        <f t="shared" si="2"/>
        <v>0</v>
      </c>
    </row>
    <row r="37" spans="1:35" s="1" customFormat="1" ht="13.15" customHeight="1" x14ac:dyDescent="0.2">
      <c r="A37" s="205" t="s">
        <v>789</v>
      </c>
      <c r="B37" s="206" t="s">
        <v>667</v>
      </c>
      <c r="C37" s="205" t="s">
        <v>789</v>
      </c>
      <c r="D37" s="206" t="s">
        <v>668</v>
      </c>
      <c r="E37" s="206" t="s">
        <v>669</v>
      </c>
      <c r="F37" s="206" t="s">
        <v>670</v>
      </c>
      <c r="G37" s="206" t="s">
        <v>668</v>
      </c>
      <c r="H37" s="278">
        <v>5</v>
      </c>
      <c r="I37" s="206" t="s">
        <v>671</v>
      </c>
      <c r="J37" s="206">
        <v>1</v>
      </c>
      <c r="K37" s="207">
        <v>2022</v>
      </c>
      <c r="L37" s="208" t="s">
        <v>790</v>
      </c>
      <c r="M37" s="208" t="s">
        <v>735</v>
      </c>
      <c r="N37" s="210" t="s">
        <v>3179</v>
      </c>
      <c r="O37" s="209" t="s">
        <v>791</v>
      </c>
      <c r="P37" s="209" t="s">
        <v>674</v>
      </c>
      <c r="Q37" s="210">
        <v>1976</v>
      </c>
      <c r="R37" s="211">
        <v>3</v>
      </c>
      <c r="S37" s="211" t="s">
        <v>667</v>
      </c>
      <c r="T37" s="211" t="s">
        <v>667</v>
      </c>
      <c r="U37" s="211" t="s">
        <v>667</v>
      </c>
      <c r="V37" s="211" t="s">
        <v>667</v>
      </c>
      <c r="W37" s="211" t="s">
        <v>667</v>
      </c>
      <c r="X37" s="212">
        <v>0</v>
      </c>
      <c r="Y37" s="212">
        <v>0</v>
      </c>
      <c r="Z37" s="213" t="s">
        <v>2987</v>
      </c>
      <c r="AA37" s="214">
        <v>2022</v>
      </c>
      <c r="AB37" s="215">
        <v>5</v>
      </c>
      <c r="AC37" s="215">
        <v>27</v>
      </c>
      <c r="AD37" s="217" t="b">
        <f>IF(ISBLANK(GroupMember[[#This Row],[1. Identifiant interne d’exploitation agricole*]]),"",IF(ISERROR(MATCH(GroupMember[[#This Row],[1. Identifiant interne d’exploitation agricole*]],CertifiedCrop[1. Identifiant interne d’exploitation agricole*],0)),FALSE,TRUE))</f>
        <v>1</v>
      </c>
      <c r="AE37" s="217" t="b">
        <f>IF(ISBLANK(GroupMember[[#This Row],[1. Identifiant interne d’exploitation agricole*]]),"",IF(ISERROR(MATCH(GroupMember[[#This Row],[1. Identifiant interne d’exploitation agricole*]],FarmUnit[1. Identifiant interne d’exploitation agricole*],0)),FALSE,TRUE))</f>
        <v>1</v>
      </c>
      <c r="AF37" s="9" t="str">
        <f t="shared" si="0"/>
        <v xml:space="preserve">NAZAIRE MASSA </v>
      </c>
      <c r="AG37" s="55" t="str">
        <f t="shared" si="3"/>
        <v>27/5/2022</v>
      </c>
      <c r="AH37" s="56">
        <f t="shared" si="1"/>
        <v>5</v>
      </c>
      <c r="AI37" s="54">
        <f t="shared" si="2"/>
        <v>0</v>
      </c>
    </row>
    <row r="38" spans="1:35" s="1" customFormat="1" ht="13.15" customHeight="1" x14ac:dyDescent="0.2">
      <c r="A38" s="206" t="s">
        <v>792</v>
      </c>
      <c r="B38" s="206" t="s">
        <v>667</v>
      </c>
      <c r="C38" s="206" t="s">
        <v>792</v>
      </c>
      <c r="D38" s="206" t="s">
        <v>668</v>
      </c>
      <c r="E38" s="206" t="s">
        <v>669</v>
      </c>
      <c r="F38" s="206" t="s">
        <v>670</v>
      </c>
      <c r="G38" s="206" t="s">
        <v>668</v>
      </c>
      <c r="H38" s="278">
        <v>3</v>
      </c>
      <c r="I38" s="206" t="s">
        <v>671</v>
      </c>
      <c r="J38" s="206">
        <v>1</v>
      </c>
      <c r="K38" s="207">
        <v>2022</v>
      </c>
      <c r="L38" s="208" t="s">
        <v>793</v>
      </c>
      <c r="M38" s="208" t="s">
        <v>794</v>
      </c>
      <c r="N38" s="210" t="s">
        <v>3180</v>
      </c>
      <c r="O38" s="209" t="s">
        <v>667</v>
      </c>
      <c r="P38" s="209" t="s">
        <v>674</v>
      </c>
      <c r="Q38" s="210">
        <v>1983</v>
      </c>
      <c r="R38" s="211">
        <v>3</v>
      </c>
      <c r="S38" s="211" t="s">
        <v>667</v>
      </c>
      <c r="T38" s="211" t="s">
        <v>667</v>
      </c>
      <c r="U38" s="211" t="s">
        <v>667</v>
      </c>
      <c r="V38" s="211" t="s">
        <v>667</v>
      </c>
      <c r="W38" s="211" t="s">
        <v>667</v>
      </c>
      <c r="X38" s="212">
        <v>0</v>
      </c>
      <c r="Y38" s="212">
        <v>0</v>
      </c>
      <c r="Z38" s="213" t="s">
        <v>2987</v>
      </c>
      <c r="AA38" s="214">
        <v>2022</v>
      </c>
      <c r="AB38" s="215">
        <v>5</v>
      </c>
      <c r="AC38" s="215">
        <v>27</v>
      </c>
      <c r="AD38" s="217" t="b">
        <f>IF(ISBLANK(GroupMember[[#This Row],[1. Identifiant interne d’exploitation agricole*]]),"",IF(ISERROR(MATCH(GroupMember[[#This Row],[1. Identifiant interne d’exploitation agricole*]],CertifiedCrop[1. Identifiant interne d’exploitation agricole*],0)),FALSE,TRUE))</f>
        <v>1</v>
      </c>
      <c r="AE38" s="217" t="b">
        <f>IF(ISBLANK(GroupMember[[#This Row],[1. Identifiant interne d’exploitation agricole*]]),"",IF(ISERROR(MATCH(GroupMember[[#This Row],[1. Identifiant interne d’exploitation agricole*]],FarmUnit[1. Identifiant interne d’exploitation agricole*],0)),FALSE,TRUE))</f>
        <v>1</v>
      </c>
      <c r="AF38" s="9" t="str">
        <f t="shared" si="0"/>
        <v xml:space="preserve">FIEGLOU OLIVIER DOHOU </v>
      </c>
      <c r="AG38" s="55" t="str">
        <f t="shared" si="3"/>
        <v>27/5/2022</v>
      </c>
      <c r="AH38" s="56">
        <f t="shared" si="1"/>
        <v>5</v>
      </c>
      <c r="AI38" s="54">
        <f t="shared" si="2"/>
        <v>0</v>
      </c>
    </row>
    <row r="39" spans="1:35" s="1" customFormat="1" ht="13.15" customHeight="1" x14ac:dyDescent="0.2">
      <c r="A39" s="205" t="s">
        <v>795</v>
      </c>
      <c r="B39" s="206" t="s">
        <v>667</v>
      </c>
      <c r="C39" s="205" t="s">
        <v>795</v>
      </c>
      <c r="D39" s="206" t="s">
        <v>668</v>
      </c>
      <c r="E39" s="206" t="s">
        <v>669</v>
      </c>
      <c r="F39" s="206" t="s">
        <v>670</v>
      </c>
      <c r="G39" s="206" t="s">
        <v>668</v>
      </c>
      <c r="H39" s="278">
        <v>4</v>
      </c>
      <c r="I39" s="206" t="s">
        <v>671</v>
      </c>
      <c r="J39" s="206">
        <v>1</v>
      </c>
      <c r="K39" s="207">
        <v>2022</v>
      </c>
      <c r="L39" s="208" t="s">
        <v>796</v>
      </c>
      <c r="M39" s="208" t="s">
        <v>731</v>
      </c>
      <c r="N39" s="210" t="s">
        <v>667</v>
      </c>
      <c r="O39" s="209" t="s">
        <v>667</v>
      </c>
      <c r="P39" s="209" t="s">
        <v>674</v>
      </c>
      <c r="Q39" s="210">
        <v>1984</v>
      </c>
      <c r="R39" s="211">
        <v>2</v>
      </c>
      <c r="S39" s="211" t="s">
        <v>667</v>
      </c>
      <c r="T39" s="211" t="s">
        <v>667</v>
      </c>
      <c r="U39" s="211" t="s">
        <v>667</v>
      </c>
      <c r="V39" s="211" t="s">
        <v>667</v>
      </c>
      <c r="W39" s="211" t="s">
        <v>667</v>
      </c>
      <c r="X39" s="212">
        <v>0</v>
      </c>
      <c r="Y39" s="212">
        <v>0</v>
      </c>
      <c r="Z39" s="213" t="s">
        <v>2987</v>
      </c>
      <c r="AA39" s="214">
        <v>2022</v>
      </c>
      <c r="AB39" s="215">
        <v>5</v>
      </c>
      <c r="AC39" s="215">
        <v>28</v>
      </c>
      <c r="AD39" s="217" t="b">
        <f>IF(ISBLANK(GroupMember[[#This Row],[1. Identifiant interne d’exploitation agricole*]]),"",IF(ISERROR(MATCH(GroupMember[[#This Row],[1. Identifiant interne d’exploitation agricole*]],CertifiedCrop[1. Identifiant interne d’exploitation agricole*],0)),FALSE,TRUE))</f>
        <v>1</v>
      </c>
      <c r="AE39" s="217" t="b">
        <f>IF(ISBLANK(GroupMember[[#This Row],[1. Identifiant interne d’exploitation agricole*]]),"",IF(ISERROR(MATCH(GroupMember[[#This Row],[1. Identifiant interne d’exploitation agricole*]],FarmUnit[1. Identifiant interne d’exploitation agricole*],0)),FALSE,TRUE))</f>
        <v>1</v>
      </c>
      <c r="AF39" s="9" t="str">
        <f t="shared" si="0"/>
        <v xml:space="preserve">MONDAIMON JEAN CLAUDE OULAI </v>
      </c>
      <c r="AG39" s="55" t="str">
        <f t="shared" si="3"/>
        <v>28/5/2022</v>
      </c>
      <c r="AH39" s="56">
        <f t="shared" si="1"/>
        <v>3</v>
      </c>
      <c r="AI39" s="54">
        <f t="shared" si="2"/>
        <v>0</v>
      </c>
    </row>
    <row r="40" spans="1:35" s="1" customFormat="1" ht="13.15" customHeight="1" x14ac:dyDescent="0.2">
      <c r="A40" s="206" t="s">
        <v>797</v>
      </c>
      <c r="B40" s="206" t="s">
        <v>667</v>
      </c>
      <c r="C40" s="206" t="s">
        <v>797</v>
      </c>
      <c r="D40" s="206" t="s">
        <v>668</v>
      </c>
      <c r="E40" s="206" t="s">
        <v>669</v>
      </c>
      <c r="F40" s="206" t="s">
        <v>670</v>
      </c>
      <c r="G40" s="206" t="s">
        <v>668</v>
      </c>
      <c r="H40" s="278">
        <v>3</v>
      </c>
      <c r="I40" s="206" t="s">
        <v>671</v>
      </c>
      <c r="J40" s="206">
        <v>1</v>
      </c>
      <c r="K40" s="207">
        <v>2022</v>
      </c>
      <c r="L40" s="208" t="s">
        <v>798</v>
      </c>
      <c r="M40" s="208" t="s">
        <v>799</v>
      </c>
      <c r="N40" s="210" t="s">
        <v>3181</v>
      </c>
      <c r="O40" s="209" t="s">
        <v>667</v>
      </c>
      <c r="P40" s="209" t="s">
        <v>674</v>
      </c>
      <c r="Q40" s="210">
        <v>1975</v>
      </c>
      <c r="R40" s="211">
        <v>3</v>
      </c>
      <c r="S40" s="211" t="s">
        <v>667</v>
      </c>
      <c r="T40" s="211" t="s">
        <v>667</v>
      </c>
      <c r="U40" s="211" t="s">
        <v>667</v>
      </c>
      <c r="V40" s="211" t="s">
        <v>667</v>
      </c>
      <c r="W40" s="211" t="s">
        <v>667</v>
      </c>
      <c r="X40" s="212">
        <v>0</v>
      </c>
      <c r="Y40" s="212">
        <v>0</v>
      </c>
      <c r="Z40" s="213" t="s">
        <v>2987</v>
      </c>
      <c r="AA40" s="214">
        <v>2022</v>
      </c>
      <c r="AB40" s="215">
        <v>5</v>
      </c>
      <c r="AC40" s="215">
        <v>28</v>
      </c>
      <c r="AD40" s="217" t="b">
        <f>IF(ISBLANK(GroupMember[[#This Row],[1. Identifiant interne d’exploitation agricole*]]),"",IF(ISERROR(MATCH(GroupMember[[#This Row],[1. Identifiant interne d’exploitation agricole*]],CertifiedCrop[1. Identifiant interne d’exploitation agricole*],0)),FALSE,TRUE))</f>
        <v>1</v>
      </c>
      <c r="AE40" s="217" t="b">
        <f>IF(ISBLANK(GroupMember[[#This Row],[1. Identifiant interne d’exploitation agricole*]]),"",IF(ISERROR(MATCH(GroupMember[[#This Row],[1. Identifiant interne d’exploitation agricole*]],FarmUnit[1. Identifiant interne d’exploitation agricole*],0)),FALSE,TRUE))</f>
        <v>1</v>
      </c>
      <c r="AF40" s="9" t="str">
        <f t="shared" si="0"/>
        <v xml:space="preserve">RICHARD NABO </v>
      </c>
      <c r="AG40" s="55" t="str">
        <f t="shared" si="3"/>
        <v>28/5/2022</v>
      </c>
      <c r="AH40" s="56">
        <f t="shared" si="1"/>
        <v>3</v>
      </c>
      <c r="AI40" s="54">
        <f t="shared" si="2"/>
        <v>0</v>
      </c>
    </row>
    <row r="41" spans="1:35" s="1" customFormat="1" ht="13.15" customHeight="1" x14ac:dyDescent="0.2">
      <c r="A41" s="205" t="s">
        <v>800</v>
      </c>
      <c r="B41" s="206" t="s">
        <v>667</v>
      </c>
      <c r="C41" s="205" t="s">
        <v>800</v>
      </c>
      <c r="D41" s="206" t="s">
        <v>668</v>
      </c>
      <c r="E41" s="206" t="s">
        <v>669</v>
      </c>
      <c r="F41" s="206" t="s">
        <v>670</v>
      </c>
      <c r="G41" s="206" t="s">
        <v>668</v>
      </c>
      <c r="H41" s="278">
        <v>3</v>
      </c>
      <c r="I41" s="206" t="s">
        <v>671</v>
      </c>
      <c r="J41" s="206">
        <v>1</v>
      </c>
      <c r="K41" s="207">
        <v>2022</v>
      </c>
      <c r="L41" s="208" t="s">
        <v>801</v>
      </c>
      <c r="M41" s="208" t="s">
        <v>743</v>
      </c>
      <c r="N41" s="210" t="s">
        <v>3182</v>
      </c>
      <c r="O41" s="209" t="s">
        <v>802</v>
      </c>
      <c r="P41" s="209" t="s">
        <v>674</v>
      </c>
      <c r="Q41" s="210">
        <v>1973</v>
      </c>
      <c r="R41" s="211">
        <v>3</v>
      </c>
      <c r="S41" s="211" t="s">
        <v>667</v>
      </c>
      <c r="T41" s="211" t="s">
        <v>667</v>
      </c>
      <c r="U41" s="211" t="s">
        <v>667</v>
      </c>
      <c r="V41" s="211" t="s">
        <v>667</v>
      </c>
      <c r="W41" s="211" t="s">
        <v>667</v>
      </c>
      <c r="X41" s="212">
        <v>0</v>
      </c>
      <c r="Y41" s="212">
        <v>0</v>
      </c>
      <c r="Z41" s="213" t="s">
        <v>2987</v>
      </c>
      <c r="AA41" s="214">
        <v>2022</v>
      </c>
      <c r="AB41" s="215">
        <v>5</v>
      </c>
      <c r="AC41" s="215">
        <v>29</v>
      </c>
      <c r="AD41" s="217" t="b">
        <f>IF(ISBLANK(GroupMember[[#This Row],[1. Identifiant interne d’exploitation agricole*]]),"",IF(ISERROR(MATCH(GroupMember[[#This Row],[1. Identifiant interne d’exploitation agricole*]],CertifiedCrop[1. Identifiant interne d’exploitation agricole*],0)),FALSE,TRUE))</f>
        <v>1</v>
      </c>
      <c r="AE41" s="217" t="b">
        <f>IF(ISBLANK(GroupMember[[#This Row],[1. Identifiant interne d’exploitation agricole*]]),"",IF(ISERROR(MATCH(GroupMember[[#This Row],[1. Identifiant interne d’exploitation agricole*]],FarmUnit[1. Identifiant interne d’exploitation agricole*],0)),FALSE,TRUE))</f>
        <v>1</v>
      </c>
      <c r="AF41" s="9" t="str">
        <f t="shared" si="0"/>
        <v xml:space="preserve">BAH ETIENNE SEA </v>
      </c>
      <c r="AG41" s="55" t="str">
        <f t="shared" si="3"/>
        <v>29/5/2022</v>
      </c>
      <c r="AH41" s="56">
        <f t="shared" si="1"/>
        <v>4</v>
      </c>
      <c r="AI41" s="54">
        <f t="shared" si="2"/>
        <v>0</v>
      </c>
    </row>
    <row r="42" spans="1:35" s="1" customFormat="1" ht="13.15" customHeight="1" x14ac:dyDescent="0.2">
      <c r="A42" s="206" t="s">
        <v>803</v>
      </c>
      <c r="B42" s="206" t="s">
        <v>667</v>
      </c>
      <c r="C42" s="206" t="s">
        <v>803</v>
      </c>
      <c r="D42" s="206" t="s">
        <v>668</v>
      </c>
      <c r="E42" s="206" t="s">
        <v>669</v>
      </c>
      <c r="F42" s="206" t="s">
        <v>670</v>
      </c>
      <c r="G42" s="206" t="s">
        <v>668</v>
      </c>
      <c r="H42" s="278">
        <v>2.08</v>
      </c>
      <c r="I42" s="206" t="s">
        <v>671</v>
      </c>
      <c r="J42" s="206">
        <v>1</v>
      </c>
      <c r="K42" s="207">
        <v>2022</v>
      </c>
      <c r="L42" s="208" t="s">
        <v>804</v>
      </c>
      <c r="M42" s="208" t="s">
        <v>721</v>
      </c>
      <c r="N42" s="210" t="s">
        <v>667</v>
      </c>
      <c r="O42" s="209" t="s">
        <v>805</v>
      </c>
      <c r="P42" s="209" t="s">
        <v>674</v>
      </c>
      <c r="Q42" s="210">
        <v>1972</v>
      </c>
      <c r="R42" s="211">
        <v>2</v>
      </c>
      <c r="S42" s="211" t="s">
        <v>667</v>
      </c>
      <c r="T42" s="211" t="s">
        <v>667</v>
      </c>
      <c r="U42" s="211" t="s">
        <v>667</v>
      </c>
      <c r="V42" s="211" t="s">
        <v>667</v>
      </c>
      <c r="W42" s="211" t="s">
        <v>667</v>
      </c>
      <c r="X42" s="212">
        <v>0</v>
      </c>
      <c r="Y42" s="212">
        <v>0</v>
      </c>
      <c r="Z42" s="213" t="s">
        <v>2987</v>
      </c>
      <c r="AA42" s="214">
        <v>2022</v>
      </c>
      <c r="AB42" s="215">
        <v>5</v>
      </c>
      <c r="AC42" s="215">
        <v>29</v>
      </c>
      <c r="AD42" s="217" t="b">
        <f>IF(ISBLANK(GroupMember[[#This Row],[1. Identifiant interne d’exploitation agricole*]]),"",IF(ISERROR(MATCH(GroupMember[[#This Row],[1. Identifiant interne d’exploitation agricole*]],CertifiedCrop[1. Identifiant interne d’exploitation agricole*],0)),FALSE,TRUE))</f>
        <v>1</v>
      </c>
      <c r="AE42" s="217" t="b">
        <f>IF(ISBLANK(GroupMember[[#This Row],[1. Identifiant interne d’exploitation agricole*]]),"",IF(ISERROR(MATCH(GroupMember[[#This Row],[1. Identifiant interne d’exploitation agricole*]],FarmUnit[1. Identifiant interne d’exploitation agricole*],0)),FALSE,TRUE))</f>
        <v>1</v>
      </c>
      <c r="AF42" s="9" t="str">
        <f t="shared" si="0"/>
        <v xml:space="preserve">CELESTIN MONDJOU </v>
      </c>
      <c r="AG42" s="55" t="str">
        <f t="shared" si="3"/>
        <v>29/5/2022</v>
      </c>
      <c r="AH42" s="56">
        <f t="shared" si="1"/>
        <v>4</v>
      </c>
      <c r="AI42" s="54">
        <f t="shared" si="2"/>
        <v>0</v>
      </c>
    </row>
    <row r="43" spans="1:35" s="1" customFormat="1" ht="13.15" customHeight="1" x14ac:dyDescent="0.2">
      <c r="A43" s="205" t="s">
        <v>806</v>
      </c>
      <c r="B43" s="206" t="s">
        <v>667</v>
      </c>
      <c r="C43" s="205" t="s">
        <v>806</v>
      </c>
      <c r="D43" s="206" t="s">
        <v>668</v>
      </c>
      <c r="E43" s="206" t="s">
        <v>669</v>
      </c>
      <c r="F43" s="206" t="s">
        <v>670</v>
      </c>
      <c r="G43" s="206" t="s">
        <v>668</v>
      </c>
      <c r="H43" s="278">
        <v>4.63</v>
      </c>
      <c r="I43" s="206" t="s">
        <v>671</v>
      </c>
      <c r="J43" s="206">
        <v>1</v>
      </c>
      <c r="K43" s="207">
        <v>2022</v>
      </c>
      <c r="L43" s="208" t="s">
        <v>807</v>
      </c>
      <c r="M43" s="208" t="s">
        <v>808</v>
      </c>
      <c r="N43" s="210" t="s">
        <v>667</v>
      </c>
      <c r="O43" s="209" t="s">
        <v>667</v>
      </c>
      <c r="P43" s="209" t="s">
        <v>679</v>
      </c>
      <c r="Q43" s="210">
        <v>1979</v>
      </c>
      <c r="R43" s="211">
        <v>3</v>
      </c>
      <c r="S43" s="211" t="s">
        <v>667</v>
      </c>
      <c r="T43" s="211" t="s">
        <v>667</v>
      </c>
      <c r="U43" s="211" t="s">
        <v>667</v>
      </c>
      <c r="V43" s="211" t="s">
        <v>667</v>
      </c>
      <c r="W43" s="211" t="s">
        <v>667</v>
      </c>
      <c r="X43" s="212">
        <v>0</v>
      </c>
      <c r="Y43" s="212">
        <v>0</v>
      </c>
      <c r="Z43" s="213" t="s">
        <v>2987</v>
      </c>
      <c r="AA43" s="214">
        <v>2022</v>
      </c>
      <c r="AB43" s="215">
        <v>5</v>
      </c>
      <c r="AC43" s="215">
        <v>29</v>
      </c>
      <c r="AD43" s="217" t="b">
        <f>IF(ISBLANK(GroupMember[[#This Row],[1. Identifiant interne d’exploitation agricole*]]),"",IF(ISERROR(MATCH(GroupMember[[#This Row],[1. Identifiant interne d’exploitation agricole*]],CertifiedCrop[1. Identifiant interne d’exploitation agricole*],0)),FALSE,TRUE))</f>
        <v>1</v>
      </c>
      <c r="AE43" s="217" t="b">
        <f>IF(ISBLANK(GroupMember[[#This Row],[1. Identifiant interne d’exploitation agricole*]]),"",IF(ISERROR(MATCH(GroupMember[[#This Row],[1. Identifiant interne d’exploitation agricole*]],FarmUnit[1. Identifiant interne d’exploitation agricole*],0)),FALSE,TRUE))</f>
        <v>1</v>
      </c>
      <c r="AF43" s="9" t="str">
        <f t="shared" si="0"/>
        <v xml:space="preserve">VICTORINE DOHA </v>
      </c>
      <c r="AG43" s="55" t="str">
        <f t="shared" si="3"/>
        <v>29/5/2022</v>
      </c>
      <c r="AH43" s="56">
        <f t="shared" si="1"/>
        <v>4</v>
      </c>
      <c r="AI43" s="54">
        <f t="shared" si="2"/>
        <v>0</v>
      </c>
    </row>
    <row r="44" spans="1:35" s="1" customFormat="1" ht="13.15" customHeight="1" x14ac:dyDescent="0.2">
      <c r="A44" s="206" t="s">
        <v>809</v>
      </c>
      <c r="B44" s="206" t="s">
        <v>667</v>
      </c>
      <c r="C44" s="206" t="s">
        <v>809</v>
      </c>
      <c r="D44" s="206" t="s">
        <v>668</v>
      </c>
      <c r="E44" s="206" t="s">
        <v>669</v>
      </c>
      <c r="F44" s="206" t="s">
        <v>670</v>
      </c>
      <c r="G44" s="206" t="s">
        <v>668</v>
      </c>
      <c r="H44" s="278">
        <v>6.3</v>
      </c>
      <c r="I44" s="206" t="s">
        <v>671</v>
      </c>
      <c r="J44" s="206">
        <v>1</v>
      </c>
      <c r="K44" s="207">
        <v>2022</v>
      </c>
      <c r="L44" s="208" t="s">
        <v>810</v>
      </c>
      <c r="M44" s="208" t="s">
        <v>811</v>
      </c>
      <c r="N44" s="210" t="s">
        <v>3183</v>
      </c>
      <c r="O44" s="209" t="s">
        <v>812</v>
      </c>
      <c r="P44" s="209" t="s">
        <v>674</v>
      </c>
      <c r="Q44" s="210">
        <v>1982</v>
      </c>
      <c r="R44" s="211">
        <v>5</v>
      </c>
      <c r="S44" s="211" t="s">
        <v>667</v>
      </c>
      <c r="T44" s="211" t="s">
        <v>667</v>
      </c>
      <c r="U44" s="211" t="s">
        <v>667</v>
      </c>
      <c r="V44" s="211" t="s">
        <v>667</v>
      </c>
      <c r="W44" s="211" t="s">
        <v>667</v>
      </c>
      <c r="X44" s="212">
        <v>0</v>
      </c>
      <c r="Y44" s="212">
        <v>0</v>
      </c>
      <c r="Z44" s="213" t="s">
        <v>2987</v>
      </c>
      <c r="AA44" s="214">
        <v>2022</v>
      </c>
      <c r="AB44" s="215">
        <v>5</v>
      </c>
      <c r="AC44" s="215">
        <v>30</v>
      </c>
      <c r="AD44" s="217" t="b">
        <f>IF(ISBLANK(GroupMember[[#This Row],[1. Identifiant interne d’exploitation agricole*]]),"",IF(ISERROR(MATCH(GroupMember[[#This Row],[1. Identifiant interne d’exploitation agricole*]],CertifiedCrop[1. Identifiant interne d’exploitation agricole*],0)),FALSE,TRUE))</f>
        <v>1</v>
      </c>
      <c r="AE44" s="217" t="b">
        <f>IF(ISBLANK(GroupMember[[#This Row],[1. Identifiant interne d’exploitation agricole*]]),"",IF(ISERROR(MATCH(GroupMember[[#This Row],[1. Identifiant interne d’exploitation agricole*]],FarmUnit[1. Identifiant interne d’exploitation agricole*],0)),FALSE,TRUE))</f>
        <v>1</v>
      </c>
      <c r="AF44" s="9" t="str">
        <f t="shared" si="0"/>
        <v xml:space="preserve"> GLOUASONHI PAULIN SEHI</v>
      </c>
      <c r="AG44" s="55" t="str">
        <f t="shared" si="3"/>
        <v>30/5/2022</v>
      </c>
      <c r="AH44" s="56">
        <f t="shared" si="1"/>
        <v>4</v>
      </c>
      <c r="AI44" s="54">
        <f t="shared" si="2"/>
        <v>0</v>
      </c>
    </row>
    <row r="45" spans="1:35" s="1" customFormat="1" ht="13.15" customHeight="1" x14ac:dyDescent="0.2">
      <c r="A45" s="205" t="s">
        <v>813</v>
      </c>
      <c r="B45" s="206" t="s">
        <v>667</v>
      </c>
      <c r="C45" s="205" t="s">
        <v>813</v>
      </c>
      <c r="D45" s="206" t="s">
        <v>668</v>
      </c>
      <c r="E45" s="206" t="s">
        <v>669</v>
      </c>
      <c r="F45" s="206" t="s">
        <v>670</v>
      </c>
      <c r="G45" s="206" t="s">
        <v>668</v>
      </c>
      <c r="H45" s="278">
        <v>3</v>
      </c>
      <c r="I45" s="206" t="s">
        <v>671</v>
      </c>
      <c r="J45" s="206">
        <v>1</v>
      </c>
      <c r="K45" s="207">
        <v>2022</v>
      </c>
      <c r="L45" s="208" t="s">
        <v>814</v>
      </c>
      <c r="M45" s="208" t="s">
        <v>815</v>
      </c>
      <c r="N45" s="210" t="s">
        <v>3184</v>
      </c>
      <c r="O45" s="209" t="s">
        <v>667</v>
      </c>
      <c r="P45" s="209" t="s">
        <v>674</v>
      </c>
      <c r="Q45" s="210">
        <v>1970</v>
      </c>
      <c r="R45" s="211">
        <v>2</v>
      </c>
      <c r="S45" s="211" t="s">
        <v>667</v>
      </c>
      <c r="T45" s="211" t="s">
        <v>667</v>
      </c>
      <c r="U45" s="211" t="s">
        <v>667</v>
      </c>
      <c r="V45" s="211" t="s">
        <v>667</v>
      </c>
      <c r="W45" s="211" t="s">
        <v>667</v>
      </c>
      <c r="X45" s="212">
        <v>0</v>
      </c>
      <c r="Y45" s="212">
        <v>0</v>
      </c>
      <c r="Z45" s="213" t="s">
        <v>2987</v>
      </c>
      <c r="AA45" s="214">
        <v>2022</v>
      </c>
      <c r="AB45" s="215">
        <v>5</v>
      </c>
      <c r="AC45" s="215">
        <v>30</v>
      </c>
      <c r="AD45" s="217" t="b">
        <f>IF(ISBLANK(GroupMember[[#This Row],[1. Identifiant interne d’exploitation agricole*]]),"",IF(ISERROR(MATCH(GroupMember[[#This Row],[1. Identifiant interne d’exploitation agricole*]],CertifiedCrop[1. Identifiant interne d’exploitation agricole*],0)),FALSE,TRUE))</f>
        <v>1</v>
      </c>
      <c r="AE45" s="217" t="b">
        <f>IF(ISBLANK(GroupMember[[#This Row],[1. Identifiant interne d’exploitation agricole*]]),"",IF(ISERROR(MATCH(GroupMember[[#This Row],[1. Identifiant interne d’exploitation agricole*]],FarmUnit[1. Identifiant interne d’exploitation agricole*],0)),FALSE,TRUE))</f>
        <v>1</v>
      </c>
      <c r="AF45" s="9" t="str">
        <f t="shared" si="0"/>
        <v xml:space="preserve">KAMONDA NOEL ZOH </v>
      </c>
      <c r="AG45" s="55" t="str">
        <f t="shared" si="3"/>
        <v>30/5/2022</v>
      </c>
      <c r="AH45" s="56">
        <f t="shared" si="1"/>
        <v>4</v>
      </c>
      <c r="AI45" s="54">
        <f t="shared" si="2"/>
        <v>0</v>
      </c>
    </row>
    <row r="46" spans="1:35" s="1" customFormat="1" ht="13.15" customHeight="1" x14ac:dyDescent="0.2">
      <c r="A46" s="206" t="s">
        <v>816</v>
      </c>
      <c r="B46" s="206" t="s">
        <v>667</v>
      </c>
      <c r="C46" s="206" t="s">
        <v>816</v>
      </c>
      <c r="D46" s="206" t="s">
        <v>668</v>
      </c>
      <c r="E46" s="206" t="s">
        <v>669</v>
      </c>
      <c r="F46" s="206" t="s">
        <v>670</v>
      </c>
      <c r="G46" s="206" t="s">
        <v>668</v>
      </c>
      <c r="H46" s="278">
        <v>4</v>
      </c>
      <c r="I46" s="206" t="s">
        <v>671</v>
      </c>
      <c r="J46" s="206">
        <v>1</v>
      </c>
      <c r="K46" s="207">
        <v>2022</v>
      </c>
      <c r="L46" s="208" t="s">
        <v>817</v>
      </c>
      <c r="M46" s="208" t="s">
        <v>685</v>
      </c>
      <c r="N46" s="210" t="s">
        <v>667</v>
      </c>
      <c r="O46" s="209" t="s">
        <v>667</v>
      </c>
      <c r="P46" s="209" t="s">
        <v>674</v>
      </c>
      <c r="Q46" s="210">
        <v>1974</v>
      </c>
      <c r="R46" s="211">
        <v>4</v>
      </c>
      <c r="S46" s="211" t="s">
        <v>667</v>
      </c>
      <c r="T46" s="211" t="s">
        <v>667</v>
      </c>
      <c r="U46" s="211" t="s">
        <v>667</v>
      </c>
      <c r="V46" s="211" t="s">
        <v>667</v>
      </c>
      <c r="W46" s="211" t="s">
        <v>667</v>
      </c>
      <c r="X46" s="212">
        <v>0</v>
      </c>
      <c r="Y46" s="212">
        <v>0</v>
      </c>
      <c r="Z46" s="213" t="s">
        <v>2987</v>
      </c>
      <c r="AA46" s="214">
        <v>2022</v>
      </c>
      <c r="AB46" s="215">
        <v>3</v>
      </c>
      <c r="AC46" s="215">
        <v>4</v>
      </c>
      <c r="AD46" s="217" t="b">
        <f>IF(ISBLANK(GroupMember[[#This Row],[1. Identifiant interne d’exploitation agricole*]]),"",IF(ISERROR(MATCH(GroupMember[[#This Row],[1. Identifiant interne d’exploitation agricole*]],CertifiedCrop[1. Identifiant interne d’exploitation agricole*],0)),FALSE,TRUE))</f>
        <v>1</v>
      </c>
      <c r="AE46" s="217" t="b">
        <f>IF(ISBLANK(GroupMember[[#This Row],[1. Identifiant interne d’exploitation agricole*]]),"",IF(ISERROR(MATCH(GroupMember[[#This Row],[1. Identifiant interne d’exploitation agricole*]],FarmUnit[1. Identifiant interne d’exploitation agricole*],0)),FALSE,TRUE))</f>
        <v>1</v>
      </c>
      <c r="AF46" s="9" t="str">
        <f t="shared" si="0"/>
        <v>AMON KOUAME</v>
      </c>
      <c r="AG46" s="55" t="str">
        <f t="shared" si="3"/>
        <v>4/3/2022</v>
      </c>
      <c r="AH46" s="56">
        <f t="shared" si="1"/>
        <v>2</v>
      </c>
      <c r="AI46" s="54">
        <f t="shared" si="2"/>
        <v>0</v>
      </c>
    </row>
    <row r="47" spans="1:35" s="1" customFormat="1" ht="13.15" customHeight="1" x14ac:dyDescent="0.2">
      <c r="A47" s="205" t="s">
        <v>818</v>
      </c>
      <c r="B47" s="206" t="s">
        <v>667</v>
      </c>
      <c r="C47" s="205" t="s">
        <v>818</v>
      </c>
      <c r="D47" s="206" t="s">
        <v>668</v>
      </c>
      <c r="E47" s="206" t="s">
        <v>669</v>
      </c>
      <c r="F47" s="206" t="s">
        <v>670</v>
      </c>
      <c r="G47" s="206" t="s">
        <v>668</v>
      </c>
      <c r="H47" s="278">
        <v>6</v>
      </c>
      <c r="I47" s="206" t="s">
        <v>671</v>
      </c>
      <c r="J47" s="206">
        <v>1</v>
      </c>
      <c r="K47" s="207">
        <v>2022</v>
      </c>
      <c r="L47" s="208" t="s">
        <v>819</v>
      </c>
      <c r="M47" s="208" t="s">
        <v>731</v>
      </c>
      <c r="N47" s="210" t="s">
        <v>667</v>
      </c>
      <c r="O47" s="209" t="s">
        <v>667</v>
      </c>
      <c r="P47" s="209" t="s">
        <v>674</v>
      </c>
      <c r="Q47" s="210">
        <v>1976</v>
      </c>
      <c r="R47" s="211">
        <v>5</v>
      </c>
      <c r="S47" s="211" t="s">
        <v>667</v>
      </c>
      <c r="T47" s="211" t="s">
        <v>667</v>
      </c>
      <c r="U47" s="211" t="s">
        <v>667</v>
      </c>
      <c r="V47" s="211" t="s">
        <v>667</v>
      </c>
      <c r="W47" s="211" t="s">
        <v>667</v>
      </c>
      <c r="X47" s="212">
        <v>0</v>
      </c>
      <c r="Y47" s="212">
        <v>0</v>
      </c>
      <c r="Z47" s="213" t="s">
        <v>2987</v>
      </c>
      <c r="AA47" s="214">
        <v>2022</v>
      </c>
      <c r="AB47" s="215">
        <v>3</v>
      </c>
      <c r="AC47" s="215">
        <v>4</v>
      </c>
      <c r="AD47" s="217" t="b">
        <f>IF(ISBLANK(GroupMember[[#This Row],[1. Identifiant interne d’exploitation agricole*]]),"",IF(ISERROR(MATCH(GroupMember[[#This Row],[1. Identifiant interne d’exploitation agricole*]],CertifiedCrop[1. Identifiant interne d’exploitation agricole*],0)),FALSE,TRUE))</f>
        <v>1</v>
      </c>
      <c r="AE47" s="217" t="b">
        <f>IF(ISBLANK(GroupMember[[#This Row],[1. Identifiant interne d’exploitation agricole*]]),"",IF(ISERROR(MATCH(GroupMember[[#This Row],[1. Identifiant interne d’exploitation agricole*]],FarmUnit[1. Identifiant interne d’exploitation agricole*],0)),FALSE,TRUE))</f>
        <v>1</v>
      </c>
      <c r="AF47" s="9" t="str">
        <f t="shared" si="0"/>
        <v xml:space="preserve">AUGUSTE OULAI </v>
      </c>
      <c r="AG47" s="55" t="str">
        <f t="shared" si="3"/>
        <v>4/3/2022</v>
      </c>
      <c r="AH47" s="56">
        <f t="shared" si="1"/>
        <v>2</v>
      </c>
      <c r="AI47" s="54">
        <f t="shared" si="2"/>
        <v>0</v>
      </c>
    </row>
    <row r="48" spans="1:35" s="1" customFormat="1" ht="13.15" customHeight="1" x14ac:dyDescent="0.2">
      <c r="A48" s="206" t="s">
        <v>820</v>
      </c>
      <c r="B48" s="206" t="s">
        <v>667</v>
      </c>
      <c r="C48" s="206" t="s">
        <v>820</v>
      </c>
      <c r="D48" s="206" t="s">
        <v>668</v>
      </c>
      <c r="E48" s="206" t="s">
        <v>669</v>
      </c>
      <c r="F48" s="206" t="s">
        <v>670</v>
      </c>
      <c r="G48" s="206" t="s">
        <v>668</v>
      </c>
      <c r="H48" s="278">
        <v>3.11</v>
      </c>
      <c r="I48" s="206" t="s">
        <v>671</v>
      </c>
      <c r="J48" s="206">
        <v>1</v>
      </c>
      <c r="K48" s="207">
        <v>2022</v>
      </c>
      <c r="L48" s="208" t="s">
        <v>821</v>
      </c>
      <c r="M48" s="208" t="s">
        <v>731</v>
      </c>
      <c r="N48" s="210" t="s">
        <v>667</v>
      </c>
      <c r="O48" s="209" t="s">
        <v>822</v>
      </c>
      <c r="P48" s="209" t="s">
        <v>674</v>
      </c>
      <c r="Q48" s="210">
        <v>1983</v>
      </c>
      <c r="R48" s="211">
        <v>4</v>
      </c>
      <c r="S48" s="211" t="s">
        <v>667</v>
      </c>
      <c r="T48" s="211" t="s">
        <v>667</v>
      </c>
      <c r="U48" s="211" t="s">
        <v>667</v>
      </c>
      <c r="V48" s="211" t="s">
        <v>667</v>
      </c>
      <c r="W48" s="211" t="s">
        <v>667</v>
      </c>
      <c r="X48" s="212">
        <v>0</v>
      </c>
      <c r="Y48" s="212">
        <v>0</v>
      </c>
      <c r="Z48" s="213" t="s">
        <v>2987</v>
      </c>
      <c r="AA48" s="214">
        <v>2022</v>
      </c>
      <c r="AB48" s="215">
        <v>3</v>
      </c>
      <c r="AC48" s="215">
        <v>5</v>
      </c>
      <c r="AD48" s="217" t="b">
        <f>IF(ISBLANK(GroupMember[[#This Row],[1. Identifiant interne d’exploitation agricole*]]),"",IF(ISERROR(MATCH(GroupMember[[#This Row],[1. Identifiant interne d’exploitation agricole*]],CertifiedCrop[1. Identifiant interne d’exploitation agricole*],0)),FALSE,TRUE))</f>
        <v>1</v>
      </c>
      <c r="AE48" s="217" t="b">
        <f>IF(ISBLANK(GroupMember[[#This Row],[1. Identifiant interne d’exploitation agricole*]]),"",IF(ISERROR(MATCH(GroupMember[[#This Row],[1. Identifiant interne d’exploitation agricole*]],FarmUnit[1. Identifiant interne d’exploitation agricole*],0)),FALSE,TRUE))</f>
        <v>1</v>
      </c>
      <c r="AF48" s="9" t="str">
        <f t="shared" si="0"/>
        <v xml:space="preserve">GABRIEL OULAI </v>
      </c>
      <c r="AG48" s="55" t="str">
        <f t="shared" si="3"/>
        <v>5/3/2022</v>
      </c>
      <c r="AH48" s="56">
        <f t="shared" si="1"/>
        <v>2</v>
      </c>
      <c r="AI48" s="54">
        <f t="shared" si="2"/>
        <v>0</v>
      </c>
    </row>
    <row r="49" spans="1:35" s="1" customFormat="1" ht="13.15" customHeight="1" x14ac:dyDescent="0.2">
      <c r="A49" s="205" t="s">
        <v>823</v>
      </c>
      <c r="B49" s="206" t="s">
        <v>667</v>
      </c>
      <c r="C49" s="205" t="s">
        <v>823</v>
      </c>
      <c r="D49" s="206" t="s">
        <v>668</v>
      </c>
      <c r="E49" s="206" t="s">
        <v>669</v>
      </c>
      <c r="F49" s="206" t="s">
        <v>670</v>
      </c>
      <c r="G49" s="206" t="s">
        <v>668</v>
      </c>
      <c r="H49" s="278">
        <v>3</v>
      </c>
      <c r="I49" s="206" t="s">
        <v>671</v>
      </c>
      <c r="J49" s="206">
        <v>1</v>
      </c>
      <c r="K49" s="207">
        <v>2022</v>
      </c>
      <c r="L49" s="208" t="s">
        <v>824</v>
      </c>
      <c r="M49" s="208" t="s">
        <v>825</v>
      </c>
      <c r="N49" s="210" t="s">
        <v>667</v>
      </c>
      <c r="O49" s="209" t="s">
        <v>667</v>
      </c>
      <c r="P49" s="209" t="s">
        <v>674</v>
      </c>
      <c r="Q49" s="210">
        <v>1984</v>
      </c>
      <c r="R49" s="211">
        <v>8</v>
      </c>
      <c r="S49" s="211" t="s">
        <v>667</v>
      </c>
      <c r="T49" s="211" t="s">
        <v>667</v>
      </c>
      <c r="U49" s="211" t="s">
        <v>667</v>
      </c>
      <c r="V49" s="211" t="s">
        <v>667</v>
      </c>
      <c r="W49" s="211" t="s">
        <v>667</v>
      </c>
      <c r="X49" s="212">
        <v>0</v>
      </c>
      <c r="Y49" s="212">
        <v>0</v>
      </c>
      <c r="Z49" s="213" t="s">
        <v>2987</v>
      </c>
      <c r="AA49" s="214">
        <v>2022</v>
      </c>
      <c r="AB49" s="215">
        <v>3</v>
      </c>
      <c r="AC49" s="215">
        <v>11</v>
      </c>
      <c r="AD49" s="217" t="b">
        <f>IF(ISBLANK(GroupMember[[#This Row],[1. Identifiant interne d’exploitation agricole*]]),"",IF(ISERROR(MATCH(GroupMember[[#This Row],[1. Identifiant interne d’exploitation agricole*]],CertifiedCrop[1. Identifiant interne d’exploitation agricole*],0)),FALSE,TRUE))</f>
        <v>1</v>
      </c>
      <c r="AE49" s="217" t="b">
        <f>IF(ISBLANK(GroupMember[[#This Row],[1. Identifiant interne d’exploitation agricole*]]),"",IF(ISERROR(MATCH(GroupMember[[#This Row],[1. Identifiant interne d’exploitation agricole*]],FarmUnit[1. Identifiant interne d’exploitation agricole*],0)),FALSE,TRUE))</f>
        <v>1</v>
      </c>
      <c r="AF49" s="9" t="str">
        <f t="shared" si="0"/>
        <v xml:space="preserve">KAWO RENARD TCHEI </v>
      </c>
      <c r="AG49" s="55" t="str">
        <f t="shared" si="3"/>
        <v>11/3/2022</v>
      </c>
      <c r="AH49" s="56">
        <f t="shared" si="1"/>
        <v>2</v>
      </c>
      <c r="AI49" s="54">
        <f t="shared" si="2"/>
        <v>0</v>
      </c>
    </row>
    <row r="50" spans="1:35" s="1" customFormat="1" ht="13.15" customHeight="1" x14ac:dyDescent="0.2">
      <c r="A50" s="206" t="s">
        <v>826</v>
      </c>
      <c r="B50" s="206" t="s">
        <v>667</v>
      </c>
      <c r="C50" s="206" t="s">
        <v>826</v>
      </c>
      <c r="D50" s="206" t="s">
        <v>668</v>
      </c>
      <c r="E50" s="206" t="s">
        <v>669</v>
      </c>
      <c r="F50" s="206" t="s">
        <v>670</v>
      </c>
      <c r="G50" s="206" t="s">
        <v>668</v>
      </c>
      <c r="H50" s="278">
        <v>3.22</v>
      </c>
      <c r="I50" s="206" t="s">
        <v>671</v>
      </c>
      <c r="J50" s="206">
        <v>1</v>
      </c>
      <c r="K50" s="207">
        <v>2022</v>
      </c>
      <c r="L50" s="208" t="s">
        <v>827</v>
      </c>
      <c r="M50" s="208" t="s">
        <v>682</v>
      </c>
      <c r="N50" s="210" t="s">
        <v>667</v>
      </c>
      <c r="O50" s="209" t="s">
        <v>828</v>
      </c>
      <c r="P50" s="209" t="s">
        <v>679</v>
      </c>
      <c r="Q50" s="210">
        <v>1975</v>
      </c>
      <c r="R50" s="211">
        <v>9</v>
      </c>
      <c r="S50" s="211" t="s">
        <v>667</v>
      </c>
      <c r="T50" s="211" t="s">
        <v>667</v>
      </c>
      <c r="U50" s="211" t="s">
        <v>667</v>
      </c>
      <c r="V50" s="211" t="s">
        <v>667</v>
      </c>
      <c r="W50" s="211" t="s">
        <v>667</v>
      </c>
      <c r="X50" s="212">
        <v>0</v>
      </c>
      <c r="Y50" s="212">
        <v>0</v>
      </c>
      <c r="Z50" s="213" t="s">
        <v>2987</v>
      </c>
      <c r="AA50" s="214">
        <v>2022</v>
      </c>
      <c r="AB50" s="215">
        <v>3</v>
      </c>
      <c r="AC50" s="215">
        <v>12</v>
      </c>
      <c r="AD50" s="219" t="b">
        <f>IF(ISBLANK(GroupMember[[#This Row],[1. Identifiant interne d’exploitation agricole*]]),"",IF(ISERROR(MATCH(GroupMember[[#This Row],[1. Identifiant interne d’exploitation agricole*]],CertifiedCrop[1. Identifiant interne d’exploitation agricole*],0)),FALSE,TRUE))</f>
        <v>1</v>
      </c>
      <c r="AE50" s="219" t="b">
        <f>IF(ISBLANK(GroupMember[[#This Row],[1. Identifiant interne d’exploitation agricole*]]),"",IF(ISERROR(MATCH(GroupMember[[#This Row],[1. Identifiant interne d’exploitation agricole*]],FarmUnit[1. Identifiant interne d’exploitation agricole*],0)),FALSE,TRUE))</f>
        <v>1</v>
      </c>
      <c r="AF50" s="9" t="str">
        <f t="shared" si="0"/>
        <v xml:space="preserve">KOSSA JEANETTE  GUEI </v>
      </c>
      <c r="AG50" s="55" t="str">
        <f t="shared" si="3"/>
        <v>12/3/2022</v>
      </c>
      <c r="AH50" s="56">
        <f t="shared" si="1"/>
        <v>3</v>
      </c>
      <c r="AI50" s="54">
        <f t="shared" si="2"/>
        <v>0</v>
      </c>
    </row>
    <row r="51" spans="1:35" ht="15" customHeight="1" x14ac:dyDescent="0.2">
      <c r="A51" s="205" t="s">
        <v>829</v>
      </c>
      <c r="B51" s="206" t="s">
        <v>667</v>
      </c>
      <c r="C51" s="205" t="s">
        <v>829</v>
      </c>
      <c r="D51" s="206" t="s">
        <v>668</v>
      </c>
      <c r="E51" s="206" t="s">
        <v>669</v>
      </c>
      <c r="F51" s="206" t="s">
        <v>670</v>
      </c>
      <c r="G51" s="206" t="s">
        <v>668</v>
      </c>
      <c r="H51" s="278">
        <v>8</v>
      </c>
      <c r="I51" s="206" t="s">
        <v>671</v>
      </c>
      <c r="J51" s="206">
        <v>1</v>
      </c>
      <c r="K51" s="207">
        <v>2022</v>
      </c>
      <c r="L51" s="208" t="s">
        <v>830</v>
      </c>
      <c r="M51" s="208" t="s">
        <v>682</v>
      </c>
      <c r="N51" s="210" t="s">
        <v>667</v>
      </c>
      <c r="O51" s="209" t="s">
        <v>831</v>
      </c>
      <c r="P51" s="209" t="s">
        <v>674</v>
      </c>
      <c r="Q51" s="210">
        <v>1973</v>
      </c>
      <c r="R51" s="211">
        <v>6</v>
      </c>
      <c r="S51" s="211" t="s">
        <v>667</v>
      </c>
      <c r="T51" s="211" t="s">
        <v>667</v>
      </c>
      <c r="U51" s="211" t="s">
        <v>667</v>
      </c>
      <c r="V51" s="211" t="s">
        <v>667</v>
      </c>
      <c r="W51" s="211" t="s">
        <v>667</v>
      </c>
      <c r="X51" s="212">
        <v>0</v>
      </c>
      <c r="Y51" s="212">
        <v>0</v>
      </c>
      <c r="Z51" s="213" t="s">
        <v>2987</v>
      </c>
      <c r="AA51" s="214">
        <v>2022</v>
      </c>
      <c r="AB51" s="215">
        <v>3</v>
      </c>
      <c r="AC51" s="215">
        <v>12</v>
      </c>
      <c r="AD51" s="220" t="b">
        <f>IF(ISBLANK(GroupMember[[#This Row],[1. Identifiant interne d’exploitation agricole*]]),"",IF(ISERROR(MATCH(GroupMember[[#This Row],[1. Identifiant interne d’exploitation agricole*]],CertifiedCrop[1. Identifiant interne d’exploitation agricole*],0)),FALSE,TRUE))</f>
        <v>1</v>
      </c>
      <c r="AE51" s="220" t="b">
        <f>IF(ISBLANK(GroupMember[[#This Row],[1. Identifiant interne d’exploitation agricole*]]),"",IF(ISERROR(MATCH(GroupMember[[#This Row],[1. Identifiant interne d’exploitation agricole*]],FarmUnit[1. Identifiant interne d’exploitation agricole*],0)),FALSE,TRUE))</f>
        <v>1</v>
      </c>
      <c r="AF51" s="165" t="str">
        <f t="shared" ref="AF51:AF114" si="4">IFERROR(CONCATENATE(L51," ",M51),"")</f>
        <v xml:space="preserve">INNOCENT GUEI </v>
      </c>
      <c r="AG51" s="166" t="str">
        <f t="shared" ref="AG51:AG114" si="5">CONCATENATE(AC51,"/",AB51,"/",AA51)</f>
        <v>12/3/2022</v>
      </c>
      <c r="AH51" s="167">
        <f t="shared" si="1"/>
        <v>3</v>
      </c>
      <c r="AI51" s="168">
        <f t="shared" ref="AI51:AI114" si="6">IF((X51+Y51/12)&lt;0,"",(X51+Y51/12))</f>
        <v>0</v>
      </c>
    </row>
    <row r="52" spans="1:35" ht="15" customHeight="1" x14ac:dyDescent="0.2">
      <c r="A52" s="206" t="s">
        <v>832</v>
      </c>
      <c r="B52" s="206" t="s">
        <v>667</v>
      </c>
      <c r="C52" s="206" t="s">
        <v>832</v>
      </c>
      <c r="D52" s="206" t="s">
        <v>668</v>
      </c>
      <c r="E52" s="206" t="s">
        <v>669</v>
      </c>
      <c r="F52" s="206" t="s">
        <v>670</v>
      </c>
      <c r="G52" s="206" t="s">
        <v>668</v>
      </c>
      <c r="H52" s="278">
        <v>3.62</v>
      </c>
      <c r="I52" s="206" t="s">
        <v>671</v>
      </c>
      <c r="J52" s="206">
        <v>1</v>
      </c>
      <c r="K52" s="207">
        <v>2022</v>
      </c>
      <c r="L52" s="208" t="s">
        <v>833</v>
      </c>
      <c r="M52" s="208" t="s">
        <v>692</v>
      </c>
      <c r="N52" s="210" t="s">
        <v>667</v>
      </c>
      <c r="O52" s="209" t="s">
        <v>834</v>
      </c>
      <c r="P52" s="209" t="s">
        <v>674</v>
      </c>
      <c r="Q52" s="210">
        <v>1972</v>
      </c>
      <c r="R52" s="211">
        <v>2</v>
      </c>
      <c r="S52" s="211" t="s">
        <v>667</v>
      </c>
      <c r="T52" s="211" t="s">
        <v>667</v>
      </c>
      <c r="U52" s="211" t="s">
        <v>667</v>
      </c>
      <c r="V52" s="211" t="s">
        <v>667</v>
      </c>
      <c r="W52" s="211" t="s">
        <v>667</v>
      </c>
      <c r="X52" s="212">
        <v>0</v>
      </c>
      <c r="Y52" s="212">
        <v>0</v>
      </c>
      <c r="Z52" s="213" t="s">
        <v>2987</v>
      </c>
      <c r="AA52" s="214">
        <v>2022</v>
      </c>
      <c r="AB52" s="215">
        <v>3</v>
      </c>
      <c r="AC52" s="215">
        <v>12</v>
      </c>
      <c r="AD52" s="220" t="b">
        <f>IF(ISBLANK(GroupMember[[#This Row],[1. Identifiant interne d’exploitation agricole*]]),"",IF(ISERROR(MATCH(GroupMember[[#This Row],[1. Identifiant interne d’exploitation agricole*]],CertifiedCrop[1. Identifiant interne d’exploitation agricole*],0)),FALSE,TRUE))</f>
        <v>1</v>
      </c>
      <c r="AE52" s="220" t="b">
        <f>IF(ISBLANK(GroupMember[[#This Row],[1. Identifiant interne d’exploitation agricole*]]),"",IF(ISERROR(MATCH(GroupMember[[#This Row],[1. Identifiant interne d’exploitation agricole*]],FarmUnit[1. Identifiant interne d’exploitation agricole*],0)),FALSE,TRUE))</f>
        <v>1</v>
      </c>
      <c r="AF52" s="165" t="str">
        <f t="shared" si="4"/>
        <v xml:space="preserve">THA ERIC GOULIA </v>
      </c>
      <c r="AG52" s="166" t="str">
        <f t="shared" si="5"/>
        <v>12/3/2022</v>
      </c>
      <c r="AH52" s="167">
        <f t="shared" si="1"/>
        <v>3</v>
      </c>
      <c r="AI52" s="168">
        <f t="shared" si="6"/>
        <v>0</v>
      </c>
    </row>
    <row r="53" spans="1:35" ht="15" customHeight="1" x14ac:dyDescent="0.2">
      <c r="A53" s="205" t="s">
        <v>835</v>
      </c>
      <c r="B53" s="206" t="s">
        <v>667</v>
      </c>
      <c r="C53" s="205" t="s">
        <v>835</v>
      </c>
      <c r="D53" s="206" t="s">
        <v>668</v>
      </c>
      <c r="E53" s="206" t="s">
        <v>669</v>
      </c>
      <c r="F53" s="206" t="s">
        <v>670</v>
      </c>
      <c r="G53" s="206" t="s">
        <v>668</v>
      </c>
      <c r="H53" s="278">
        <v>2</v>
      </c>
      <c r="I53" s="206" t="s">
        <v>671</v>
      </c>
      <c r="J53" s="206">
        <v>1</v>
      </c>
      <c r="K53" s="207">
        <v>2022</v>
      </c>
      <c r="L53" s="208" t="s">
        <v>836</v>
      </c>
      <c r="M53" s="208" t="s">
        <v>743</v>
      </c>
      <c r="N53" s="210" t="s">
        <v>667</v>
      </c>
      <c r="O53" s="209" t="s">
        <v>837</v>
      </c>
      <c r="P53" s="209" t="s">
        <v>674</v>
      </c>
      <c r="Q53" s="210">
        <v>1976</v>
      </c>
      <c r="R53" s="211">
        <v>3</v>
      </c>
      <c r="S53" s="211" t="s">
        <v>667</v>
      </c>
      <c r="T53" s="211" t="s">
        <v>667</v>
      </c>
      <c r="U53" s="211" t="s">
        <v>667</v>
      </c>
      <c r="V53" s="211" t="s">
        <v>667</v>
      </c>
      <c r="W53" s="211" t="s">
        <v>667</v>
      </c>
      <c r="X53" s="212">
        <v>0</v>
      </c>
      <c r="Y53" s="212">
        <v>0</v>
      </c>
      <c r="Z53" s="213" t="s">
        <v>2987</v>
      </c>
      <c r="AA53" s="214">
        <v>2022</v>
      </c>
      <c r="AB53" s="215">
        <v>3</v>
      </c>
      <c r="AC53" s="215">
        <v>11</v>
      </c>
      <c r="AD53" s="220" t="b">
        <f>IF(ISBLANK(GroupMember[[#This Row],[1. Identifiant interne d’exploitation agricole*]]),"",IF(ISERROR(MATCH(GroupMember[[#This Row],[1. Identifiant interne d’exploitation agricole*]],CertifiedCrop[1. Identifiant interne d’exploitation agricole*],0)),FALSE,TRUE))</f>
        <v>1</v>
      </c>
      <c r="AE53" s="220" t="b">
        <f>IF(ISBLANK(GroupMember[[#This Row],[1. Identifiant interne d’exploitation agricole*]]),"",IF(ISERROR(MATCH(GroupMember[[#This Row],[1. Identifiant interne d’exploitation agricole*]],FarmUnit[1. Identifiant interne d’exploitation agricole*],0)),FALSE,TRUE))</f>
        <v>1</v>
      </c>
      <c r="AF53" s="165" t="str">
        <f t="shared" si="4"/>
        <v xml:space="preserve">HENRY JOEL SEA </v>
      </c>
      <c r="AG53" s="166" t="str">
        <f t="shared" si="5"/>
        <v>11/3/2022</v>
      </c>
      <c r="AH53" s="167">
        <f t="shared" si="1"/>
        <v>2</v>
      </c>
      <c r="AI53" s="168">
        <f t="shared" si="6"/>
        <v>0</v>
      </c>
    </row>
    <row r="54" spans="1:35" ht="15" customHeight="1" x14ac:dyDescent="0.2">
      <c r="A54" s="206" t="s">
        <v>838</v>
      </c>
      <c r="B54" s="206" t="s">
        <v>667</v>
      </c>
      <c r="C54" s="206" t="s">
        <v>838</v>
      </c>
      <c r="D54" s="206" t="s">
        <v>668</v>
      </c>
      <c r="E54" s="206" t="s">
        <v>669</v>
      </c>
      <c r="F54" s="206" t="s">
        <v>670</v>
      </c>
      <c r="G54" s="206" t="s">
        <v>668</v>
      </c>
      <c r="H54" s="278">
        <v>2.2400000000000002</v>
      </c>
      <c r="I54" s="206" t="s">
        <v>671</v>
      </c>
      <c r="J54" s="206">
        <v>1</v>
      </c>
      <c r="K54" s="207">
        <v>2022</v>
      </c>
      <c r="L54" s="208" t="s">
        <v>839</v>
      </c>
      <c r="M54" s="208" t="s">
        <v>840</v>
      </c>
      <c r="N54" s="210" t="s">
        <v>667</v>
      </c>
      <c r="O54" s="209" t="s">
        <v>667</v>
      </c>
      <c r="P54" s="209" t="s">
        <v>674</v>
      </c>
      <c r="Q54" s="210">
        <v>1983</v>
      </c>
      <c r="R54" s="211">
        <v>6</v>
      </c>
      <c r="S54" s="211" t="s">
        <v>667</v>
      </c>
      <c r="T54" s="211" t="s">
        <v>667</v>
      </c>
      <c r="U54" s="211" t="s">
        <v>667</v>
      </c>
      <c r="V54" s="211" t="s">
        <v>667</v>
      </c>
      <c r="W54" s="211" t="s">
        <v>667</v>
      </c>
      <c r="X54" s="212">
        <v>0</v>
      </c>
      <c r="Y54" s="212">
        <v>0</v>
      </c>
      <c r="Z54" s="213" t="s">
        <v>2987</v>
      </c>
      <c r="AA54" s="214">
        <v>2022</v>
      </c>
      <c r="AB54" s="215">
        <v>3</v>
      </c>
      <c r="AC54" s="215">
        <v>5</v>
      </c>
      <c r="AD54" s="220" t="b">
        <f>IF(ISBLANK(GroupMember[[#This Row],[1. Identifiant interne d’exploitation agricole*]]),"",IF(ISERROR(MATCH(GroupMember[[#This Row],[1. Identifiant interne d’exploitation agricole*]],CertifiedCrop[1. Identifiant interne d’exploitation agricole*],0)),FALSE,TRUE))</f>
        <v>1</v>
      </c>
      <c r="AE54" s="220" t="b">
        <f>IF(ISBLANK(GroupMember[[#This Row],[1. Identifiant interne d’exploitation agricole*]]),"",IF(ISERROR(MATCH(GroupMember[[#This Row],[1. Identifiant interne d’exploitation agricole*]],FarmUnit[1. Identifiant interne d’exploitation agricole*],0)),FALSE,TRUE))</f>
        <v>1</v>
      </c>
      <c r="AF54" s="165" t="str">
        <f t="shared" si="4"/>
        <v xml:space="preserve">DANIEL SIHE </v>
      </c>
      <c r="AG54" s="166" t="str">
        <f t="shared" si="5"/>
        <v>5/3/2022</v>
      </c>
      <c r="AH54" s="167">
        <f t="shared" si="1"/>
        <v>2</v>
      </c>
      <c r="AI54" s="168">
        <f t="shared" si="6"/>
        <v>0</v>
      </c>
    </row>
    <row r="55" spans="1:35" ht="15" customHeight="1" x14ac:dyDescent="0.2">
      <c r="A55" s="205" t="s">
        <v>841</v>
      </c>
      <c r="B55" s="206" t="s">
        <v>667</v>
      </c>
      <c r="C55" s="205" t="s">
        <v>841</v>
      </c>
      <c r="D55" s="206" t="s">
        <v>668</v>
      </c>
      <c r="E55" s="206" t="s">
        <v>669</v>
      </c>
      <c r="F55" s="206" t="s">
        <v>670</v>
      </c>
      <c r="G55" s="206" t="s">
        <v>668</v>
      </c>
      <c r="H55" s="278">
        <v>2.93</v>
      </c>
      <c r="I55" s="206" t="s">
        <v>671</v>
      </c>
      <c r="J55" s="206">
        <v>1</v>
      </c>
      <c r="K55" s="207">
        <v>2022</v>
      </c>
      <c r="L55" s="208" t="s">
        <v>842</v>
      </c>
      <c r="M55" s="208" t="s">
        <v>843</v>
      </c>
      <c r="N55" s="210" t="s">
        <v>667</v>
      </c>
      <c r="O55" s="209" t="s">
        <v>844</v>
      </c>
      <c r="P55" s="209" t="s">
        <v>674</v>
      </c>
      <c r="Q55" s="210">
        <v>1984</v>
      </c>
      <c r="R55" s="211">
        <v>3</v>
      </c>
      <c r="S55" s="211" t="s">
        <v>667</v>
      </c>
      <c r="T55" s="211" t="s">
        <v>667</v>
      </c>
      <c r="U55" s="211" t="s">
        <v>667</v>
      </c>
      <c r="V55" s="211" t="s">
        <v>667</v>
      </c>
      <c r="W55" s="211" t="s">
        <v>667</v>
      </c>
      <c r="X55" s="212">
        <v>0</v>
      </c>
      <c r="Y55" s="212">
        <v>0</v>
      </c>
      <c r="Z55" s="213" t="s">
        <v>2987</v>
      </c>
      <c r="AA55" s="214">
        <v>2022</v>
      </c>
      <c r="AB55" s="215">
        <v>3</v>
      </c>
      <c r="AC55" s="215">
        <v>10</v>
      </c>
      <c r="AD55" s="220" t="b">
        <f>IF(ISBLANK(GroupMember[[#This Row],[1. Identifiant interne d’exploitation agricole*]]),"",IF(ISERROR(MATCH(GroupMember[[#This Row],[1. Identifiant interne d’exploitation agricole*]],CertifiedCrop[1. Identifiant interne d’exploitation agricole*],0)),FALSE,TRUE))</f>
        <v>1</v>
      </c>
      <c r="AE55" s="220" t="b">
        <f>IF(ISBLANK(GroupMember[[#This Row],[1. Identifiant interne d’exploitation agricole*]]),"",IF(ISERROR(MATCH(GroupMember[[#This Row],[1. Identifiant interne d’exploitation agricole*]],FarmUnit[1. Identifiant interne d’exploitation agricole*],0)),FALSE,TRUE))</f>
        <v>1</v>
      </c>
      <c r="AF55" s="165" t="str">
        <f t="shared" si="4"/>
        <v xml:space="preserve">BERNARD TOUGOUE </v>
      </c>
      <c r="AG55" s="166" t="str">
        <f t="shared" si="5"/>
        <v>10/3/2022</v>
      </c>
      <c r="AH55" s="167">
        <f t="shared" si="1"/>
        <v>1</v>
      </c>
      <c r="AI55" s="168">
        <f t="shared" si="6"/>
        <v>0</v>
      </c>
    </row>
    <row r="56" spans="1:35" ht="15" customHeight="1" x14ac:dyDescent="0.2">
      <c r="A56" s="206" t="s">
        <v>845</v>
      </c>
      <c r="B56" s="206" t="s">
        <v>667</v>
      </c>
      <c r="C56" s="206" t="s">
        <v>845</v>
      </c>
      <c r="D56" s="206" t="s">
        <v>668</v>
      </c>
      <c r="E56" s="206" t="s">
        <v>669</v>
      </c>
      <c r="F56" s="206" t="s">
        <v>670</v>
      </c>
      <c r="G56" s="206" t="s">
        <v>668</v>
      </c>
      <c r="H56" s="278">
        <v>4</v>
      </c>
      <c r="I56" s="206" t="s">
        <v>671</v>
      </c>
      <c r="J56" s="206">
        <v>1</v>
      </c>
      <c r="K56" s="207">
        <v>2022</v>
      </c>
      <c r="L56" s="208" t="s">
        <v>846</v>
      </c>
      <c r="M56" s="208" t="s">
        <v>724</v>
      </c>
      <c r="N56" s="210" t="s">
        <v>667</v>
      </c>
      <c r="O56" s="209" t="s">
        <v>667</v>
      </c>
      <c r="P56" s="209" t="s">
        <v>674</v>
      </c>
      <c r="Q56" s="210">
        <v>1975</v>
      </c>
      <c r="R56" s="211">
        <v>2</v>
      </c>
      <c r="S56" s="211" t="s">
        <v>667</v>
      </c>
      <c r="T56" s="211" t="s">
        <v>667</v>
      </c>
      <c r="U56" s="211" t="s">
        <v>667</v>
      </c>
      <c r="V56" s="211" t="s">
        <v>667</v>
      </c>
      <c r="W56" s="211" t="s">
        <v>667</v>
      </c>
      <c r="X56" s="212">
        <v>0</v>
      </c>
      <c r="Y56" s="212">
        <v>0</v>
      </c>
      <c r="Z56" s="213" t="s">
        <v>2987</v>
      </c>
      <c r="AA56" s="214">
        <v>2022</v>
      </c>
      <c r="AB56" s="215">
        <v>3</v>
      </c>
      <c r="AC56" s="215">
        <v>8</v>
      </c>
      <c r="AD56" s="220" t="b">
        <f>IF(ISBLANK(GroupMember[[#This Row],[1. Identifiant interne d’exploitation agricole*]]),"",IF(ISERROR(MATCH(GroupMember[[#This Row],[1. Identifiant interne d’exploitation agricole*]],CertifiedCrop[1. Identifiant interne d’exploitation agricole*],0)),FALSE,TRUE))</f>
        <v>1</v>
      </c>
      <c r="AE56" s="220" t="b">
        <f>IF(ISBLANK(GroupMember[[#This Row],[1. Identifiant interne d’exploitation agricole*]]),"",IF(ISERROR(MATCH(GroupMember[[#This Row],[1. Identifiant interne d’exploitation agricole*]],FarmUnit[1. Identifiant interne d’exploitation agricole*],0)),FALSE,TRUE))</f>
        <v>1</v>
      </c>
      <c r="AF56" s="165" t="str">
        <f t="shared" si="4"/>
        <v xml:space="preserve">JEAN RODRIGUE MAHAN </v>
      </c>
      <c r="AG56" s="166" t="str">
        <f t="shared" si="5"/>
        <v>8/3/2022</v>
      </c>
      <c r="AH56" s="167">
        <f t="shared" si="1"/>
        <v>2</v>
      </c>
      <c r="AI56" s="168">
        <f t="shared" si="6"/>
        <v>0</v>
      </c>
    </row>
    <row r="57" spans="1:35" ht="15" customHeight="1" x14ac:dyDescent="0.2">
      <c r="A57" s="205" t="s">
        <v>847</v>
      </c>
      <c r="B57" s="206" t="s">
        <v>667</v>
      </c>
      <c r="C57" s="205" t="s">
        <v>847</v>
      </c>
      <c r="D57" s="206" t="s">
        <v>668</v>
      </c>
      <c r="E57" s="206" t="s">
        <v>669</v>
      </c>
      <c r="F57" s="206" t="s">
        <v>670</v>
      </c>
      <c r="G57" s="206" t="s">
        <v>668</v>
      </c>
      <c r="H57" s="278">
        <v>3</v>
      </c>
      <c r="I57" s="206" t="s">
        <v>671</v>
      </c>
      <c r="J57" s="206">
        <v>1</v>
      </c>
      <c r="K57" s="207">
        <v>2022</v>
      </c>
      <c r="L57" s="208" t="s">
        <v>848</v>
      </c>
      <c r="M57" s="208" t="s">
        <v>849</v>
      </c>
      <c r="N57" s="210" t="s">
        <v>3185</v>
      </c>
      <c r="O57" s="209" t="s">
        <v>667</v>
      </c>
      <c r="P57" s="209" t="s">
        <v>674</v>
      </c>
      <c r="Q57" s="210">
        <v>1973</v>
      </c>
      <c r="R57" s="211">
        <v>4</v>
      </c>
      <c r="S57" s="211" t="s">
        <v>667</v>
      </c>
      <c r="T57" s="211" t="s">
        <v>667</v>
      </c>
      <c r="U57" s="211" t="s">
        <v>667</v>
      </c>
      <c r="V57" s="211" t="s">
        <v>667</v>
      </c>
      <c r="W57" s="211" t="s">
        <v>667</v>
      </c>
      <c r="X57" s="212">
        <v>0</v>
      </c>
      <c r="Y57" s="212">
        <v>0</v>
      </c>
      <c r="Z57" s="213" t="s">
        <v>2987</v>
      </c>
      <c r="AA57" s="214">
        <v>2022</v>
      </c>
      <c r="AB57" s="215">
        <v>3</v>
      </c>
      <c r="AC57" s="215">
        <v>9</v>
      </c>
      <c r="AD57" s="220" t="b">
        <f>IF(ISBLANK(GroupMember[[#This Row],[1. Identifiant interne d’exploitation agricole*]]),"",IF(ISERROR(MATCH(GroupMember[[#This Row],[1. Identifiant interne d’exploitation agricole*]],CertifiedCrop[1. Identifiant interne d’exploitation agricole*],0)),FALSE,TRUE))</f>
        <v>1</v>
      </c>
      <c r="AE57" s="220" t="b">
        <f>IF(ISBLANK(GroupMember[[#This Row],[1. Identifiant interne d’exploitation agricole*]]),"",IF(ISERROR(MATCH(GroupMember[[#This Row],[1. Identifiant interne d’exploitation agricole*]],FarmUnit[1. Identifiant interne d’exploitation agricole*],0)),FALSE,TRUE))</f>
        <v>1</v>
      </c>
      <c r="AF57" s="165" t="str">
        <f t="shared" si="4"/>
        <v xml:space="preserve">G. DONATIEN KPANHOUE </v>
      </c>
      <c r="AG57" s="166" t="str">
        <f t="shared" si="5"/>
        <v>9/3/2022</v>
      </c>
      <c r="AH57" s="167">
        <f t="shared" si="1"/>
        <v>2</v>
      </c>
      <c r="AI57" s="168">
        <f t="shared" si="6"/>
        <v>0</v>
      </c>
    </row>
    <row r="58" spans="1:35" ht="15" customHeight="1" x14ac:dyDescent="0.2">
      <c r="A58" s="206" t="s">
        <v>850</v>
      </c>
      <c r="B58" s="206" t="s">
        <v>667</v>
      </c>
      <c r="C58" s="206" t="s">
        <v>850</v>
      </c>
      <c r="D58" s="206" t="s">
        <v>668</v>
      </c>
      <c r="E58" s="206" t="s">
        <v>669</v>
      </c>
      <c r="F58" s="206" t="s">
        <v>670</v>
      </c>
      <c r="G58" s="206" t="s">
        <v>668</v>
      </c>
      <c r="H58" s="278">
        <v>2</v>
      </c>
      <c r="I58" s="206" t="s">
        <v>671</v>
      </c>
      <c r="J58" s="206">
        <v>1</v>
      </c>
      <c r="K58" s="207">
        <v>2022</v>
      </c>
      <c r="L58" s="208" t="s">
        <v>851</v>
      </c>
      <c r="M58" s="208" t="s">
        <v>852</v>
      </c>
      <c r="N58" s="210" t="s">
        <v>3186</v>
      </c>
      <c r="O58" s="209" t="s">
        <v>853</v>
      </c>
      <c r="P58" s="209" t="s">
        <v>674</v>
      </c>
      <c r="Q58" s="210">
        <v>1982</v>
      </c>
      <c r="R58" s="211">
        <v>2</v>
      </c>
      <c r="S58" s="211" t="s">
        <v>667</v>
      </c>
      <c r="T58" s="211" t="s">
        <v>667</v>
      </c>
      <c r="U58" s="211" t="s">
        <v>667</v>
      </c>
      <c r="V58" s="211" t="s">
        <v>667</v>
      </c>
      <c r="W58" s="211" t="s">
        <v>667</v>
      </c>
      <c r="X58" s="212">
        <v>0</v>
      </c>
      <c r="Y58" s="212">
        <v>0</v>
      </c>
      <c r="Z58" s="213" t="s">
        <v>2987</v>
      </c>
      <c r="AA58" s="214">
        <v>2022</v>
      </c>
      <c r="AB58" s="215">
        <v>3</v>
      </c>
      <c r="AC58" s="215">
        <v>8</v>
      </c>
      <c r="AD58" s="220" t="b">
        <f>IF(ISBLANK(GroupMember[[#This Row],[1. Identifiant interne d’exploitation agricole*]]),"",IF(ISERROR(MATCH(GroupMember[[#This Row],[1. Identifiant interne d’exploitation agricole*]],CertifiedCrop[1. Identifiant interne d’exploitation agricole*],0)),FALSE,TRUE))</f>
        <v>1</v>
      </c>
      <c r="AE58" s="220" t="b">
        <f>IF(ISBLANK(GroupMember[[#This Row],[1. Identifiant interne d’exploitation agricole*]]),"",IF(ISERROR(MATCH(GroupMember[[#This Row],[1. Identifiant interne d’exploitation agricole*]],FarmUnit[1. Identifiant interne d’exploitation agricole*],0)),FALSE,TRUE))</f>
        <v>1</v>
      </c>
      <c r="AF58" s="165" t="str">
        <f t="shared" si="4"/>
        <v xml:space="preserve">SEA ALAIN BLY </v>
      </c>
      <c r="AG58" s="166" t="str">
        <f t="shared" si="5"/>
        <v>8/3/2022</v>
      </c>
      <c r="AH58" s="167">
        <f t="shared" si="1"/>
        <v>2</v>
      </c>
      <c r="AI58" s="168">
        <f t="shared" si="6"/>
        <v>0</v>
      </c>
    </row>
    <row r="59" spans="1:35" ht="15" customHeight="1" x14ac:dyDescent="0.2">
      <c r="A59" s="205" t="s">
        <v>854</v>
      </c>
      <c r="B59" s="206" t="s">
        <v>667</v>
      </c>
      <c r="C59" s="205" t="s">
        <v>854</v>
      </c>
      <c r="D59" s="206" t="s">
        <v>668</v>
      </c>
      <c r="E59" s="206" t="s">
        <v>669</v>
      </c>
      <c r="F59" s="206" t="s">
        <v>670</v>
      </c>
      <c r="G59" s="206" t="s">
        <v>668</v>
      </c>
      <c r="H59" s="278">
        <v>3</v>
      </c>
      <c r="I59" s="206" t="s">
        <v>671</v>
      </c>
      <c r="J59" s="206">
        <v>1</v>
      </c>
      <c r="K59" s="207">
        <v>2022</v>
      </c>
      <c r="L59" s="208" t="s">
        <v>855</v>
      </c>
      <c r="M59" s="208" t="s">
        <v>721</v>
      </c>
      <c r="N59" s="210" t="s">
        <v>667</v>
      </c>
      <c r="O59" s="209" t="s">
        <v>667</v>
      </c>
      <c r="P59" s="209" t="s">
        <v>674</v>
      </c>
      <c r="Q59" s="210">
        <v>1970</v>
      </c>
      <c r="R59" s="211">
        <v>6</v>
      </c>
      <c r="S59" s="211" t="s">
        <v>667</v>
      </c>
      <c r="T59" s="211" t="s">
        <v>667</v>
      </c>
      <c r="U59" s="211" t="s">
        <v>667</v>
      </c>
      <c r="V59" s="211" t="s">
        <v>667</v>
      </c>
      <c r="W59" s="211" t="s">
        <v>667</v>
      </c>
      <c r="X59" s="212">
        <v>0</v>
      </c>
      <c r="Y59" s="212">
        <v>0</v>
      </c>
      <c r="Z59" s="213" t="s">
        <v>2987</v>
      </c>
      <c r="AA59" s="214">
        <v>2022</v>
      </c>
      <c r="AB59" s="215">
        <v>3</v>
      </c>
      <c r="AC59" s="215">
        <v>9</v>
      </c>
      <c r="AD59" s="220" t="b">
        <f>IF(ISBLANK(GroupMember[[#This Row],[1. Identifiant interne d’exploitation agricole*]]),"",IF(ISERROR(MATCH(GroupMember[[#This Row],[1. Identifiant interne d’exploitation agricole*]],CertifiedCrop[1. Identifiant interne d’exploitation agricole*],0)),FALSE,TRUE))</f>
        <v>1</v>
      </c>
      <c r="AE59" s="220" t="b">
        <f>IF(ISBLANK(GroupMember[[#This Row],[1. Identifiant interne d’exploitation agricole*]]),"",IF(ISERROR(MATCH(GroupMember[[#This Row],[1. Identifiant interne d’exploitation agricole*]],FarmUnit[1. Identifiant interne d’exploitation agricole*],0)),FALSE,TRUE))</f>
        <v>1</v>
      </c>
      <c r="AF59" s="165" t="str">
        <f t="shared" si="4"/>
        <v xml:space="preserve">GUSTAVE MONDJOU </v>
      </c>
      <c r="AG59" s="166" t="str">
        <f t="shared" si="5"/>
        <v>9/3/2022</v>
      </c>
      <c r="AH59" s="167">
        <f t="shared" si="1"/>
        <v>2</v>
      </c>
      <c r="AI59" s="168">
        <f t="shared" si="6"/>
        <v>0</v>
      </c>
    </row>
    <row r="60" spans="1:35" ht="15" customHeight="1" x14ac:dyDescent="0.2">
      <c r="A60" s="206" t="s">
        <v>856</v>
      </c>
      <c r="B60" s="206" t="s">
        <v>667</v>
      </c>
      <c r="C60" s="206" t="s">
        <v>856</v>
      </c>
      <c r="D60" s="206" t="s">
        <v>668</v>
      </c>
      <c r="E60" s="206" t="s">
        <v>669</v>
      </c>
      <c r="F60" s="206" t="s">
        <v>670</v>
      </c>
      <c r="G60" s="206" t="s">
        <v>668</v>
      </c>
      <c r="H60" s="278">
        <v>2.4500000000000002</v>
      </c>
      <c r="I60" s="206" t="s">
        <v>671</v>
      </c>
      <c r="J60" s="206">
        <v>1</v>
      </c>
      <c r="K60" s="207">
        <v>2022</v>
      </c>
      <c r="L60" s="208" t="s">
        <v>857</v>
      </c>
      <c r="M60" s="208" t="s">
        <v>707</v>
      </c>
      <c r="N60" s="210" t="s">
        <v>667</v>
      </c>
      <c r="O60" s="209" t="s">
        <v>858</v>
      </c>
      <c r="P60" s="209" t="s">
        <v>674</v>
      </c>
      <c r="Q60" s="210">
        <v>1974</v>
      </c>
      <c r="R60" s="211">
        <v>5</v>
      </c>
      <c r="S60" s="211" t="s">
        <v>667</v>
      </c>
      <c r="T60" s="211" t="s">
        <v>667</v>
      </c>
      <c r="U60" s="211" t="s">
        <v>667</v>
      </c>
      <c r="V60" s="211" t="s">
        <v>667</v>
      </c>
      <c r="W60" s="211" t="s">
        <v>667</v>
      </c>
      <c r="X60" s="212">
        <v>0</v>
      </c>
      <c r="Y60" s="212">
        <v>0</v>
      </c>
      <c r="Z60" s="213" t="s">
        <v>2987</v>
      </c>
      <c r="AA60" s="214">
        <v>2022</v>
      </c>
      <c r="AB60" s="215">
        <v>5</v>
      </c>
      <c r="AC60" s="215">
        <v>25</v>
      </c>
      <c r="AD60" s="220" t="b">
        <f>IF(ISBLANK(GroupMember[[#This Row],[1. Identifiant interne d’exploitation agricole*]]),"",IF(ISERROR(MATCH(GroupMember[[#This Row],[1. Identifiant interne d’exploitation agricole*]],CertifiedCrop[1. Identifiant interne d’exploitation agricole*],0)),FALSE,TRUE))</f>
        <v>1</v>
      </c>
      <c r="AE60" s="220" t="b">
        <f>IF(ISBLANK(GroupMember[[#This Row],[1. Identifiant interne d’exploitation agricole*]]),"",IF(ISERROR(MATCH(GroupMember[[#This Row],[1. Identifiant interne d’exploitation agricole*]],FarmUnit[1. Identifiant interne d’exploitation agricole*],0)),FALSE,TRUE))</f>
        <v>1</v>
      </c>
      <c r="AF60" s="165" t="str">
        <f t="shared" si="4"/>
        <v xml:space="preserve">DOAMON MARC TAO </v>
      </c>
      <c r="AG60" s="166" t="str">
        <f t="shared" si="5"/>
        <v>25/5/2022</v>
      </c>
      <c r="AH60" s="167">
        <f t="shared" si="1"/>
        <v>5</v>
      </c>
      <c r="AI60" s="168">
        <f t="shared" si="6"/>
        <v>0</v>
      </c>
    </row>
    <row r="61" spans="1:35" ht="15" customHeight="1" x14ac:dyDescent="0.2">
      <c r="A61" s="205" t="s">
        <v>859</v>
      </c>
      <c r="B61" s="206" t="s">
        <v>667</v>
      </c>
      <c r="C61" s="205" t="s">
        <v>859</v>
      </c>
      <c r="D61" s="206" t="s">
        <v>668</v>
      </c>
      <c r="E61" s="206" t="s">
        <v>669</v>
      </c>
      <c r="F61" s="206" t="s">
        <v>670</v>
      </c>
      <c r="G61" s="206" t="s">
        <v>668</v>
      </c>
      <c r="H61" s="278">
        <v>2.4300000000000002</v>
      </c>
      <c r="I61" s="206" t="s">
        <v>671</v>
      </c>
      <c r="J61" s="206">
        <v>1</v>
      </c>
      <c r="K61" s="207">
        <v>2022</v>
      </c>
      <c r="L61" s="208" t="s">
        <v>860</v>
      </c>
      <c r="M61" s="208" t="s">
        <v>861</v>
      </c>
      <c r="N61" s="210" t="s">
        <v>667</v>
      </c>
      <c r="O61" s="209" t="s">
        <v>667</v>
      </c>
      <c r="P61" s="209" t="s">
        <v>674</v>
      </c>
      <c r="Q61" s="210">
        <v>1976</v>
      </c>
      <c r="R61" s="211">
        <v>2</v>
      </c>
      <c r="S61" s="211" t="s">
        <v>667</v>
      </c>
      <c r="T61" s="211" t="s">
        <v>667</v>
      </c>
      <c r="U61" s="211" t="s">
        <v>667</v>
      </c>
      <c r="V61" s="211" t="s">
        <v>667</v>
      </c>
      <c r="W61" s="211" t="s">
        <v>667</v>
      </c>
      <c r="X61" s="212">
        <v>0</v>
      </c>
      <c r="Y61" s="212">
        <v>0</v>
      </c>
      <c r="Z61" s="213" t="s">
        <v>2987</v>
      </c>
      <c r="AA61" s="214">
        <v>2022</v>
      </c>
      <c r="AB61" s="215">
        <v>5</v>
      </c>
      <c r="AC61" s="215">
        <v>25</v>
      </c>
      <c r="AD61" s="220" t="b">
        <f>IF(ISBLANK(GroupMember[[#This Row],[1. Identifiant interne d’exploitation agricole*]]),"",IF(ISERROR(MATCH(GroupMember[[#This Row],[1. Identifiant interne d’exploitation agricole*]],CertifiedCrop[1. Identifiant interne d’exploitation agricole*],0)),FALSE,TRUE))</f>
        <v>1</v>
      </c>
      <c r="AE61" s="220" t="b">
        <f>IF(ISBLANK(GroupMember[[#This Row],[1. Identifiant interne d’exploitation agricole*]]),"",IF(ISERROR(MATCH(GroupMember[[#This Row],[1. Identifiant interne d’exploitation agricole*]],FarmUnit[1. Identifiant interne d’exploitation agricole*],0)),FALSE,TRUE))</f>
        <v>1</v>
      </c>
      <c r="AF61" s="165" t="str">
        <f t="shared" si="4"/>
        <v xml:space="preserve">BAH FOSTIN </v>
      </c>
      <c r="AG61" s="166" t="str">
        <f t="shared" si="5"/>
        <v>25/5/2022</v>
      </c>
      <c r="AH61" s="167">
        <f t="shared" si="1"/>
        <v>5</v>
      </c>
      <c r="AI61" s="168">
        <f t="shared" si="6"/>
        <v>0</v>
      </c>
    </row>
    <row r="62" spans="1:35" ht="15" customHeight="1" x14ac:dyDescent="0.2">
      <c r="A62" s="206" t="s">
        <v>862</v>
      </c>
      <c r="B62" s="206" t="s">
        <v>667</v>
      </c>
      <c r="C62" s="206" t="s">
        <v>862</v>
      </c>
      <c r="D62" s="206" t="s">
        <v>668</v>
      </c>
      <c r="E62" s="206" t="s">
        <v>669</v>
      </c>
      <c r="F62" s="206" t="s">
        <v>670</v>
      </c>
      <c r="G62" s="206" t="s">
        <v>668</v>
      </c>
      <c r="H62" s="278">
        <v>3.19</v>
      </c>
      <c r="I62" s="206" t="s">
        <v>671</v>
      </c>
      <c r="J62" s="206">
        <v>1</v>
      </c>
      <c r="K62" s="207">
        <v>2022</v>
      </c>
      <c r="L62" s="208" t="s">
        <v>863</v>
      </c>
      <c r="M62" s="208" t="s">
        <v>731</v>
      </c>
      <c r="N62" s="210" t="s">
        <v>667</v>
      </c>
      <c r="O62" s="209" t="s">
        <v>864</v>
      </c>
      <c r="P62" s="209" t="s">
        <v>674</v>
      </c>
      <c r="Q62" s="210">
        <v>1983</v>
      </c>
      <c r="R62" s="211">
        <v>2</v>
      </c>
      <c r="S62" s="211" t="s">
        <v>667</v>
      </c>
      <c r="T62" s="211" t="s">
        <v>667</v>
      </c>
      <c r="U62" s="211" t="s">
        <v>667</v>
      </c>
      <c r="V62" s="211" t="s">
        <v>667</v>
      </c>
      <c r="W62" s="211" t="s">
        <v>667</v>
      </c>
      <c r="X62" s="212">
        <v>0</v>
      </c>
      <c r="Y62" s="212">
        <v>0</v>
      </c>
      <c r="Z62" s="213" t="s">
        <v>2987</v>
      </c>
      <c r="AA62" s="214">
        <v>2022</v>
      </c>
      <c r="AB62" s="215">
        <v>5</v>
      </c>
      <c r="AC62" s="215">
        <v>23</v>
      </c>
      <c r="AD62" s="220" t="b">
        <f>IF(ISBLANK(GroupMember[[#This Row],[1. Identifiant interne d’exploitation agricole*]]),"",IF(ISERROR(MATCH(GroupMember[[#This Row],[1. Identifiant interne d’exploitation agricole*]],CertifiedCrop[1. Identifiant interne d’exploitation agricole*],0)),FALSE,TRUE))</f>
        <v>1</v>
      </c>
      <c r="AE62" s="220" t="b">
        <f>IF(ISBLANK(GroupMember[[#This Row],[1. Identifiant interne d’exploitation agricole*]]),"",IF(ISERROR(MATCH(GroupMember[[#This Row],[1. Identifiant interne d’exploitation agricole*]],FarmUnit[1. Identifiant interne d’exploitation agricole*],0)),FALSE,TRUE))</f>
        <v>1</v>
      </c>
      <c r="AF62" s="165" t="str">
        <f t="shared" si="4"/>
        <v xml:space="preserve">SYLVAIN OULAI </v>
      </c>
      <c r="AG62" s="166" t="str">
        <f t="shared" si="5"/>
        <v>23/5/2022</v>
      </c>
      <c r="AH62" s="167">
        <f t="shared" si="1"/>
        <v>3</v>
      </c>
      <c r="AI62" s="168">
        <f t="shared" si="6"/>
        <v>0</v>
      </c>
    </row>
    <row r="63" spans="1:35" ht="15" customHeight="1" x14ac:dyDescent="0.2">
      <c r="A63" s="205" t="s">
        <v>865</v>
      </c>
      <c r="B63" s="206" t="s">
        <v>667</v>
      </c>
      <c r="C63" s="205" t="s">
        <v>865</v>
      </c>
      <c r="D63" s="206" t="s">
        <v>668</v>
      </c>
      <c r="E63" s="206" t="s">
        <v>669</v>
      </c>
      <c r="F63" s="206" t="s">
        <v>670</v>
      </c>
      <c r="G63" s="206" t="s">
        <v>668</v>
      </c>
      <c r="H63" s="278">
        <v>3.55</v>
      </c>
      <c r="I63" s="206" t="s">
        <v>671</v>
      </c>
      <c r="J63" s="206">
        <v>1</v>
      </c>
      <c r="K63" s="207">
        <v>2022</v>
      </c>
      <c r="L63" s="208" t="s">
        <v>866</v>
      </c>
      <c r="M63" s="208" t="s">
        <v>867</v>
      </c>
      <c r="N63" s="210" t="s">
        <v>667</v>
      </c>
      <c r="O63" s="209" t="s">
        <v>667</v>
      </c>
      <c r="P63" s="209" t="s">
        <v>674</v>
      </c>
      <c r="Q63" s="210">
        <v>1984</v>
      </c>
      <c r="R63" s="211">
        <v>4</v>
      </c>
      <c r="S63" s="211" t="s">
        <v>667</v>
      </c>
      <c r="T63" s="211" t="s">
        <v>667</v>
      </c>
      <c r="U63" s="211" t="s">
        <v>667</v>
      </c>
      <c r="V63" s="211" t="s">
        <v>667</v>
      </c>
      <c r="W63" s="211" t="s">
        <v>667</v>
      </c>
      <c r="X63" s="212">
        <v>0</v>
      </c>
      <c r="Y63" s="212">
        <v>0</v>
      </c>
      <c r="Z63" s="213" t="s">
        <v>2987</v>
      </c>
      <c r="AA63" s="214">
        <v>2022</v>
      </c>
      <c r="AB63" s="215">
        <v>5</v>
      </c>
      <c r="AC63" s="215">
        <v>22</v>
      </c>
      <c r="AD63" s="220" t="b">
        <f>IF(ISBLANK(GroupMember[[#This Row],[1. Identifiant interne d’exploitation agricole*]]),"",IF(ISERROR(MATCH(GroupMember[[#This Row],[1. Identifiant interne d’exploitation agricole*]],CertifiedCrop[1. Identifiant interne d’exploitation agricole*],0)),FALSE,TRUE))</f>
        <v>1</v>
      </c>
      <c r="AE63" s="220" t="b">
        <f>IF(ISBLANK(GroupMember[[#This Row],[1. Identifiant interne d’exploitation agricole*]]),"",IF(ISERROR(MATCH(GroupMember[[#This Row],[1. Identifiant interne d’exploitation agricole*]],FarmUnit[1. Identifiant interne d’exploitation agricole*],0)),FALSE,TRUE))</f>
        <v>1</v>
      </c>
      <c r="AF63" s="165" t="str">
        <f t="shared" si="4"/>
        <v xml:space="preserve">TEHE BRUNO YAHOU </v>
      </c>
      <c r="AG63" s="166" t="str">
        <f t="shared" si="5"/>
        <v>22/5/2022</v>
      </c>
      <c r="AH63" s="167">
        <f t="shared" si="1"/>
        <v>4</v>
      </c>
      <c r="AI63" s="168">
        <f t="shared" si="6"/>
        <v>0</v>
      </c>
    </row>
    <row r="64" spans="1:35" ht="15" customHeight="1" x14ac:dyDescent="0.2">
      <c r="A64" s="206" t="s">
        <v>868</v>
      </c>
      <c r="B64" s="206" t="s">
        <v>667</v>
      </c>
      <c r="C64" s="206" t="s">
        <v>868</v>
      </c>
      <c r="D64" s="206" t="s">
        <v>668</v>
      </c>
      <c r="E64" s="206" t="s">
        <v>669</v>
      </c>
      <c r="F64" s="206" t="s">
        <v>670</v>
      </c>
      <c r="G64" s="206" t="s">
        <v>668</v>
      </c>
      <c r="H64" s="278">
        <v>2.36</v>
      </c>
      <c r="I64" s="206" t="s">
        <v>671</v>
      </c>
      <c r="J64" s="206">
        <v>1</v>
      </c>
      <c r="K64" s="207">
        <v>2022</v>
      </c>
      <c r="L64" s="208" t="s">
        <v>869</v>
      </c>
      <c r="M64" s="208" t="s">
        <v>731</v>
      </c>
      <c r="N64" s="210" t="s">
        <v>667</v>
      </c>
      <c r="O64" s="209" t="s">
        <v>870</v>
      </c>
      <c r="P64" s="209" t="s">
        <v>674</v>
      </c>
      <c r="Q64" s="210">
        <v>1975</v>
      </c>
      <c r="R64" s="211">
        <v>2</v>
      </c>
      <c r="S64" s="211" t="s">
        <v>667</v>
      </c>
      <c r="T64" s="211" t="s">
        <v>667</v>
      </c>
      <c r="U64" s="211" t="s">
        <v>667</v>
      </c>
      <c r="V64" s="211" t="s">
        <v>667</v>
      </c>
      <c r="W64" s="211" t="s">
        <v>667</v>
      </c>
      <c r="X64" s="212">
        <v>0</v>
      </c>
      <c r="Y64" s="212">
        <v>0</v>
      </c>
      <c r="Z64" s="213" t="s">
        <v>2987</v>
      </c>
      <c r="AA64" s="214">
        <v>2022</v>
      </c>
      <c r="AB64" s="215">
        <v>5</v>
      </c>
      <c r="AC64" s="215">
        <v>23</v>
      </c>
      <c r="AD64" s="220" t="b">
        <f>IF(ISBLANK(GroupMember[[#This Row],[1. Identifiant interne d’exploitation agricole*]]),"",IF(ISERROR(MATCH(GroupMember[[#This Row],[1. Identifiant interne d’exploitation agricole*]],CertifiedCrop[1. Identifiant interne d’exploitation agricole*],0)),FALSE,TRUE))</f>
        <v>1</v>
      </c>
      <c r="AE64" s="220" t="b">
        <f>IF(ISBLANK(GroupMember[[#This Row],[1. Identifiant interne d’exploitation agricole*]]),"",IF(ISERROR(MATCH(GroupMember[[#This Row],[1. Identifiant interne d’exploitation agricole*]],FarmUnit[1. Identifiant interne d’exploitation agricole*],0)),FALSE,TRUE))</f>
        <v>1</v>
      </c>
      <c r="AF64" s="165" t="str">
        <f t="shared" si="4"/>
        <v xml:space="preserve">TOHOUA  K. HERVE OULAI </v>
      </c>
      <c r="AG64" s="166" t="str">
        <f t="shared" si="5"/>
        <v>23/5/2022</v>
      </c>
      <c r="AH64" s="167">
        <f t="shared" si="1"/>
        <v>3</v>
      </c>
      <c r="AI64" s="168">
        <f t="shared" si="6"/>
        <v>0</v>
      </c>
    </row>
    <row r="65" spans="1:35" ht="15" customHeight="1" x14ac:dyDescent="0.2">
      <c r="A65" s="205" t="s">
        <v>871</v>
      </c>
      <c r="B65" s="206" t="s">
        <v>667</v>
      </c>
      <c r="C65" s="205" t="s">
        <v>871</v>
      </c>
      <c r="D65" s="206" t="s">
        <v>668</v>
      </c>
      <c r="E65" s="206" t="s">
        <v>669</v>
      </c>
      <c r="F65" s="206" t="s">
        <v>670</v>
      </c>
      <c r="G65" s="206" t="s">
        <v>668</v>
      </c>
      <c r="H65" s="278">
        <v>2.91</v>
      </c>
      <c r="I65" s="206" t="s">
        <v>671</v>
      </c>
      <c r="J65" s="206">
        <v>1</v>
      </c>
      <c r="K65" s="207">
        <v>2022</v>
      </c>
      <c r="L65" s="208" t="s">
        <v>872</v>
      </c>
      <c r="M65" s="208" t="s">
        <v>873</v>
      </c>
      <c r="N65" s="210" t="s">
        <v>667</v>
      </c>
      <c r="O65" s="209" t="s">
        <v>874</v>
      </c>
      <c r="P65" s="209" t="s">
        <v>674</v>
      </c>
      <c r="Q65" s="210">
        <v>1973</v>
      </c>
      <c r="R65" s="211">
        <v>3</v>
      </c>
      <c r="S65" s="211" t="s">
        <v>667</v>
      </c>
      <c r="T65" s="211" t="s">
        <v>667</v>
      </c>
      <c r="U65" s="211" t="s">
        <v>667</v>
      </c>
      <c r="V65" s="211" t="s">
        <v>667</v>
      </c>
      <c r="W65" s="211" t="s">
        <v>667</v>
      </c>
      <c r="X65" s="212">
        <v>0</v>
      </c>
      <c r="Y65" s="212">
        <v>0</v>
      </c>
      <c r="Z65" s="213" t="s">
        <v>2987</v>
      </c>
      <c r="AA65" s="214">
        <v>2022</v>
      </c>
      <c r="AB65" s="215">
        <v>5</v>
      </c>
      <c r="AC65" s="215">
        <v>22</v>
      </c>
      <c r="AD65" s="220" t="b">
        <f>IF(ISBLANK(GroupMember[[#This Row],[1. Identifiant interne d’exploitation agricole*]]),"",IF(ISERROR(MATCH(GroupMember[[#This Row],[1. Identifiant interne d’exploitation agricole*]],CertifiedCrop[1. Identifiant interne d’exploitation agricole*],0)),FALSE,TRUE))</f>
        <v>1</v>
      </c>
      <c r="AE65" s="220" t="b">
        <f>IF(ISBLANK(GroupMember[[#This Row],[1. Identifiant interne d’exploitation agricole*]]),"",IF(ISERROR(MATCH(GroupMember[[#This Row],[1. Identifiant interne d’exploitation agricole*]],FarmUnit[1. Identifiant interne d’exploitation agricole*],0)),FALSE,TRUE))</f>
        <v>1</v>
      </c>
      <c r="AF65" s="165" t="str">
        <f t="shared" si="4"/>
        <v xml:space="preserve">ETIENNE NINMOU </v>
      </c>
      <c r="AG65" s="166" t="str">
        <f t="shared" si="5"/>
        <v>22/5/2022</v>
      </c>
      <c r="AH65" s="167">
        <f t="shared" si="1"/>
        <v>4</v>
      </c>
      <c r="AI65" s="168">
        <f t="shared" si="6"/>
        <v>0</v>
      </c>
    </row>
    <row r="66" spans="1:35" ht="15" customHeight="1" x14ac:dyDescent="0.2">
      <c r="A66" s="206" t="s">
        <v>875</v>
      </c>
      <c r="B66" s="206" t="s">
        <v>667</v>
      </c>
      <c r="C66" s="206" t="s">
        <v>875</v>
      </c>
      <c r="D66" s="206" t="s">
        <v>668</v>
      </c>
      <c r="E66" s="206" t="s">
        <v>669</v>
      </c>
      <c r="F66" s="206" t="s">
        <v>670</v>
      </c>
      <c r="G66" s="206" t="s">
        <v>668</v>
      </c>
      <c r="H66" s="278">
        <v>5</v>
      </c>
      <c r="I66" s="206" t="s">
        <v>671</v>
      </c>
      <c r="J66" s="206">
        <v>1</v>
      </c>
      <c r="K66" s="207">
        <v>2022</v>
      </c>
      <c r="L66" s="208" t="s">
        <v>702</v>
      </c>
      <c r="M66" s="208" t="s">
        <v>692</v>
      </c>
      <c r="N66" s="210" t="s">
        <v>667</v>
      </c>
      <c r="O66" s="209" t="s">
        <v>667</v>
      </c>
      <c r="P66" s="209" t="s">
        <v>674</v>
      </c>
      <c r="Q66" s="210">
        <v>1972</v>
      </c>
      <c r="R66" s="211">
        <v>5</v>
      </c>
      <c r="S66" s="211" t="s">
        <v>667</v>
      </c>
      <c r="T66" s="211" t="s">
        <v>667</v>
      </c>
      <c r="U66" s="211" t="s">
        <v>667</v>
      </c>
      <c r="V66" s="211" t="s">
        <v>667</v>
      </c>
      <c r="W66" s="211" t="s">
        <v>667</v>
      </c>
      <c r="X66" s="212">
        <v>0</v>
      </c>
      <c r="Y66" s="212">
        <v>0</v>
      </c>
      <c r="Z66" s="213" t="s">
        <v>2987</v>
      </c>
      <c r="AA66" s="214">
        <v>2022</v>
      </c>
      <c r="AB66" s="215">
        <v>5</v>
      </c>
      <c r="AC66" s="215">
        <v>22</v>
      </c>
      <c r="AD66" s="220" t="b">
        <f>IF(ISBLANK(GroupMember[[#This Row],[1. Identifiant interne d’exploitation agricole*]]),"",IF(ISERROR(MATCH(GroupMember[[#This Row],[1. Identifiant interne d’exploitation agricole*]],CertifiedCrop[1. Identifiant interne d’exploitation agricole*],0)),FALSE,TRUE))</f>
        <v>1</v>
      </c>
      <c r="AE66" s="220" t="b">
        <f>IF(ISBLANK(GroupMember[[#This Row],[1. Identifiant interne d’exploitation agricole*]]),"",IF(ISERROR(MATCH(GroupMember[[#This Row],[1. Identifiant interne d’exploitation agricole*]],FarmUnit[1. Identifiant interne d’exploitation agricole*],0)),FALSE,TRUE))</f>
        <v>1</v>
      </c>
      <c r="AF66" s="165" t="str">
        <f t="shared" si="4"/>
        <v xml:space="preserve">EMILE GOULIA </v>
      </c>
      <c r="AG66" s="166" t="str">
        <f t="shared" si="5"/>
        <v>22/5/2022</v>
      </c>
      <c r="AH66" s="167">
        <f t="shared" si="1"/>
        <v>4</v>
      </c>
      <c r="AI66" s="168">
        <f t="shared" si="6"/>
        <v>0</v>
      </c>
    </row>
    <row r="67" spans="1:35" ht="15" customHeight="1" x14ac:dyDescent="0.2">
      <c r="A67" s="205" t="s">
        <v>876</v>
      </c>
      <c r="B67" s="206" t="s">
        <v>667</v>
      </c>
      <c r="C67" s="205" t="s">
        <v>876</v>
      </c>
      <c r="D67" s="206" t="s">
        <v>668</v>
      </c>
      <c r="E67" s="206" t="s">
        <v>669</v>
      </c>
      <c r="F67" s="206" t="s">
        <v>670</v>
      </c>
      <c r="G67" s="206" t="s">
        <v>668</v>
      </c>
      <c r="H67" s="278">
        <v>3.41</v>
      </c>
      <c r="I67" s="206" t="s">
        <v>671</v>
      </c>
      <c r="J67" s="206">
        <v>1</v>
      </c>
      <c r="K67" s="207">
        <v>2022</v>
      </c>
      <c r="L67" s="208" t="s">
        <v>877</v>
      </c>
      <c r="M67" s="208" t="s">
        <v>759</v>
      </c>
      <c r="N67" s="210" t="s">
        <v>3187</v>
      </c>
      <c r="O67" s="209" t="s">
        <v>667</v>
      </c>
      <c r="P67" s="209" t="s">
        <v>674</v>
      </c>
      <c r="Q67" s="210">
        <v>1985</v>
      </c>
      <c r="R67" s="211">
        <v>2</v>
      </c>
      <c r="S67" s="211" t="s">
        <v>667</v>
      </c>
      <c r="T67" s="211" t="s">
        <v>667</v>
      </c>
      <c r="U67" s="211" t="s">
        <v>667</v>
      </c>
      <c r="V67" s="211" t="s">
        <v>667</v>
      </c>
      <c r="W67" s="211" t="s">
        <v>667</v>
      </c>
      <c r="X67" s="212">
        <v>0</v>
      </c>
      <c r="Y67" s="212">
        <v>0</v>
      </c>
      <c r="Z67" s="213" t="s">
        <v>2987</v>
      </c>
      <c r="AA67" s="214">
        <v>2022</v>
      </c>
      <c r="AB67" s="215">
        <v>5</v>
      </c>
      <c r="AC67" s="215">
        <v>21</v>
      </c>
      <c r="AD67" s="220" t="b">
        <f>IF(ISBLANK(GroupMember[[#This Row],[1. Identifiant interne d’exploitation agricole*]]),"",IF(ISERROR(MATCH(GroupMember[[#This Row],[1. Identifiant interne d’exploitation agricole*]],CertifiedCrop[1. Identifiant interne d’exploitation agricole*],0)),FALSE,TRUE))</f>
        <v>1</v>
      </c>
      <c r="AE67" s="220" t="b">
        <f>IF(ISBLANK(GroupMember[[#This Row],[1. Identifiant interne d’exploitation agricole*]]),"",IF(ISERROR(MATCH(GroupMember[[#This Row],[1. Identifiant interne d’exploitation agricole*]],FarmUnit[1. Identifiant interne d’exploitation agricole*],0)),FALSE,TRUE))</f>
        <v>1</v>
      </c>
      <c r="AF67" s="165" t="str">
        <f t="shared" si="4"/>
        <v xml:space="preserve">OUE YVES DOUHO </v>
      </c>
      <c r="AG67" s="166" t="str">
        <f t="shared" si="5"/>
        <v>21/5/2022</v>
      </c>
      <c r="AH67" s="167">
        <f t="shared" ref="AH67:AH130" si="7">COUNTIFS(Z:Z,Z67,AG:AG,AG67)</f>
        <v>3</v>
      </c>
      <c r="AI67" s="168">
        <f t="shared" si="6"/>
        <v>0</v>
      </c>
    </row>
    <row r="68" spans="1:35" ht="15" customHeight="1" x14ac:dyDescent="0.2">
      <c r="A68" s="206" t="s">
        <v>878</v>
      </c>
      <c r="B68" s="206" t="s">
        <v>667</v>
      </c>
      <c r="C68" s="206" t="s">
        <v>878</v>
      </c>
      <c r="D68" s="206" t="s">
        <v>668</v>
      </c>
      <c r="E68" s="206" t="s">
        <v>669</v>
      </c>
      <c r="F68" s="206" t="s">
        <v>670</v>
      </c>
      <c r="G68" s="206" t="s">
        <v>668</v>
      </c>
      <c r="H68" s="278">
        <v>2.39</v>
      </c>
      <c r="I68" s="206" t="s">
        <v>671</v>
      </c>
      <c r="J68" s="206">
        <v>1</v>
      </c>
      <c r="K68" s="207">
        <v>2022</v>
      </c>
      <c r="L68" s="208" t="s">
        <v>879</v>
      </c>
      <c r="M68" s="208" t="s">
        <v>780</v>
      </c>
      <c r="N68" s="210" t="s">
        <v>3188</v>
      </c>
      <c r="O68" s="209" t="s">
        <v>880</v>
      </c>
      <c r="P68" s="209" t="s">
        <v>679</v>
      </c>
      <c r="Q68" s="210">
        <v>1984</v>
      </c>
      <c r="R68" s="211">
        <v>6</v>
      </c>
      <c r="S68" s="211" t="s">
        <v>667</v>
      </c>
      <c r="T68" s="211" t="s">
        <v>667</v>
      </c>
      <c r="U68" s="211" t="s">
        <v>667</v>
      </c>
      <c r="V68" s="211" t="s">
        <v>667</v>
      </c>
      <c r="W68" s="211" t="s">
        <v>667</v>
      </c>
      <c r="X68" s="212">
        <v>0</v>
      </c>
      <c r="Y68" s="212">
        <v>0</v>
      </c>
      <c r="Z68" s="213" t="s">
        <v>2987</v>
      </c>
      <c r="AA68" s="214">
        <v>2022</v>
      </c>
      <c r="AB68" s="215">
        <v>5</v>
      </c>
      <c r="AC68" s="215">
        <v>21</v>
      </c>
      <c r="AD68" s="220" t="b">
        <f>IF(ISBLANK(GroupMember[[#This Row],[1. Identifiant interne d’exploitation agricole*]]),"",IF(ISERROR(MATCH(GroupMember[[#This Row],[1. Identifiant interne d’exploitation agricole*]],CertifiedCrop[1. Identifiant interne d’exploitation agricole*],0)),FALSE,TRUE))</f>
        <v>1</v>
      </c>
      <c r="AE68" s="220" t="b">
        <f>IF(ISBLANK(GroupMember[[#This Row],[1. Identifiant interne d’exploitation agricole*]]),"",IF(ISERROR(MATCH(GroupMember[[#This Row],[1. Identifiant interne d’exploitation agricole*]],FarmUnit[1. Identifiant interne d’exploitation agricole*],0)),FALSE,TRUE))</f>
        <v>1</v>
      </c>
      <c r="AF68" s="165" t="str">
        <f t="shared" si="4"/>
        <v xml:space="preserve">NONSON VALERIE SEHI </v>
      </c>
      <c r="AG68" s="166" t="str">
        <f t="shared" si="5"/>
        <v>21/5/2022</v>
      </c>
      <c r="AH68" s="167">
        <f t="shared" si="7"/>
        <v>3</v>
      </c>
      <c r="AI68" s="168">
        <f t="shared" si="6"/>
        <v>0</v>
      </c>
    </row>
    <row r="69" spans="1:35" ht="15" customHeight="1" x14ac:dyDescent="0.2">
      <c r="A69" s="205" t="s">
        <v>881</v>
      </c>
      <c r="B69" s="206" t="s">
        <v>667</v>
      </c>
      <c r="C69" s="205" t="s">
        <v>881</v>
      </c>
      <c r="D69" s="206" t="s">
        <v>668</v>
      </c>
      <c r="E69" s="206" t="s">
        <v>669</v>
      </c>
      <c r="F69" s="206" t="s">
        <v>670</v>
      </c>
      <c r="G69" s="206" t="s">
        <v>668</v>
      </c>
      <c r="H69" s="278">
        <v>2.1800000000000002</v>
      </c>
      <c r="I69" s="206" t="s">
        <v>671</v>
      </c>
      <c r="J69" s="206">
        <v>1</v>
      </c>
      <c r="K69" s="207">
        <v>2022</v>
      </c>
      <c r="L69" s="208" t="s">
        <v>882</v>
      </c>
      <c r="M69" s="208" t="s">
        <v>883</v>
      </c>
      <c r="N69" s="210" t="s">
        <v>3189</v>
      </c>
      <c r="O69" s="209" t="s">
        <v>667</v>
      </c>
      <c r="P69" s="209" t="s">
        <v>674</v>
      </c>
      <c r="Q69" s="210">
        <v>1975</v>
      </c>
      <c r="R69" s="211">
        <v>4</v>
      </c>
      <c r="S69" s="211" t="s">
        <v>667</v>
      </c>
      <c r="T69" s="211" t="s">
        <v>667</v>
      </c>
      <c r="U69" s="211" t="s">
        <v>667</v>
      </c>
      <c r="V69" s="211" t="s">
        <v>667</v>
      </c>
      <c r="W69" s="211" t="s">
        <v>667</v>
      </c>
      <c r="X69" s="212">
        <v>0</v>
      </c>
      <c r="Y69" s="212">
        <v>0</v>
      </c>
      <c r="Z69" s="213" t="s">
        <v>2987</v>
      </c>
      <c r="AA69" s="214">
        <v>2022</v>
      </c>
      <c r="AB69" s="215">
        <v>5</v>
      </c>
      <c r="AC69" s="215">
        <v>21</v>
      </c>
      <c r="AD69" s="220" t="b">
        <f>IF(ISBLANK(GroupMember[[#This Row],[1. Identifiant interne d’exploitation agricole*]]),"",IF(ISERROR(MATCH(GroupMember[[#This Row],[1. Identifiant interne d’exploitation agricole*]],CertifiedCrop[1. Identifiant interne d’exploitation agricole*],0)),FALSE,TRUE))</f>
        <v>1</v>
      </c>
      <c r="AE69" s="220" t="b">
        <f>IF(ISBLANK(GroupMember[[#This Row],[1. Identifiant interne d’exploitation agricole*]]),"",IF(ISERROR(MATCH(GroupMember[[#This Row],[1. Identifiant interne d’exploitation agricole*]],FarmUnit[1. Identifiant interne d’exploitation agricole*],0)),FALSE,TRUE))</f>
        <v>1</v>
      </c>
      <c r="AF69" s="165" t="str">
        <f t="shared" si="4"/>
        <v xml:space="preserve"> ALEXANDRE KANHO</v>
      </c>
      <c r="AG69" s="166" t="str">
        <f t="shared" si="5"/>
        <v>21/5/2022</v>
      </c>
      <c r="AH69" s="167">
        <f t="shared" si="7"/>
        <v>3</v>
      </c>
      <c r="AI69" s="168">
        <f t="shared" si="6"/>
        <v>0</v>
      </c>
    </row>
    <row r="70" spans="1:35" ht="15" customHeight="1" x14ac:dyDescent="0.2">
      <c r="A70" s="206" t="s">
        <v>884</v>
      </c>
      <c r="B70" s="206" t="s">
        <v>667</v>
      </c>
      <c r="C70" s="206" t="s">
        <v>884</v>
      </c>
      <c r="D70" s="206" t="s">
        <v>668</v>
      </c>
      <c r="E70" s="206" t="s">
        <v>669</v>
      </c>
      <c r="F70" s="206" t="s">
        <v>670</v>
      </c>
      <c r="G70" s="206" t="s">
        <v>668</v>
      </c>
      <c r="H70" s="278">
        <v>2.29</v>
      </c>
      <c r="I70" s="206" t="s">
        <v>671</v>
      </c>
      <c r="J70" s="206">
        <v>1</v>
      </c>
      <c r="K70" s="207">
        <v>2022</v>
      </c>
      <c r="L70" s="208" t="s">
        <v>885</v>
      </c>
      <c r="M70" s="208" t="s">
        <v>759</v>
      </c>
      <c r="N70" s="210" t="s">
        <v>3190</v>
      </c>
      <c r="O70" s="209" t="s">
        <v>886</v>
      </c>
      <c r="P70" s="209" t="s">
        <v>674</v>
      </c>
      <c r="Q70" s="210">
        <v>1982</v>
      </c>
      <c r="R70" s="211">
        <v>2</v>
      </c>
      <c r="S70" s="211" t="s">
        <v>667</v>
      </c>
      <c r="T70" s="211" t="s">
        <v>667</v>
      </c>
      <c r="U70" s="211" t="s">
        <v>667</v>
      </c>
      <c r="V70" s="211" t="s">
        <v>667</v>
      </c>
      <c r="W70" s="211" t="s">
        <v>667</v>
      </c>
      <c r="X70" s="212">
        <v>0</v>
      </c>
      <c r="Y70" s="212">
        <v>0</v>
      </c>
      <c r="Z70" s="213" t="s">
        <v>2987</v>
      </c>
      <c r="AA70" s="214">
        <v>2022</v>
      </c>
      <c r="AB70" s="215">
        <v>5</v>
      </c>
      <c r="AC70" s="215">
        <v>20</v>
      </c>
      <c r="AD70" s="220" t="b">
        <f>IF(ISBLANK(GroupMember[[#This Row],[1. Identifiant interne d’exploitation agricole*]]),"",IF(ISERROR(MATCH(GroupMember[[#This Row],[1. Identifiant interne d’exploitation agricole*]],CertifiedCrop[1. Identifiant interne d’exploitation agricole*],0)),FALSE,TRUE))</f>
        <v>1</v>
      </c>
      <c r="AE70" s="220" t="b">
        <f>IF(ISBLANK(GroupMember[[#This Row],[1. Identifiant interne d’exploitation agricole*]]),"",IF(ISERROR(MATCH(GroupMember[[#This Row],[1. Identifiant interne d’exploitation agricole*]],FarmUnit[1. Identifiant interne d’exploitation agricole*],0)),FALSE,TRUE))</f>
        <v>1</v>
      </c>
      <c r="AF70" s="165" t="str">
        <f t="shared" si="4"/>
        <v xml:space="preserve">OUROUZI IGNACE DOUHO </v>
      </c>
      <c r="AG70" s="166" t="str">
        <f t="shared" si="5"/>
        <v>20/5/2022</v>
      </c>
      <c r="AH70" s="167">
        <f t="shared" si="7"/>
        <v>3</v>
      </c>
      <c r="AI70" s="168">
        <f t="shared" si="6"/>
        <v>0</v>
      </c>
    </row>
    <row r="71" spans="1:35" ht="15" customHeight="1" x14ac:dyDescent="0.2">
      <c r="A71" s="205" t="s">
        <v>887</v>
      </c>
      <c r="B71" s="206" t="s">
        <v>667</v>
      </c>
      <c r="C71" s="205" t="s">
        <v>887</v>
      </c>
      <c r="D71" s="206" t="s">
        <v>668</v>
      </c>
      <c r="E71" s="206" t="s">
        <v>669</v>
      </c>
      <c r="F71" s="206" t="s">
        <v>670</v>
      </c>
      <c r="G71" s="206" t="s">
        <v>668</v>
      </c>
      <c r="H71" s="278">
        <v>4</v>
      </c>
      <c r="I71" s="206" t="s">
        <v>671</v>
      </c>
      <c r="J71" s="206">
        <v>1</v>
      </c>
      <c r="K71" s="207">
        <v>2022</v>
      </c>
      <c r="L71" s="208" t="s">
        <v>888</v>
      </c>
      <c r="M71" s="208" t="s">
        <v>852</v>
      </c>
      <c r="N71" s="210" t="s">
        <v>3191</v>
      </c>
      <c r="O71" s="209" t="s">
        <v>667</v>
      </c>
      <c r="P71" s="209" t="s">
        <v>674</v>
      </c>
      <c r="Q71" s="210">
        <v>1970</v>
      </c>
      <c r="R71" s="211">
        <v>2</v>
      </c>
      <c r="S71" s="211" t="s">
        <v>667</v>
      </c>
      <c r="T71" s="211" t="s">
        <v>667</v>
      </c>
      <c r="U71" s="211" t="s">
        <v>667</v>
      </c>
      <c r="V71" s="211" t="s">
        <v>667</v>
      </c>
      <c r="W71" s="211" t="s">
        <v>667</v>
      </c>
      <c r="X71" s="212">
        <v>0</v>
      </c>
      <c r="Y71" s="212">
        <v>0</v>
      </c>
      <c r="Z71" s="213" t="s">
        <v>2987</v>
      </c>
      <c r="AA71" s="214">
        <v>2022</v>
      </c>
      <c r="AB71" s="215">
        <v>5</v>
      </c>
      <c r="AC71" s="215">
        <v>20</v>
      </c>
      <c r="AD71" s="220" t="b">
        <f>IF(ISBLANK(GroupMember[[#This Row],[1. Identifiant interne d’exploitation agricole*]]),"",IF(ISERROR(MATCH(GroupMember[[#This Row],[1. Identifiant interne d’exploitation agricole*]],CertifiedCrop[1. Identifiant interne d’exploitation agricole*],0)),FALSE,TRUE))</f>
        <v>1</v>
      </c>
      <c r="AE71" s="220" t="b">
        <f>IF(ISBLANK(GroupMember[[#This Row],[1. Identifiant interne d’exploitation agricole*]]),"",IF(ISERROR(MATCH(GroupMember[[#This Row],[1. Identifiant interne d’exploitation agricole*]],FarmUnit[1. Identifiant interne d’exploitation agricole*],0)),FALSE,TRUE))</f>
        <v>1</v>
      </c>
      <c r="AF71" s="165" t="str">
        <f t="shared" si="4"/>
        <v xml:space="preserve">LEONARD BLY </v>
      </c>
      <c r="AG71" s="166" t="str">
        <f t="shared" si="5"/>
        <v>20/5/2022</v>
      </c>
      <c r="AH71" s="167">
        <f t="shared" si="7"/>
        <v>3</v>
      </c>
      <c r="AI71" s="168">
        <f t="shared" si="6"/>
        <v>0</v>
      </c>
    </row>
    <row r="72" spans="1:35" ht="15" customHeight="1" x14ac:dyDescent="0.2">
      <c r="A72" s="206" t="s">
        <v>889</v>
      </c>
      <c r="B72" s="206" t="s">
        <v>667</v>
      </c>
      <c r="C72" s="206" t="s">
        <v>889</v>
      </c>
      <c r="D72" s="206" t="s">
        <v>668</v>
      </c>
      <c r="E72" s="206" t="s">
        <v>669</v>
      </c>
      <c r="F72" s="206" t="s">
        <v>670</v>
      </c>
      <c r="G72" s="206" t="s">
        <v>668</v>
      </c>
      <c r="H72" s="278">
        <v>3</v>
      </c>
      <c r="I72" s="206" t="s">
        <v>671</v>
      </c>
      <c r="J72" s="206">
        <v>1</v>
      </c>
      <c r="K72" s="207">
        <v>2022</v>
      </c>
      <c r="L72" s="208" t="s">
        <v>890</v>
      </c>
      <c r="M72" s="208" t="s">
        <v>891</v>
      </c>
      <c r="N72" s="210" t="s">
        <v>667</v>
      </c>
      <c r="O72" s="209" t="s">
        <v>892</v>
      </c>
      <c r="P72" s="209" t="s">
        <v>674</v>
      </c>
      <c r="Q72" s="210">
        <v>1974</v>
      </c>
      <c r="R72" s="211">
        <v>2</v>
      </c>
      <c r="S72" s="211" t="s">
        <v>667</v>
      </c>
      <c r="T72" s="211" t="s">
        <v>667</v>
      </c>
      <c r="U72" s="211" t="s">
        <v>667</v>
      </c>
      <c r="V72" s="211" t="s">
        <v>667</v>
      </c>
      <c r="W72" s="211" t="s">
        <v>667</v>
      </c>
      <c r="X72" s="212">
        <v>0</v>
      </c>
      <c r="Y72" s="212">
        <v>0</v>
      </c>
      <c r="Z72" s="213" t="s">
        <v>2987</v>
      </c>
      <c r="AA72" s="214">
        <v>2022</v>
      </c>
      <c r="AB72" s="215">
        <v>5</v>
      </c>
      <c r="AC72" s="215">
        <v>20</v>
      </c>
      <c r="AD72" s="220" t="b">
        <f>IF(ISBLANK(GroupMember[[#This Row],[1. Identifiant interne d’exploitation agricole*]]),"",IF(ISERROR(MATCH(GroupMember[[#This Row],[1. Identifiant interne d’exploitation agricole*]],CertifiedCrop[1. Identifiant interne d’exploitation agricole*],0)),FALSE,TRUE))</f>
        <v>1</v>
      </c>
      <c r="AE72" s="220" t="b">
        <f>IF(ISBLANK(GroupMember[[#This Row],[1. Identifiant interne d’exploitation agricole*]]),"",IF(ISERROR(MATCH(GroupMember[[#This Row],[1. Identifiant interne d’exploitation agricole*]],FarmUnit[1. Identifiant interne d’exploitation agricole*],0)),FALSE,TRUE))</f>
        <v>1</v>
      </c>
      <c r="AF72" s="165" t="str">
        <f t="shared" si="4"/>
        <v xml:space="preserve">STEPHANE FLANGBA </v>
      </c>
      <c r="AG72" s="166" t="str">
        <f t="shared" si="5"/>
        <v>20/5/2022</v>
      </c>
      <c r="AH72" s="167">
        <f t="shared" si="7"/>
        <v>3</v>
      </c>
      <c r="AI72" s="168">
        <f t="shared" si="6"/>
        <v>0</v>
      </c>
    </row>
    <row r="73" spans="1:35" ht="15" customHeight="1" x14ac:dyDescent="0.2">
      <c r="A73" s="205" t="s">
        <v>893</v>
      </c>
      <c r="B73" s="206" t="s">
        <v>667</v>
      </c>
      <c r="C73" s="205" t="s">
        <v>893</v>
      </c>
      <c r="D73" s="206" t="s">
        <v>668</v>
      </c>
      <c r="E73" s="206" t="s">
        <v>669</v>
      </c>
      <c r="F73" s="206" t="s">
        <v>670</v>
      </c>
      <c r="G73" s="206" t="s">
        <v>668</v>
      </c>
      <c r="H73" s="278">
        <v>2.34</v>
      </c>
      <c r="I73" s="206" t="s">
        <v>671</v>
      </c>
      <c r="J73" s="206">
        <v>1</v>
      </c>
      <c r="K73" s="207">
        <v>2022</v>
      </c>
      <c r="L73" s="208" t="s">
        <v>894</v>
      </c>
      <c r="M73" s="208" t="s">
        <v>682</v>
      </c>
      <c r="N73" s="210" t="s">
        <v>667</v>
      </c>
      <c r="O73" s="209" t="s">
        <v>667</v>
      </c>
      <c r="P73" s="209" t="s">
        <v>679</v>
      </c>
      <c r="Q73" s="210">
        <v>1976</v>
      </c>
      <c r="R73" s="211">
        <v>3</v>
      </c>
      <c r="S73" s="211" t="s">
        <v>667</v>
      </c>
      <c r="T73" s="211" t="s">
        <v>667</v>
      </c>
      <c r="U73" s="211" t="s">
        <v>667</v>
      </c>
      <c r="V73" s="211" t="s">
        <v>667</v>
      </c>
      <c r="W73" s="211" t="s">
        <v>667</v>
      </c>
      <c r="X73" s="212">
        <v>0</v>
      </c>
      <c r="Y73" s="212">
        <v>0</v>
      </c>
      <c r="Z73" s="213" t="s">
        <v>2987</v>
      </c>
      <c r="AA73" s="214">
        <v>2022</v>
      </c>
      <c r="AB73" s="215">
        <v>5</v>
      </c>
      <c r="AC73" s="215">
        <v>19</v>
      </c>
      <c r="AD73" s="220" t="b">
        <f>IF(ISBLANK(GroupMember[[#This Row],[1. Identifiant interne d’exploitation agricole*]]),"",IF(ISERROR(MATCH(GroupMember[[#This Row],[1. Identifiant interne d’exploitation agricole*]],CertifiedCrop[1. Identifiant interne d’exploitation agricole*],0)),FALSE,TRUE))</f>
        <v>1</v>
      </c>
      <c r="AE73" s="220" t="b">
        <f>IF(ISBLANK(GroupMember[[#This Row],[1. Identifiant interne d’exploitation agricole*]]),"",IF(ISERROR(MATCH(GroupMember[[#This Row],[1. Identifiant interne d’exploitation agricole*]],FarmUnit[1. Identifiant interne d’exploitation agricole*],0)),FALSE,TRUE))</f>
        <v>1</v>
      </c>
      <c r="AF73" s="165" t="str">
        <f t="shared" si="4"/>
        <v xml:space="preserve">CHRISTINE GUEI </v>
      </c>
      <c r="AG73" s="166" t="str">
        <f t="shared" si="5"/>
        <v>19/5/2022</v>
      </c>
      <c r="AH73" s="167">
        <f t="shared" si="7"/>
        <v>3</v>
      </c>
      <c r="AI73" s="168">
        <f t="shared" si="6"/>
        <v>0</v>
      </c>
    </row>
    <row r="74" spans="1:35" ht="15" customHeight="1" x14ac:dyDescent="0.2">
      <c r="A74" s="206" t="s">
        <v>895</v>
      </c>
      <c r="B74" s="206" t="s">
        <v>667</v>
      </c>
      <c r="C74" s="206" t="s">
        <v>895</v>
      </c>
      <c r="D74" s="206" t="s">
        <v>668</v>
      </c>
      <c r="E74" s="206" t="s">
        <v>669</v>
      </c>
      <c r="F74" s="206" t="s">
        <v>670</v>
      </c>
      <c r="G74" s="206" t="s">
        <v>668</v>
      </c>
      <c r="H74" s="278">
        <v>3</v>
      </c>
      <c r="I74" s="206" t="s">
        <v>671</v>
      </c>
      <c r="J74" s="206">
        <v>1</v>
      </c>
      <c r="K74" s="207">
        <v>2022</v>
      </c>
      <c r="L74" s="208" t="s">
        <v>896</v>
      </c>
      <c r="M74" s="208" t="s">
        <v>897</v>
      </c>
      <c r="N74" s="210" t="s">
        <v>667</v>
      </c>
      <c r="O74" s="209" t="s">
        <v>667</v>
      </c>
      <c r="P74" s="209" t="s">
        <v>674</v>
      </c>
      <c r="Q74" s="210">
        <v>1983</v>
      </c>
      <c r="R74" s="211">
        <v>3</v>
      </c>
      <c r="S74" s="211" t="s">
        <v>667</v>
      </c>
      <c r="T74" s="211" t="s">
        <v>667</v>
      </c>
      <c r="U74" s="211" t="s">
        <v>667</v>
      </c>
      <c r="V74" s="211" t="s">
        <v>667</v>
      </c>
      <c r="W74" s="211" t="s">
        <v>667</v>
      </c>
      <c r="X74" s="212">
        <v>0</v>
      </c>
      <c r="Y74" s="212">
        <v>0</v>
      </c>
      <c r="Z74" s="213" t="s">
        <v>2987</v>
      </c>
      <c r="AA74" s="214">
        <v>2022</v>
      </c>
      <c r="AB74" s="215">
        <v>5</v>
      </c>
      <c r="AC74" s="215">
        <v>19</v>
      </c>
      <c r="AD74" s="220" t="b">
        <f>IF(ISBLANK(GroupMember[[#This Row],[1. Identifiant interne d’exploitation agricole*]]),"",IF(ISERROR(MATCH(GroupMember[[#This Row],[1. Identifiant interne d’exploitation agricole*]],CertifiedCrop[1. Identifiant interne d’exploitation agricole*],0)),FALSE,TRUE))</f>
        <v>1</v>
      </c>
      <c r="AE74" s="220" t="b">
        <f>IF(ISBLANK(GroupMember[[#This Row],[1. Identifiant interne d’exploitation agricole*]]),"",IF(ISERROR(MATCH(GroupMember[[#This Row],[1. Identifiant interne d’exploitation agricole*]],FarmUnit[1. Identifiant interne d’exploitation agricole*],0)),FALSE,TRUE))</f>
        <v>1</v>
      </c>
      <c r="AF74" s="165" t="str">
        <f t="shared" si="4"/>
        <v xml:space="preserve">DJOUNINI JEREMIE TEHE </v>
      </c>
      <c r="AG74" s="166" t="str">
        <f t="shared" si="5"/>
        <v>19/5/2022</v>
      </c>
      <c r="AH74" s="167">
        <f t="shared" si="7"/>
        <v>3</v>
      </c>
      <c r="AI74" s="168">
        <f t="shared" si="6"/>
        <v>0</v>
      </c>
    </row>
    <row r="75" spans="1:35" ht="15" customHeight="1" x14ac:dyDescent="0.2">
      <c r="A75" s="205" t="s">
        <v>898</v>
      </c>
      <c r="B75" s="206" t="s">
        <v>667</v>
      </c>
      <c r="C75" s="205" t="s">
        <v>898</v>
      </c>
      <c r="D75" s="206" t="s">
        <v>668</v>
      </c>
      <c r="E75" s="206" t="s">
        <v>669</v>
      </c>
      <c r="F75" s="206" t="s">
        <v>670</v>
      </c>
      <c r="G75" s="206" t="s">
        <v>668</v>
      </c>
      <c r="H75" s="278">
        <v>6</v>
      </c>
      <c r="I75" s="206" t="s">
        <v>671</v>
      </c>
      <c r="J75" s="206">
        <v>1</v>
      </c>
      <c r="K75" s="207">
        <v>2022</v>
      </c>
      <c r="L75" s="208" t="s">
        <v>899</v>
      </c>
      <c r="M75" s="208" t="s">
        <v>900</v>
      </c>
      <c r="N75" s="210" t="s">
        <v>3192</v>
      </c>
      <c r="O75" s="209" t="s">
        <v>667</v>
      </c>
      <c r="P75" s="209" t="s">
        <v>674</v>
      </c>
      <c r="Q75" s="210">
        <v>1984</v>
      </c>
      <c r="R75" s="211">
        <v>3</v>
      </c>
      <c r="S75" s="211" t="s">
        <v>667</v>
      </c>
      <c r="T75" s="211" t="s">
        <v>667</v>
      </c>
      <c r="U75" s="211" t="s">
        <v>667</v>
      </c>
      <c r="V75" s="211" t="s">
        <v>667</v>
      </c>
      <c r="W75" s="211" t="s">
        <v>667</v>
      </c>
      <c r="X75" s="212">
        <v>0</v>
      </c>
      <c r="Y75" s="212">
        <v>0</v>
      </c>
      <c r="Z75" s="213" t="s">
        <v>2987</v>
      </c>
      <c r="AA75" s="214">
        <v>2022</v>
      </c>
      <c r="AB75" s="215">
        <v>6</v>
      </c>
      <c r="AC75" s="215">
        <v>9</v>
      </c>
      <c r="AD75" s="220" t="b">
        <f>IF(ISBLANK(GroupMember[[#This Row],[1. Identifiant interne d’exploitation agricole*]]),"",IF(ISERROR(MATCH(GroupMember[[#This Row],[1. Identifiant interne d’exploitation agricole*]],CertifiedCrop[1. Identifiant interne d’exploitation agricole*],0)),FALSE,TRUE))</f>
        <v>1</v>
      </c>
      <c r="AE75" s="220" t="b">
        <f>IF(ISBLANK(GroupMember[[#This Row],[1. Identifiant interne d’exploitation agricole*]]),"",IF(ISERROR(MATCH(GroupMember[[#This Row],[1. Identifiant interne d’exploitation agricole*]],FarmUnit[1. Identifiant interne d’exploitation agricole*],0)),FALSE,TRUE))</f>
        <v>1</v>
      </c>
      <c r="AF75" s="165" t="str">
        <f t="shared" si="4"/>
        <v xml:space="preserve">JOEL DEMBELE </v>
      </c>
      <c r="AG75" s="166" t="str">
        <f t="shared" si="5"/>
        <v>9/6/2022</v>
      </c>
      <c r="AH75" s="167">
        <f t="shared" si="7"/>
        <v>6</v>
      </c>
      <c r="AI75" s="168">
        <f t="shared" si="6"/>
        <v>0</v>
      </c>
    </row>
    <row r="76" spans="1:35" ht="15" customHeight="1" x14ac:dyDescent="0.2">
      <c r="A76" s="206" t="s">
        <v>901</v>
      </c>
      <c r="B76" s="206" t="s">
        <v>667</v>
      </c>
      <c r="C76" s="206" t="s">
        <v>901</v>
      </c>
      <c r="D76" s="206" t="s">
        <v>668</v>
      </c>
      <c r="E76" s="206" t="s">
        <v>669</v>
      </c>
      <c r="F76" s="206" t="s">
        <v>670</v>
      </c>
      <c r="G76" s="206" t="s">
        <v>668</v>
      </c>
      <c r="H76" s="278">
        <v>14.78</v>
      </c>
      <c r="I76" s="206" t="s">
        <v>671</v>
      </c>
      <c r="J76" s="206">
        <v>1</v>
      </c>
      <c r="K76" s="207">
        <v>2022</v>
      </c>
      <c r="L76" s="208" t="s">
        <v>902</v>
      </c>
      <c r="M76" s="208" t="s">
        <v>711</v>
      </c>
      <c r="N76" s="210" t="s">
        <v>667</v>
      </c>
      <c r="O76" s="209" t="s">
        <v>667</v>
      </c>
      <c r="P76" s="209" t="s">
        <v>674</v>
      </c>
      <c r="Q76" s="210">
        <v>1975</v>
      </c>
      <c r="R76" s="211">
        <v>3</v>
      </c>
      <c r="S76" s="211" t="s">
        <v>667</v>
      </c>
      <c r="T76" s="211" t="s">
        <v>667</v>
      </c>
      <c r="U76" s="211" t="s">
        <v>667</v>
      </c>
      <c r="V76" s="211" t="s">
        <v>667</v>
      </c>
      <c r="W76" s="211" t="s">
        <v>667</v>
      </c>
      <c r="X76" s="212">
        <v>0</v>
      </c>
      <c r="Y76" s="212">
        <v>0</v>
      </c>
      <c r="Z76" s="213" t="s">
        <v>2987</v>
      </c>
      <c r="AA76" s="214">
        <v>2022</v>
      </c>
      <c r="AB76" s="215">
        <v>6</v>
      </c>
      <c r="AC76" s="215">
        <v>10</v>
      </c>
      <c r="AD76" s="220" t="b">
        <f>IF(ISBLANK(GroupMember[[#This Row],[1. Identifiant interne d’exploitation agricole*]]),"",IF(ISERROR(MATCH(GroupMember[[#This Row],[1. Identifiant interne d’exploitation agricole*]],CertifiedCrop[1. Identifiant interne d’exploitation agricole*],0)),FALSE,TRUE))</f>
        <v>1</v>
      </c>
      <c r="AE76" s="220" t="b">
        <f>IF(ISBLANK(GroupMember[[#This Row],[1. Identifiant interne d’exploitation agricole*]]),"",IF(ISERROR(MATCH(GroupMember[[#This Row],[1. Identifiant interne d’exploitation agricole*]],FarmUnit[1. Identifiant interne d’exploitation agricole*],0)),FALSE,TRUE))</f>
        <v>1</v>
      </c>
      <c r="AF76" s="165" t="str">
        <f t="shared" si="4"/>
        <v xml:space="preserve">ANATOLE PAGNE </v>
      </c>
      <c r="AG76" s="166" t="str">
        <f t="shared" si="5"/>
        <v>10/6/2022</v>
      </c>
      <c r="AH76" s="167">
        <f t="shared" si="7"/>
        <v>5</v>
      </c>
      <c r="AI76" s="168">
        <f t="shared" si="6"/>
        <v>0</v>
      </c>
    </row>
    <row r="77" spans="1:35" ht="15" customHeight="1" x14ac:dyDescent="0.2">
      <c r="A77" s="205" t="s">
        <v>903</v>
      </c>
      <c r="B77" s="206" t="s">
        <v>667</v>
      </c>
      <c r="C77" s="205" t="s">
        <v>903</v>
      </c>
      <c r="D77" s="206" t="s">
        <v>668</v>
      </c>
      <c r="E77" s="206" t="s">
        <v>669</v>
      </c>
      <c r="F77" s="206" t="s">
        <v>670</v>
      </c>
      <c r="G77" s="206" t="s">
        <v>668</v>
      </c>
      <c r="H77" s="278">
        <v>2.2000000000000002</v>
      </c>
      <c r="I77" s="206" t="s">
        <v>671</v>
      </c>
      <c r="J77" s="206">
        <v>1</v>
      </c>
      <c r="K77" s="207">
        <v>2022</v>
      </c>
      <c r="L77" s="208" t="s">
        <v>904</v>
      </c>
      <c r="M77" s="208" t="s">
        <v>905</v>
      </c>
      <c r="N77" s="210" t="s">
        <v>667</v>
      </c>
      <c r="O77" s="209" t="s">
        <v>667</v>
      </c>
      <c r="P77" s="209" t="s">
        <v>674</v>
      </c>
      <c r="Q77" s="210">
        <v>1973</v>
      </c>
      <c r="R77" s="211">
        <v>3</v>
      </c>
      <c r="S77" s="211" t="s">
        <v>667</v>
      </c>
      <c r="T77" s="211" t="s">
        <v>667</v>
      </c>
      <c r="U77" s="211" t="s">
        <v>667</v>
      </c>
      <c r="V77" s="211" t="s">
        <v>667</v>
      </c>
      <c r="W77" s="211" t="s">
        <v>667</v>
      </c>
      <c r="X77" s="212">
        <v>0</v>
      </c>
      <c r="Y77" s="212">
        <v>0</v>
      </c>
      <c r="Z77" s="213" t="s">
        <v>2987</v>
      </c>
      <c r="AA77" s="214">
        <v>2022</v>
      </c>
      <c r="AB77" s="215">
        <v>6</v>
      </c>
      <c r="AC77" s="215">
        <v>10</v>
      </c>
      <c r="AD77" s="220" t="b">
        <f>IF(ISBLANK(GroupMember[[#This Row],[1. Identifiant interne d’exploitation agricole*]]),"",IF(ISERROR(MATCH(GroupMember[[#This Row],[1. Identifiant interne d’exploitation agricole*]],CertifiedCrop[1. Identifiant interne d’exploitation agricole*],0)),FALSE,TRUE))</f>
        <v>1</v>
      </c>
      <c r="AE77" s="220" t="b">
        <f>IF(ISBLANK(GroupMember[[#This Row],[1. Identifiant interne d’exploitation agricole*]]),"",IF(ISERROR(MATCH(GroupMember[[#This Row],[1. Identifiant interne d’exploitation agricole*]],FarmUnit[1. Identifiant interne d’exploitation agricole*],0)),FALSE,TRUE))</f>
        <v>1</v>
      </c>
      <c r="AF77" s="165" t="str">
        <f t="shared" si="4"/>
        <v xml:space="preserve"> BONIFACE SIE</v>
      </c>
      <c r="AG77" s="166" t="str">
        <f t="shared" si="5"/>
        <v>10/6/2022</v>
      </c>
      <c r="AH77" s="167">
        <f t="shared" si="7"/>
        <v>5</v>
      </c>
      <c r="AI77" s="168">
        <f t="shared" si="6"/>
        <v>0</v>
      </c>
    </row>
    <row r="78" spans="1:35" ht="15" customHeight="1" x14ac:dyDescent="0.2">
      <c r="A78" s="206" t="s">
        <v>906</v>
      </c>
      <c r="B78" s="206" t="s">
        <v>667</v>
      </c>
      <c r="C78" s="206" t="s">
        <v>906</v>
      </c>
      <c r="D78" s="206" t="s">
        <v>668</v>
      </c>
      <c r="E78" s="206" t="s">
        <v>669</v>
      </c>
      <c r="F78" s="206" t="s">
        <v>670</v>
      </c>
      <c r="G78" s="206" t="s">
        <v>668</v>
      </c>
      <c r="H78" s="278">
        <v>2.33</v>
      </c>
      <c r="I78" s="206" t="s">
        <v>671</v>
      </c>
      <c r="J78" s="206">
        <v>1</v>
      </c>
      <c r="K78" s="207">
        <v>2022</v>
      </c>
      <c r="L78" s="208" t="s">
        <v>907</v>
      </c>
      <c r="M78" s="208" t="s">
        <v>908</v>
      </c>
      <c r="N78" s="210" t="s">
        <v>667</v>
      </c>
      <c r="O78" s="209" t="s">
        <v>667</v>
      </c>
      <c r="P78" s="209" t="s">
        <v>674</v>
      </c>
      <c r="Q78" s="210">
        <v>1972</v>
      </c>
      <c r="R78" s="211">
        <v>5</v>
      </c>
      <c r="S78" s="211" t="s">
        <v>667</v>
      </c>
      <c r="T78" s="211" t="s">
        <v>667</v>
      </c>
      <c r="U78" s="211" t="s">
        <v>667</v>
      </c>
      <c r="V78" s="211" t="s">
        <v>667</v>
      </c>
      <c r="W78" s="211" t="s">
        <v>667</v>
      </c>
      <c r="X78" s="212">
        <v>0</v>
      </c>
      <c r="Y78" s="212">
        <v>0</v>
      </c>
      <c r="Z78" s="213" t="s">
        <v>2987</v>
      </c>
      <c r="AA78" s="214">
        <v>2022</v>
      </c>
      <c r="AB78" s="215">
        <v>6</v>
      </c>
      <c r="AC78" s="215">
        <v>9</v>
      </c>
      <c r="AD78" s="220" t="b">
        <f>IF(ISBLANK(GroupMember[[#This Row],[1. Identifiant interne d’exploitation agricole*]]),"",IF(ISERROR(MATCH(GroupMember[[#This Row],[1. Identifiant interne d’exploitation agricole*]],CertifiedCrop[1. Identifiant interne d’exploitation agricole*],0)),FALSE,TRUE))</f>
        <v>1</v>
      </c>
      <c r="AE78" s="220" t="b">
        <f>IF(ISBLANK(GroupMember[[#This Row],[1. Identifiant interne d’exploitation agricole*]]),"",IF(ISERROR(MATCH(GroupMember[[#This Row],[1. Identifiant interne d’exploitation agricole*]],FarmUnit[1. Identifiant interne d’exploitation agricole*],0)),FALSE,TRUE))</f>
        <v>1</v>
      </c>
      <c r="AF78" s="165" t="str">
        <f t="shared" si="4"/>
        <v xml:space="preserve">PLIHI GABRIEL MISSAKO </v>
      </c>
      <c r="AG78" s="166" t="str">
        <f t="shared" si="5"/>
        <v>9/6/2022</v>
      </c>
      <c r="AH78" s="167">
        <f t="shared" si="7"/>
        <v>6</v>
      </c>
      <c r="AI78" s="168">
        <f t="shared" si="6"/>
        <v>0</v>
      </c>
    </row>
    <row r="79" spans="1:35" ht="15" customHeight="1" x14ac:dyDescent="0.2">
      <c r="A79" s="205" t="s">
        <v>909</v>
      </c>
      <c r="B79" s="206" t="s">
        <v>667</v>
      </c>
      <c r="C79" s="205" t="s">
        <v>909</v>
      </c>
      <c r="D79" s="206" t="s">
        <v>668</v>
      </c>
      <c r="E79" s="206" t="s">
        <v>669</v>
      </c>
      <c r="F79" s="206" t="s">
        <v>670</v>
      </c>
      <c r="G79" s="206" t="s">
        <v>668</v>
      </c>
      <c r="H79" s="278">
        <v>2</v>
      </c>
      <c r="I79" s="206" t="s">
        <v>671</v>
      </c>
      <c r="J79" s="206">
        <v>1</v>
      </c>
      <c r="K79" s="207">
        <v>2022</v>
      </c>
      <c r="L79" s="208" t="s">
        <v>910</v>
      </c>
      <c r="M79" s="208" t="s">
        <v>707</v>
      </c>
      <c r="N79" s="210" t="s">
        <v>667</v>
      </c>
      <c r="O79" s="209" t="s">
        <v>667</v>
      </c>
      <c r="P79" s="209" t="s">
        <v>674</v>
      </c>
      <c r="Q79" s="210">
        <v>1990</v>
      </c>
      <c r="R79" s="211">
        <v>4</v>
      </c>
      <c r="S79" s="211" t="s">
        <v>667</v>
      </c>
      <c r="T79" s="211" t="s">
        <v>667</v>
      </c>
      <c r="U79" s="211" t="s">
        <v>667</v>
      </c>
      <c r="V79" s="211" t="s">
        <v>667</v>
      </c>
      <c r="W79" s="211" t="s">
        <v>667</v>
      </c>
      <c r="X79" s="212">
        <v>0</v>
      </c>
      <c r="Y79" s="212">
        <v>0</v>
      </c>
      <c r="Z79" s="213" t="s">
        <v>2987</v>
      </c>
      <c r="AA79" s="214">
        <v>2022</v>
      </c>
      <c r="AB79" s="215">
        <v>6</v>
      </c>
      <c r="AC79" s="215">
        <v>6</v>
      </c>
      <c r="AD79" s="220" t="b">
        <f>IF(ISBLANK(GroupMember[[#This Row],[1. Identifiant interne d’exploitation agricole*]]),"",IF(ISERROR(MATCH(GroupMember[[#This Row],[1. Identifiant interne d’exploitation agricole*]],CertifiedCrop[1. Identifiant interne d’exploitation agricole*],0)),FALSE,TRUE))</f>
        <v>1</v>
      </c>
      <c r="AE79" s="220" t="b">
        <f>IF(ISBLANK(GroupMember[[#This Row],[1. Identifiant interne d’exploitation agricole*]]),"",IF(ISERROR(MATCH(GroupMember[[#This Row],[1. Identifiant interne d’exploitation agricole*]],FarmUnit[1. Identifiant interne d’exploitation agricole*],0)),FALSE,TRUE))</f>
        <v>1</v>
      </c>
      <c r="AF79" s="165" t="str">
        <f t="shared" si="4"/>
        <v xml:space="preserve"> NENE FRANCK STEPHANE TAO </v>
      </c>
      <c r="AG79" s="166" t="str">
        <f t="shared" si="5"/>
        <v>6/6/2022</v>
      </c>
      <c r="AH79" s="167">
        <f t="shared" si="7"/>
        <v>5</v>
      </c>
      <c r="AI79" s="168">
        <f t="shared" si="6"/>
        <v>0</v>
      </c>
    </row>
    <row r="80" spans="1:35" ht="15" customHeight="1" x14ac:dyDescent="0.2">
      <c r="A80" s="206" t="s">
        <v>911</v>
      </c>
      <c r="B80" s="206" t="s">
        <v>667</v>
      </c>
      <c r="C80" s="206" t="s">
        <v>911</v>
      </c>
      <c r="D80" s="206" t="s">
        <v>668</v>
      </c>
      <c r="E80" s="206" t="s">
        <v>669</v>
      </c>
      <c r="F80" s="206" t="s">
        <v>670</v>
      </c>
      <c r="G80" s="206" t="s">
        <v>668</v>
      </c>
      <c r="H80" s="278">
        <v>2</v>
      </c>
      <c r="I80" s="206" t="s">
        <v>671</v>
      </c>
      <c r="J80" s="206">
        <v>1</v>
      </c>
      <c r="K80" s="207">
        <v>2022</v>
      </c>
      <c r="L80" s="208" t="s">
        <v>912</v>
      </c>
      <c r="M80" s="208" t="s">
        <v>913</v>
      </c>
      <c r="N80" s="210" t="s">
        <v>667</v>
      </c>
      <c r="O80" s="209" t="s">
        <v>667</v>
      </c>
      <c r="P80" s="209" t="s">
        <v>679</v>
      </c>
      <c r="Q80" s="210">
        <v>1985</v>
      </c>
      <c r="R80" s="211">
        <v>5</v>
      </c>
      <c r="S80" s="211" t="s">
        <v>667</v>
      </c>
      <c r="T80" s="211" t="s">
        <v>667</v>
      </c>
      <c r="U80" s="211" t="s">
        <v>667</v>
      </c>
      <c r="V80" s="211" t="s">
        <v>667</v>
      </c>
      <c r="W80" s="211" t="s">
        <v>667</v>
      </c>
      <c r="X80" s="212">
        <v>0</v>
      </c>
      <c r="Y80" s="212">
        <v>0</v>
      </c>
      <c r="Z80" s="213" t="s">
        <v>2987</v>
      </c>
      <c r="AA80" s="214">
        <v>2022</v>
      </c>
      <c r="AB80" s="215">
        <v>6</v>
      </c>
      <c r="AC80" s="215">
        <v>6</v>
      </c>
      <c r="AD80" s="220" t="b">
        <f>IF(ISBLANK(GroupMember[[#This Row],[1. Identifiant interne d’exploitation agricole*]]),"",IF(ISERROR(MATCH(GroupMember[[#This Row],[1. Identifiant interne d’exploitation agricole*]],CertifiedCrop[1. Identifiant interne d’exploitation agricole*],0)),FALSE,TRUE))</f>
        <v>1</v>
      </c>
      <c r="AE80" s="220" t="b">
        <f>IF(ISBLANK(GroupMember[[#This Row],[1. Identifiant interne d’exploitation agricole*]]),"",IF(ISERROR(MATCH(GroupMember[[#This Row],[1. Identifiant interne d’exploitation agricole*]],FarmUnit[1. Identifiant interne d’exploitation agricole*],0)),FALSE,TRUE))</f>
        <v>1</v>
      </c>
      <c r="AF80" s="165" t="str">
        <f t="shared" si="4"/>
        <v xml:space="preserve"> PAULETTE SIAN </v>
      </c>
      <c r="AG80" s="166" t="str">
        <f t="shared" si="5"/>
        <v>6/6/2022</v>
      </c>
      <c r="AH80" s="167">
        <f t="shared" si="7"/>
        <v>5</v>
      </c>
      <c r="AI80" s="168">
        <f t="shared" si="6"/>
        <v>0</v>
      </c>
    </row>
    <row r="81" spans="1:35" ht="15" customHeight="1" x14ac:dyDescent="0.2">
      <c r="A81" s="205" t="s">
        <v>914</v>
      </c>
      <c r="B81" s="206" t="s">
        <v>667</v>
      </c>
      <c r="C81" s="205" t="s">
        <v>914</v>
      </c>
      <c r="D81" s="206" t="s">
        <v>668</v>
      </c>
      <c r="E81" s="206" t="s">
        <v>669</v>
      </c>
      <c r="F81" s="206" t="s">
        <v>670</v>
      </c>
      <c r="G81" s="206" t="s">
        <v>668</v>
      </c>
      <c r="H81" s="278">
        <v>2</v>
      </c>
      <c r="I81" s="206" t="s">
        <v>671</v>
      </c>
      <c r="J81" s="206">
        <v>1</v>
      </c>
      <c r="K81" s="207">
        <v>2022</v>
      </c>
      <c r="L81" s="208" t="s">
        <v>915</v>
      </c>
      <c r="M81" s="208" t="s">
        <v>916</v>
      </c>
      <c r="N81" s="210" t="s">
        <v>667</v>
      </c>
      <c r="O81" s="209" t="s">
        <v>917</v>
      </c>
      <c r="P81" s="209" t="s">
        <v>674</v>
      </c>
      <c r="Q81" s="210">
        <v>1963</v>
      </c>
      <c r="R81" s="211">
        <v>2</v>
      </c>
      <c r="S81" s="211" t="s">
        <v>667</v>
      </c>
      <c r="T81" s="211" t="s">
        <v>667</v>
      </c>
      <c r="U81" s="211" t="s">
        <v>667</v>
      </c>
      <c r="V81" s="211" t="s">
        <v>667</v>
      </c>
      <c r="W81" s="211" t="s">
        <v>667</v>
      </c>
      <c r="X81" s="212">
        <v>0</v>
      </c>
      <c r="Y81" s="212">
        <v>0</v>
      </c>
      <c r="Z81" s="213" t="s">
        <v>2987</v>
      </c>
      <c r="AA81" s="214">
        <v>2022</v>
      </c>
      <c r="AB81" s="215">
        <v>6</v>
      </c>
      <c r="AC81" s="215">
        <v>8</v>
      </c>
      <c r="AD81" s="220" t="b">
        <f>IF(ISBLANK(GroupMember[[#This Row],[1. Identifiant interne d’exploitation agricole*]]),"",IF(ISERROR(MATCH(GroupMember[[#This Row],[1. Identifiant interne d’exploitation agricole*]],CertifiedCrop[1. Identifiant interne d’exploitation agricole*],0)),FALSE,TRUE))</f>
        <v>1</v>
      </c>
      <c r="AE81" s="220" t="b">
        <f>IF(ISBLANK(GroupMember[[#This Row],[1. Identifiant interne d’exploitation agricole*]]),"",IF(ISERROR(MATCH(GroupMember[[#This Row],[1. Identifiant interne d’exploitation agricole*]],FarmUnit[1. Identifiant interne d’exploitation agricole*],0)),FALSE,TRUE))</f>
        <v>1</v>
      </c>
      <c r="AF81" s="165" t="str">
        <f t="shared" si="4"/>
        <v xml:space="preserve"> PHILIPE SIE </v>
      </c>
      <c r="AG81" s="166" t="str">
        <f t="shared" si="5"/>
        <v>8/6/2022</v>
      </c>
      <c r="AH81" s="167">
        <f t="shared" si="7"/>
        <v>5</v>
      </c>
      <c r="AI81" s="168">
        <f t="shared" si="6"/>
        <v>0</v>
      </c>
    </row>
    <row r="82" spans="1:35" ht="15" customHeight="1" x14ac:dyDescent="0.2">
      <c r="A82" s="206" t="s">
        <v>918</v>
      </c>
      <c r="B82" s="206" t="s">
        <v>667</v>
      </c>
      <c r="C82" s="206" t="s">
        <v>918</v>
      </c>
      <c r="D82" s="206" t="s">
        <v>668</v>
      </c>
      <c r="E82" s="206" t="s">
        <v>669</v>
      </c>
      <c r="F82" s="206" t="s">
        <v>670</v>
      </c>
      <c r="G82" s="206" t="s">
        <v>668</v>
      </c>
      <c r="H82" s="278">
        <v>2.41</v>
      </c>
      <c r="I82" s="206" t="s">
        <v>671</v>
      </c>
      <c r="J82" s="206">
        <v>1</v>
      </c>
      <c r="K82" s="207">
        <v>2022</v>
      </c>
      <c r="L82" s="208" t="s">
        <v>919</v>
      </c>
      <c r="M82" s="208" t="s">
        <v>711</v>
      </c>
      <c r="N82" s="210" t="s">
        <v>667</v>
      </c>
      <c r="O82" s="209" t="s">
        <v>920</v>
      </c>
      <c r="P82" s="209" t="s">
        <v>674</v>
      </c>
      <c r="Q82" s="210">
        <v>1986</v>
      </c>
      <c r="R82" s="211">
        <v>6</v>
      </c>
      <c r="S82" s="211" t="s">
        <v>667</v>
      </c>
      <c r="T82" s="211" t="s">
        <v>667</v>
      </c>
      <c r="U82" s="211" t="s">
        <v>667</v>
      </c>
      <c r="V82" s="211" t="s">
        <v>667</v>
      </c>
      <c r="W82" s="211" t="s">
        <v>667</v>
      </c>
      <c r="X82" s="212">
        <v>0</v>
      </c>
      <c r="Y82" s="212">
        <v>0</v>
      </c>
      <c r="Z82" s="213" t="s">
        <v>2987</v>
      </c>
      <c r="AA82" s="214">
        <v>2022</v>
      </c>
      <c r="AB82" s="215">
        <v>6</v>
      </c>
      <c r="AC82" s="215">
        <v>10</v>
      </c>
      <c r="AD82" s="220" t="b">
        <f>IF(ISBLANK(GroupMember[[#This Row],[1. Identifiant interne d’exploitation agricole*]]),"",IF(ISERROR(MATCH(GroupMember[[#This Row],[1. Identifiant interne d’exploitation agricole*]],CertifiedCrop[1. Identifiant interne d’exploitation agricole*],0)),FALSE,TRUE))</f>
        <v>1</v>
      </c>
      <c r="AE82" s="220" t="b">
        <f>IF(ISBLANK(GroupMember[[#This Row],[1. Identifiant interne d’exploitation agricole*]]),"",IF(ISERROR(MATCH(GroupMember[[#This Row],[1. Identifiant interne d’exploitation agricole*]],FarmUnit[1. Identifiant interne d’exploitation agricole*],0)),FALSE,TRUE))</f>
        <v>1</v>
      </c>
      <c r="AF82" s="165" t="str">
        <f t="shared" si="4"/>
        <v xml:space="preserve">TODY JULES IDA PAGNE </v>
      </c>
      <c r="AG82" s="166" t="str">
        <f t="shared" si="5"/>
        <v>10/6/2022</v>
      </c>
      <c r="AH82" s="167">
        <f t="shared" si="7"/>
        <v>5</v>
      </c>
      <c r="AI82" s="168">
        <f t="shared" si="6"/>
        <v>0</v>
      </c>
    </row>
    <row r="83" spans="1:35" ht="15" customHeight="1" x14ac:dyDescent="0.2">
      <c r="A83" s="205" t="s">
        <v>921</v>
      </c>
      <c r="B83" s="206" t="s">
        <v>667</v>
      </c>
      <c r="C83" s="205" t="s">
        <v>921</v>
      </c>
      <c r="D83" s="206" t="s">
        <v>668</v>
      </c>
      <c r="E83" s="206" t="s">
        <v>669</v>
      </c>
      <c r="F83" s="206" t="s">
        <v>670</v>
      </c>
      <c r="G83" s="206" t="s">
        <v>668</v>
      </c>
      <c r="H83" s="278">
        <v>3.28</v>
      </c>
      <c r="I83" s="206" t="s">
        <v>671</v>
      </c>
      <c r="J83" s="206">
        <v>1</v>
      </c>
      <c r="K83" s="207">
        <v>2022</v>
      </c>
      <c r="L83" s="208" t="s">
        <v>922</v>
      </c>
      <c r="M83" s="208" t="s">
        <v>682</v>
      </c>
      <c r="N83" s="210" t="s">
        <v>667</v>
      </c>
      <c r="O83" s="209" t="s">
        <v>923</v>
      </c>
      <c r="P83" s="209" t="s">
        <v>674</v>
      </c>
      <c r="Q83" s="210">
        <v>1972</v>
      </c>
      <c r="R83" s="211">
        <v>2</v>
      </c>
      <c r="S83" s="211" t="s">
        <v>667</v>
      </c>
      <c r="T83" s="211" t="s">
        <v>667</v>
      </c>
      <c r="U83" s="211" t="s">
        <v>667</v>
      </c>
      <c r="V83" s="211" t="s">
        <v>667</v>
      </c>
      <c r="W83" s="211" t="s">
        <v>667</v>
      </c>
      <c r="X83" s="212">
        <v>0</v>
      </c>
      <c r="Y83" s="212">
        <v>0</v>
      </c>
      <c r="Z83" s="213" t="s">
        <v>2987</v>
      </c>
      <c r="AA83" s="214">
        <v>2022</v>
      </c>
      <c r="AB83" s="215">
        <v>6</v>
      </c>
      <c r="AC83" s="215">
        <v>10</v>
      </c>
      <c r="AD83" s="220" t="b">
        <f>IF(ISBLANK(GroupMember[[#This Row],[1. Identifiant interne d’exploitation agricole*]]),"",IF(ISERROR(MATCH(GroupMember[[#This Row],[1. Identifiant interne d’exploitation agricole*]],CertifiedCrop[1. Identifiant interne d’exploitation agricole*],0)),FALSE,TRUE))</f>
        <v>1</v>
      </c>
      <c r="AE83" s="220" t="b">
        <f>IF(ISBLANK(GroupMember[[#This Row],[1. Identifiant interne d’exploitation agricole*]]),"",IF(ISERROR(MATCH(GroupMember[[#This Row],[1. Identifiant interne d’exploitation agricole*]],FarmUnit[1. Identifiant interne d’exploitation agricole*],0)),FALSE,TRUE))</f>
        <v>1</v>
      </c>
      <c r="AF83" s="165" t="str">
        <f t="shared" si="4"/>
        <v xml:space="preserve">JEAN MARCEL GUEI </v>
      </c>
      <c r="AG83" s="166" t="str">
        <f t="shared" si="5"/>
        <v>10/6/2022</v>
      </c>
      <c r="AH83" s="167">
        <f t="shared" si="7"/>
        <v>5</v>
      </c>
      <c r="AI83" s="168">
        <f t="shared" si="6"/>
        <v>0</v>
      </c>
    </row>
    <row r="84" spans="1:35" ht="15" customHeight="1" x14ac:dyDescent="0.2">
      <c r="A84" s="206" t="s">
        <v>924</v>
      </c>
      <c r="B84" s="206" t="s">
        <v>667</v>
      </c>
      <c r="C84" s="206" t="s">
        <v>924</v>
      </c>
      <c r="D84" s="206" t="s">
        <v>668</v>
      </c>
      <c r="E84" s="206" t="s">
        <v>669</v>
      </c>
      <c r="F84" s="206" t="s">
        <v>670</v>
      </c>
      <c r="G84" s="206" t="s">
        <v>668</v>
      </c>
      <c r="H84" s="278">
        <v>3</v>
      </c>
      <c r="I84" s="206" t="s">
        <v>671</v>
      </c>
      <c r="J84" s="206">
        <v>1</v>
      </c>
      <c r="K84" s="207">
        <v>2022</v>
      </c>
      <c r="L84" s="208" t="s">
        <v>925</v>
      </c>
      <c r="M84" s="208" t="s">
        <v>926</v>
      </c>
      <c r="N84" s="210" t="s">
        <v>667</v>
      </c>
      <c r="O84" s="209" t="s">
        <v>667</v>
      </c>
      <c r="P84" s="209" t="s">
        <v>674</v>
      </c>
      <c r="Q84" s="210">
        <v>1980</v>
      </c>
      <c r="R84" s="211">
        <v>3</v>
      </c>
      <c r="S84" s="211" t="s">
        <v>667</v>
      </c>
      <c r="T84" s="211" t="s">
        <v>667</v>
      </c>
      <c r="U84" s="211" t="s">
        <v>667</v>
      </c>
      <c r="V84" s="211" t="s">
        <v>667</v>
      </c>
      <c r="W84" s="211" t="s">
        <v>667</v>
      </c>
      <c r="X84" s="212">
        <v>0</v>
      </c>
      <c r="Y84" s="212">
        <v>0</v>
      </c>
      <c r="Z84" s="213" t="s">
        <v>2987</v>
      </c>
      <c r="AA84" s="214">
        <v>2022</v>
      </c>
      <c r="AB84" s="215">
        <v>6</v>
      </c>
      <c r="AC84" s="215">
        <v>10</v>
      </c>
      <c r="AD84" s="220" t="b">
        <f>IF(ISBLANK(GroupMember[[#This Row],[1. Identifiant interne d’exploitation agricole*]]),"",IF(ISERROR(MATCH(GroupMember[[#This Row],[1. Identifiant interne d’exploitation agricole*]],CertifiedCrop[1. Identifiant interne d’exploitation agricole*],0)),FALSE,TRUE))</f>
        <v>1</v>
      </c>
      <c r="AE84" s="220" t="b">
        <f>IF(ISBLANK(GroupMember[[#This Row],[1. Identifiant interne d’exploitation agricole*]]),"",IF(ISERROR(MATCH(GroupMember[[#This Row],[1. Identifiant interne d’exploitation agricole*]],FarmUnit[1. Identifiant interne d’exploitation agricole*],0)),FALSE,TRUE))</f>
        <v>1</v>
      </c>
      <c r="AF84" s="165" t="str">
        <f t="shared" si="4"/>
        <v xml:space="preserve">KEHEI VINCENT GBOU </v>
      </c>
      <c r="AG84" s="166" t="str">
        <f t="shared" si="5"/>
        <v>10/6/2022</v>
      </c>
      <c r="AH84" s="167">
        <f t="shared" si="7"/>
        <v>5</v>
      </c>
      <c r="AI84" s="168">
        <f t="shared" si="6"/>
        <v>0</v>
      </c>
    </row>
    <row r="85" spans="1:35" ht="15" customHeight="1" x14ac:dyDescent="0.2">
      <c r="A85" s="205" t="s">
        <v>927</v>
      </c>
      <c r="B85" s="206" t="s">
        <v>667</v>
      </c>
      <c r="C85" s="205" t="s">
        <v>927</v>
      </c>
      <c r="D85" s="206" t="s">
        <v>668</v>
      </c>
      <c r="E85" s="206" t="s">
        <v>669</v>
      </c>
      <c r="F85" s="206" t="s">
        <v>670</v>
      </c>
      <c r="G85" s="206" t="s">
        <v>668</v>
      </c>
      <c r="H85" s="278">
        <v>2.15</v>
      </c>
      <c r="I85" s="206" t="s">
        <v>671</v>
      </c>
      <c r="J85" s="206">
        <v>1</v>
      </c>
      <c r="K85" s="207">
        <v>2022</v>
      </c>
      <c r="L85" s="208" t="s">
        <v>928</v>
      </c>
      <c r="M85" s="208" t="s">
        <v>682</v>
      </c>
      <c r="N85" s="210" t="s">
        <v>667</v>
      </c>
      <c r="O85" s="209" t="s">
        <v>929</v>
      </c>
      <c r="P85" s="209" t="s">
        <v>674</v>
      </c>
      <c r="Q85" s="210">
        <v>1982</v>
      </c>
      <c r="R85" s="211">
        <v>3</v>
      </c>
      <c r="S85" s="211" t="s">
        <v>667</v>
      </c>
      <c r="T85" s="211" t="s">
        <v>667</v>
      </c>
      <c r="U85" s="211" t="s">
        <v>667</v>
      </c>
      <c r="V85" s="211" t="s">
        <v>667</v>
      </c>
      <c r="W85" s="211" t="s">
        <v>667</v>
      </c>
      <c r="X85" s="212">
        <v>0</v>
      </c>
      <c r="Y85" s="212">
        <v>0</v>
      </c>
      <c r="Z85" s="213" t="s">
        <v>2987</v>
      </c>
      <c r="AA85" s="214">
        <v>2022</v>
      </c>
      <c r="AB85" s="215">
        <v>6</v>
      </c>
      <c r="AC85" s="215">
        <v>1</v>
      </c>
      <c r="AD85" s="220" t="b">
        <f>IF(ISBLANK(GroupMember[[#This Row],[1. Identifiant interne d’exploitation agricole*]]),"",IF(ISERROR(MATCH(GroupMember[[#This Row],[1. Identifiant interne d’exploitation agricole*]],CertifiedCrop[1. Identifiant interne d’exploitation agricole*],0)),FALSE,TRUE))</f>
        <v>1</v>
      </c>
      <c r="AE85" s="220" t="b">
        <f>IF(ISBLANK(GroupMember[[#This Row],[1. Identifiant interne d’exploitation agricole*]]),"",IF(ISERROR(MATCH(GroupMember[[#This Row],[1. Identifiant interne d’exploitation agricole*]],FarmUnit[1. Identifiant interne d’exploitation agricole*],0)),FALSE,TRUE))</f>
        <v>1</v>
      </c>
      <c r="AF85" s="165" t="str">
        <f t="shared" si="4"/>
        <v xml:space="preserve">ALEXIS GUEI </v>
      </c>
      <c r="AG85" s="166" t="str">
        <f t="shared" si="5"/>
        <v>1/6/2022</v>
      </c>
      <c r="AH85" s="167">
        <f t="shared" si="7"/>
        <v>5</v>
      </c>
      <c r="AI85" s="168">
        <f t="shared" si="6"/>
        <v>0</v>
      </c>
    </row>
    <row r="86" spans="1:35" ht="15" customHeight="1" x14ac:dyDescent="0.2">
      <c r="A86" s="206" t="s">
        <v>930</v>
      </c>
      <c r="B86" s="206" t="s">
        <v>667</v>
      </c>
      <c r="C86" s="206" t="s">
        <v>930</v>
      </c>
      <c r="D86" s="206" t="s">
        <v>931</v>
      </c>
      <c r="E86" s="206" t="s">
        <v>669</v>
      </c>
      <c r="F86" s="206" t="s">
        <v>670</v>
      </c>
      <c r="G86" s="206" t="s">
        <v>931</v>
      </c>
      <c r="H86" s="278">
        <v>2.1</v>
      </c>
      <c r="I86" s="206" t="s">
        <v>671</v>
      </c>
      <c r="J86" s="206">
        <v>1</v>
      </c>
      <c r="K86" s="207">
        <v>2022</v>
      </c>
      <c r="L86" s="208" t="s">
        <v>932</v>
      </c>
      <c r="M86" s="208" t="s">
        <v>933</v>
      </c>
      <c r="N86" s="210" t="s">
        <v>667</v>
      </c>
      <c r="O86" s="209" t="s">
        <v>934</v>
      </c>
      <c r="P86" s="209" t="s">
        <v>674</v>
      </c>
      <c r="Q86" s="210">
        <v>1984</v>
      </c>
      <c r="R86" s="211">
        <v>2</v>
      </c>
      <c r="S86" s="211" t="s">
        <v>667</v>
      </c>
      <c r="T86" s="211" t="s">
        <v>667</v>
      </c>
      <c r="U86" s="211" t="s">
        <v>667</v>
      </c>
      <c r="V86" s="211" t="s">
        <v>667</v>
      </c>
      <c r="W86" s="211" t="s">
        <v>667</v>
      </c>
      <c r="X86" s="212">
        <v>0</v>
      </c>
      <c r="Y86" s="212">
        <v>0</v>
      </c>
      <c r="Z86" s="213" t="s">
        <v>2987</v>
      </c>
      <c r="AA86" s="214">
        <v>2022</v>
      </c>
      <c r="AB86" s="215">
        <v>6</v>
      </c>
      <c r="AC86" s="215">
        <v>1</v>
      </c>
      <c r="AD86" s="220" t="b">
        <f>IF(ISBLANK(GroupMember[[#This Row],[1. Identifiant interne d’exploitation agricole*]]),"",IF(ISERROR(MATCH(GroupMember[[#This Row],[1. Identifiant interne d’exploitation agricole*]],CertifiedCrop[1. Identifiant interne d’exploitation agricole*],0)),FALSE,TRUE))</f>
        <v>1</v>
      </c>
      <c r="AE86" s="220" t="b">
        <f>IF(ISBLANK(GroupMember[[#This Row],[1. Identifiant interne d’exploitation agricole*]]),"",IF(ISERROR(MATCH(GroupMember[[#This Row],[1. Identifiant interne d’exploitation agricole*]],FarmUnit[1. Identifiant interne d’exploitation agricole*],0)),FALSE,TRUE))</f>
        <v>1</v>
      </c>
      <c r="AF86" s="165" t="str">
        <f t="shared" si="4"/>
        <v xml:space="preserve">ZIE  COULIBALY </v>
      </c>
      <c r="AG86" s="166" t="str">
        <f t="shared" si="5"/>
        <v>1/6/2022</v>
      </c>
      <c r="AH86" s="167">
        <f t="shared" si="7"/>
        <v>5</v>
      </c>
      <c r="AI86" s="168">
        <f t="shared" si="6"/>
        <v>0</v>
      </c>
    </row>
    <row r="87" spans="1:35" ht="15" customHeight="1" x14ac:dyDescent="0.2">
      <c r="A87" s="205" t="s">
        <v>935</v>
      </c>
      <c r="B87" s="206" t="s">
        <v>667</v>
      </c>
      <c r="C87" s="205" t="s">
        <v>935</v>
      </c>
      <c r="D87" s="206" t="s">
        <v>931</v>
      </c>
      <c r="E87" s="206" t="s">
        <v>669</v>
      </c>
      <c r="F87" s="206" t="s">
        <v>670</v>
      </c>
      <c r="G87" s="206" t="s">
        <v>931</v>
      </c>
      <c r="H87" s="278">
        <v>6.4</v>
      </c>
      <c r="I87" s="206" t="s">
        <v>671</v>
      </c>
      <c r="J87" s="206">
        <v>1</v>
      </c>
      <c r="K87" s="207">
        <v>2022</v>
      </c>
      <c r="L87" s="208" t="s">
        <v>936</v>
      </c>
      <c r="M87" s="208" t="s">
        <v>937</v>
      </c>
      <c r="N87" s="210" t="s">
        <v>667</v>
      </c>
      <c r="O87" s="209" t="s">
        <v>938</v>
      </c>
      <c r="P87" s="209" t="s">
        <v>679</v>
      </c>
      <c r="Q87" s="210">
        <v>1969</v>
      </c>
      <c r="R87" s="211">
        <v>3</v>
      </c>
      <c r="S87" s="211" t="s">
        <v>667</v>
      </c>
      <c r="T87" s="211" t="s">
        <v>667</v>
      </c>
      <c r="U87" s="211" t="s">
        <v>667</v>
      </c>
      <c r="V87" s="211" t="s">
        <v>667</v>
      </c>
      <c r="W87" s="211" t="s">
        <v>667</v>
      </c>
      <c r="X87" s="212">
        <v>0</v>
      </c>
      <c r="Y87" s="212">
        <v>0</v>
      </c>
      <c r="Z87" s="213" t="s">
        <v>2987</v>
      </c>
      <c r="AA87" s="214">
        <v>2022</v>
      </c>
      <c r="AB87" s="215">
        <v>6</v>
      </c>
      <c r="AC87" s="215">
        <v>1</v>
      </c>
      <c r="AD87" s="220" t="b">
        <f>IF(ISBLANK(GroupMember[[#This Row],[1. Identifiant interne d’exploitation agricole*]]),"",IF(ISERROR(MATCH(GroupMember[[#This Row],[1. Identifiant interne d’exploitation agricole*]],CertifiedCrop[1. Identifiant interne d’exploitation agricole*],0)),FALSE,TRUE))</f>
        <v>1</v>
      </c>
      <c r="AE87" s="220" t="b">
        <f>IF(ISBLANK(GroupMember[[#This Row],[1. Identifiant interne d’exploitation agricole*]]),"",IF(ISERROR(MATCH(GroupMember[[#This Row],[1. Identifiant interne d’exploitation agricole*]],FarmUnit[1. Identifiant interne d’exploitation agricole*],0)),FALSE,TRUE))</f>
        <v>1</v>
      </c>
      <c r="AF87" s="165" t="str">
        <f t="shared" si="4"/>
        <v xml:space="preserve"> DELPHINE GUEI</v>
      </c>
      <c r="AG87" s="166" t="str">
        <f t="shared" si="5"/>
        <v>1/6/2022</v>
      </c>
      <c r="AH87" s="167">
        <f t="shared" si="7"/>
        <v>5</v>
      </c>
      <c r="AI87" s="168">
        <f t="shared" si="6"/>
        <v>0</v>
      </c>
    </row>
    <row r="88" spans="1:35" ht="15" customHeight="1" x14ac:dyDescent="0.2">
      <c r="A88" s="206" t="s">
        <v>939</v>
      </c>
      <c r="B88" s="206" t="s">
        <v>667</v>
      </c>
      <c r="C88" s="206" t="s">
        <v>939</v>
      </c>
      <c r="D88" s="206" t="s">
        <v>931</v>
      </c>
      <c r="E88" s="206" t="s">
        <v>669</v>
      </c>
      <c r="F88" s="206" t="s">
        <v>670</v>
      </c>
      <c r="G88" s="206" t="s">
        <v>931</v>
      </c>
      <c r="H88" s="278">
        <v>3.33</v>
      </c>
      <c r="I88" s="206" t="s">
        <v>671</v>
      </c>
      <c r="J88" s="206">
        <v>1</v>
      </c>
      <c r="K88" s="207">
        <v>2022</v>
      </c>
      <c r="L88" s="208" t="s">
        <v>940</v>
      </c>
      <c r="M88" s="208" t="s">
        <v>941</v>
      </c>
      <c r="N88" s="210" t="s">
        <v>3193</v>
      </c>
      <c r="O88" s="209" t="s">
        <v>942</v>
      </c>
      <c r="P88" s="209" t="s">
        <v>674</v>
      </c>
      <c r="Q88" s="210">
        <v>1982</v>
      </c>
      <c r="R88" s="211">
        <v>3</v>
      </c>
      <c r="S88" s="211" t="s">
        <v>667</v>
      </c>
      <c r="T88" s="211" t="s">
        <v>667</v>
      </c>
      <c r="U88" s="211" t="s">
        <v>667</v>
      </c>
      <c r="V88" s="211" t="s">
        <v>667</v>
      </c>
      <c r="W88" s="211" t="s">
        <v>667</v>
      </c>
      <c r="X88" s="212">
        <v>0</v>
      </c>
      <c r="Y88" s="212">
        <v>0</v>
      </c>
      <c r="Z88" s="213" t="s">
        <v>2987</v>
      </c>
      <c r="AA88" s="214">
        <v>2022</v>
      </c>
      <c r="AB88" s="215">
        <v>6</v>
      </c>
      <c r="AC88" s="215">
        <v>1</v>
      </c>
      <c r="AD88" s="220" t="b">
        <f>IF(ISBLANK(GroupMember[[#This Row],[1. Identifiant interne d’exploitation agricole*]]),"",IF(ISERROR(MATCH(GroupMember[[#This Row],[1. Identifiant interne d’exploitation agricole*]],CertifiedCrop[1. Identifiant interne d’exploitation agricole*],0)),FALSE,TRUE))</f>
        <v>1</v>
      </c>
      <c r="AE88" s="220" t="b">
        <f>IF(ISBLANK(GroupMember[[#This Row],[1. Identifiant interne d’exploitation agricole*]]),"",IF(ISERROR(MATCH(GroupMember[[#This Row],[1. Identifiant interne d’exploitation agricole*]],FarmUnit[1. Identifiant interne d’exploitation agricole*],0)),FALSE,TRUE))</f>
        <v>1</v>
      </c>
      <c r="AF88" s="165" t="str">
        <f t="shared" si="4"/>
        <v xml:space="preserve">HOUEDI PROSPER HOUEDI </v>
      </c>
      <c r="AG88" s="166" t="str">
        <f t="shared" si="5"/>
        <v>1/6/2022</v>
      </c>
      <c r="AH88" s="167">
        <f t="shared" si="7"/>
        <v>5</v>
      </c>
      <c r="AI88" s="168">
        <f t="shared" si="6"/>
        <v>0</v>
      </c>
    </row>
    <row r="89" spans="1:35" ht="15" customHeight="1" x14ac:dyDescent="0.2">
      <c r="A89" s="205" t="s">
        <v>943</v>
      </c>
      <c r="B89" s="206" t="s">
        <v>667</v>
      </c>
      <c r="C89" s="205" t="s">
        <v>943</v>
      </c>
      <c r="D89" s="206" t="s">
        <v>931</v>
      </c>
      <c r="E89" s="206" t="s">
        <v>669</v>
      </c>
      <c r="F89" s="206" t="s">
        <v>670</v>
      </c>
      <c r="G89" s="206" t="s">
        <v>931</v>
      </c>
      <c r="H89" s="278">
        <v>2.2599999999999998</v>
      </c>
      <c r="I89" s="206" t="s">
        <v>671</v>
      </c>
      <c r="J89" s="206">
        <v>1</v>
      </c>
      <c r="K89" s="207">
        <v>2022</v>
      </c>
      <c r="L89" s="208" t="s">
        <v>944</v>
      </c>
      <c r="M89" s="208" t="s">
        <v>945</v>
      </c>
      <c r="N89" s="210" t="s">
        <v>3194</v>
      </c>
      <c r="O89" s="209" t="s">
        <v>667</v>
      </c>
      <c r="P89" s="209" t="s">
        <v>679</v>
      </c>
      <c r="Q89" s="210">
        <v>1970</v>
      </c>
      <c r="R89" s="211">
        <v>3</v>
      </c>
      <c r="S89" s="211" t="s">
        <v>667</v>
      </c>
      <c r="T89" s="211" t="s">
        <v>667</v>
      </c>
      <c r="U89" s="211" t="s">
        <v>667</v>
      </c>
      <c r="V89" s="211" t="s">
        <v>667</v>
      </c>
      <c r="W89" s="211" t="s">
        <v>667</v>
      </c>
      <c r="X89" s="212">
        <v>0</v>
      </c>
      <c r="Y89" s="212">
        <v>0</v>
      </c>
      <c r="Z89" s="213" t="s">
        <v>2987</v>
      </c>
      <c r="AA89" s="214">
        <v>2022</v>
      </c>
      <c r="AB89" s="215">
        <v>6</v>
      </c>
      <c r="AC89" s="215">
        <v>1</v>
      </c>
      <c r="AD89" s="220" t="b">
        <f>IF(ISBLANK(GroupMember[[#This Row],[1. Identifiant interne d’exploitation agricole*]]),"",IF(ISERROR(MATCH(GroupMember[[#This Row],[1. Identifiant interne d’exploitation agricole*]],CertifiedCrop[1. Identifiant interne d’exploitation agricole*],0)),FALSE,TRUE))</f>
        <v>1</v>
      </c>
      <c r="AE89" s="220" t="b">
        <f>IF(ISBLANK(GroupMember[[#This Row],[1. Identifiant interne d’exploitation agricole*]]),"",IF(ISERROR(MATCH(GroupMember[[#This Row],[1. Identifiant interne d’exploitation agricole*]],FarmUnit[1. Identifiant interne d’exploitation agricole*],0)),FALSE,TRUE))</f>
        <v>1</v>
      </c>
      <c r="AF89" s="165" t="str">
        <f t="shared" si="4"/>
        <v xml:space="preserve">AMENAN AKOUNGBI </v>
      </c>
      <c r="AG89" s="166" t="str">
        <f t="shared" si="5"/>
        <v>1/6/2022</v>
      </c>
      <c r="AH89" s="167">
        <f t="shared" si="7"/>
        <v>5</v>
      </c>
      <c r="AI89" s="168">
        <f t="shared" si="6"/>
        <v>0</v>
      </c>
    </row>
    <row r="90" spans="1:35" ht="15" customHeight="1" x14ac:dyDescent="0.2">
      <c r="A90" s="206" t="s">
        <v>946</v>
      </c>
      <c r="B90" s="206" t="s">
        <v>667</v>
      </c>
      <c r="C90" s="206" t="s">
        <v>946</v>
      </c>
      <c r="D90" s="206" t="s">
        <v>931</v>
      </c>
      <c r="E90" s="206" t="s">
        <v>669</v>
      </c>
      <c r="F90" s="206" t="s">
        <v>670</v>
      </c>
      <c r="G90" s="206" t="s">
        <v>931</v>
      </c>
      <c r="H90" s="278">
        <v>2.29</v>
      </c>
      <c r="I90" s="206" t="s">
        <v>671</v>
      </c>
      <c r="J90" s="206">
        <v>1</v>
      </c>
      <c r="K90" s="207">
        <v>2022</v>
      </c>
      <c r="L90" s="208" t="s">
        <v>947</v>
      </c>
      <c r="M90" s="208" t="s">
        <v>948</v>
      </c>
      <c r="N90" s="210" t="s">
        <v>667</v>
      </c>
      <c r="O90" s="209" t="s">
        <v>949</v>
      </c>
      <c r="P90" s="209" t="s">
        <v>674</v>
      </c>
      <c r="Q90" s="210">
        <v>1974</v>
      </c>
      <c r="R90" s="211">
        <v>3</v>
      </c>
      <c r="S90" s="211" t="s">
        <v>667</v>
      </c>
      <c r="T90" s="211" t="s">
        <v>667</v>
      </c>
      <c r="U90" s="211" t="s">
        <v>667</v>
      </c>
      <c r="V90" s="211" t="s">
        <v>667</v>
      </c>
      <c r="W90" s="211" t="s">
        <v>667</v>
      </c>
      <c r="X90" s="212">
        <v>0</v>
      </c>
      <c r="Y90" s="212">
        <v>0</v>
      </c>
      <c r="Z90" s="213" t="s">
        <v>2987</v>
      </c>
      <c r="AA90" s="214">
        <v>2022</v>
      </c>
      <c r="AB90" s="215">
        <v>6</v>
      </c>
      <c r="AC90" s="215">
        <v>4</v>
      </c>
      <c r="AD90" s="220" t="b">
        <f>IF(ISBLANK(GroupMember[[#This Row],[1. Identifiant interne d’exploitation agricole*]]),"",IF(ISERROR(MATCH(GroupMember[[#This Row],[1. Identifiant interne d’exploitation agricole*]],CertifiedCrop[1. Identifiant interne d’exploitation agricole*],0)),FALSE,TRUE))</f>
        <v>1</v>
      </c>
      <c r="AE90" s="220" t="b">
        <f>IF(ISBLANK(GroupMember[[#This Row],[1. Identifiant interne d’exploitation agricole*]]),"",IF(ISERROR(MATCH(GroupMember[[#This Row],[1. Identifiant interne d’exploitation agricole*]],FarmUnit[1. Identifiant interne d’exploitation agricole*],0)),FALSE,TRUE))</f>
        <v>1</v>
      </c>
      <c r="AF90" s="165" t="str">
        <f t="shared" si="4"/>
        <v xml:space="preserve">KONAN KOUASSI </v>
      </c>
      <c r="AG90" s="166" t="str">
        <f t="shared" si="5"/>
        <v>4/6/2022</v>
      </c>
      <c r="AH90" s="167">
        <f t="shared" si="7"/>
        <v>5</v>
      </c>
      <c r="AI90" s="168">
        <f t="shared" si="6"/>
        <v>0</v>
      </c>
    </row>
    <row r="91" spans="1:35" ht="15" customHeight="1" x14ac:dyDescent="0.2">
      <c r="A91" s="205" t="s">
        <v>950</v>
      </c>
      <c r="B91" s="206" t="s">
        <v>667</v>
      </c>
      <c r="C91" s="205" t="s">
        <v>950</v>
      </c>
      <c r="D91" s="206" t="s">
        <v>931</v>
      </c>
      <c r="E91" s="206" t="s">
        <v>669</v>
      </c>
      <c r="F91" s="206" t="s">
        <v>670</v>
      </c>
      <c r="G91" s="206" t="s">
        <v>931</v>
      </c>
      <c r="H91" s="278">
        <v>2</v>
      </c>
      <c r="I91" s="206" t="s">
        <v>671</v>
      </c>
      <c r="J91" s="206">
        <v>1</v>
      </c>
      <c r="K91" s="207">
        <v>2022</v>
      </c>
      <c r="L91" s="208" t="s">
        <v>951</v>
      </c>
      <c r="M91" s="208" t="s">
        <v>952</v>
      </c>
      <c r="N91" s="210" t="s">
        <v>3195</v>
      </c>
      <c r="O91" s="209" t="s">
        <v>953</v>
      </c>
      <c r="P91" s="209" t="s">
        <v>674</v>
      </c>
      <c r="Q91" s="210">
        <v>1976</v>
      </c>
      <c r="R91" s="211">
        <v>3</v>
      </c>
      <c r="S91" s="211" t="s">
        <v>667</v>
      </c>
      <c r="T91" s="211" t="s">
        <v>667</v>
      </c>
      <c r="U91" s="211" t="s">
        <v>667</v>
      </c>
      <c r="V91" s="211" t="s">
        <v>667</v>
      </c>
      <c r="W91" s="211" t="s">
        <v>667</v>
      </c>
      <c r="X91" s="212">
        <v>0</v>
      </c>
      <c r="Y91" s="212">
        <v>0</v>
      </c>
      <c r="Z91" s="213" t="s">
        <v>2987</v>
      </c>
      <c r="AA91" s="214">
        <v>2022</v>
      </c>
      <c r="AB91" s="215">
        <v>6</v>
      </c>
      <c r="AC91" s="215">
        <v>4</v>
      </c>
      <c r="AD91" s="220" t="b">
        <f>IF(ISBLANK(GroupMember[[#This Row],[1. Identifiant interne d’exploitation agricole*]]),"",IF(ISERROR(MATCH(GroupMember[[#This Row],[1. Identifiant interne d’exploitation agricole*]],CertifiedCrop[1. Identifiant interne d’exploitation agricole*],0)),FALSE,TRUE))</f>
        <v>1</v>
      </c>
      <c r="AE91" s="220" t="b">
        <f>IF(ISBLANK(GroupMember[[#This Row],[1. Identifiant interne d’exploitation agricole*]]),"",IF(ISERROR(MATCH(GroupMember[[#This Row],[1. Identifiant interne d’exploitation agricole*]],FarmUnit[1. Identifiant interne d’exploitation agricole*],0)),FALSE,TRUE))</f>
        <v>1</v>
      </c>
      <c r="AF91" s="165" t="str">
        <f t="shared" si="4"/>
        <v xml:space="preserve">BASSIMA C0ULIBALY </v>
      </c>
      <c r="AG91" s="166" t="str">
        <f t="shared" si="5"/>
        <v>4/6/2022</v>
      </c>
      <c r="AH91" s="167">
        <f t="shared" si="7"/>
        <v>5</v>
      </c>
      <c r="AI91" s="168">
        <f t="shared" si="6"/>
        <v>0</v>
      </c>
    </row>
    <row r="92" spans="1:35" ht="15" customHeight="1" x14ac:dyDescent="0.2">
      <c r="A92" s="206" t="s">
        <v>954</v>
      </c>
      <c r="B92" s="206" t="s">
        <v>667</v>
      </c>
      <c r="C92" s="206" t="s">
        <v>954</v>
      </c>
      <c r="D92" s="206" t="s">
        <v>931</v>
      </c>
      <c r="E92" s="206" t="s">
        <v>669</v>
      </c>
      <c r="F92" s="206" t="s">
        <v>670</v>
      </c>
      <c r="G92" s="206" t="s">
        <v>931</v>
      </c>
      <c r="H92" s="278">
        <v>3.3</v>
      </c>
      <c r="I92" s="206" t="s">
        <v>671</v>
      </c>
      <c r="J92" s="206">
        <v>1</v>
      </c>
      <c r="K92" s="207">
        <v>2022</v>
      </c>
      <c r="L92" s="208" t="s">
        <v>955</v>
      </c>
      <c r="M92" s="208" t="s">
        <v>956</v>
      </c>
      <c r="N92" s="210" t="s">
        <v>667</v>
      </c>
      <c r="O92" s="209" t="s">
        <v>957</v>
      </c>
      <c r="P92" s="209" t="s">
        <v>674</v>
      </c>
      <c r="Q92" s="210">
        <v>1983</v>
      </c>
      <c r="R92" s="211">
        <v>2</v>
      </c>
      <c r="S92" s="211" t="s">
        <v>667</v>
      </c>
      <c r="T92" s="211" t="s">
        <v>667</v>
      </c>
      <c r="U92" s="211" t="s">
        <v>667</v>
      </c>
      <c r="V92" s="211" t="s">
        <v>667</v>
      </c>
      <c r="W92" s="211" t="s">
        <v>667</v>
      </c>
      <c r="X92" s="212">
        <v>0</v>
      </c>
      <c r="Y92" s="212">
        <v>0</v>
      </c>
      <c r="Z92" s="213" t="s">
        <v>2987</v>
      </c>
      <c r="AA92" s="214">
        <v>2022</v>
      </c>
      <c r="AB92" s="215">
        <v>6</v>
      </c>
      <c r="AC92" s="215">
        <v>4</v>
      </c>
      <c r="AD92" s="220" t="b">
        <f>IF(ISBLANK(GroupMember[[#This Row],[1. Identifiant interne d’exploitation agricole*]]),"",IF(ISERROR(MATCH(GroupMember[[#This Row],[1. Identifiant interne d’exploitation agricole*]],CertifiedCrop[1. Identifiant interne d’exploitation agricole*],0)),FALSE,TRUE))</f>
        <v>1</v>
      </c>
      <c r="AE92" s="220" t="b">
        <f>IF(ISBLANK(GroupMember[[#This Row],[1. Identifiant interne d’exploitation agricole*]]),"",IF(ISERROR(MATCH(GroupMember[[#This Row],[1. Identifiant interne d’exploitation agricole*]],FarmUnit[1. Identifiant interne d’exploitation agricole*],0)),FALSE,TRUE))</f>
        <v>1</v>
      </c>
      <c r="AF92" s="165" t="str">
        <f t="shared" si="4"/>
        <v xml:space="preserve">FLORENT MIEHI </v>
      </c>
      <c r="AG92" s="166" t="str">
        <f t="shared" si="5"/>
        <v>4/6/2022</v>
      </c>
      <c r="AH92" s="167">
        <f t="shared" si="7"/>
        <v>5</v>
      </c>
      <c r="AI92" s="168">
        <f t="shared" si="6"/>
        <v>0</v>
      </c>
    </row>
    <row r="93" spans="1:35" ht="15" customHeight="1" x14ac:dyDescent="0.2">
      <c r="A93" s="205" t="s">
        <v>958</v>
      </c>
      <c r="B93" s="206" t="s">
        <v>667</v>
      </c>
      <c r="C93" s="205" t="s">
        <v>958</v>
      </c>
      <c r="D93" s="206" t="s">
        <v>931</v>
      </c>
      <c r="E93" s="206" t="s">
        <v>669</v>
      </c>
      <c r="F93" s="206" t="s">
        <v>670</v>
      </c>
      <c r="G93" s="206" t="s">
        <v>931</v>
      </c>
      <c r="H93" s="278">
        <v>2.2799999999999998</v>
      </c>
      <c r="I93" s="206" t="s">
        <v>671</v>
      </c>
      <c r="J93" s="206">
        <v>1</v>
      </c>
      <c r="K93" s="207">
        <v>2022</v>
      </c>
      <c r="L93" s="208" t="s">
        <v>959</v>
      </c>
      <c r="M93" s="208" t="s">
        <v>960</v>
      </c>
      <c r="N93" s="210" t="s">
        <v>3196</v>
      </c>
      <c r="O93" s="209" t="s">
        <v>961</v>
      </c>
      <c r="P93" s="209" t="s">
        <v>679</v>
      </c>
      <c r="Q93" s="210">
        <v>1984</v>
      </c>
      <c r="R93" s="211">
        <v>2</v>
      </c>
      <c r="S93" s="211" t="s">
        <v>667</v>
      </c>
      <c r="T93" s="211" t="s">
        <v>667</v>
      </c>
      <c r="U93" s="211" t="s">
        <v>667</v>
      </c>
      <c r="V93" s="211" t="s">
        <v>667</v>
      </c>
      <c r="W93" s="211" t="s">
        <v>667</v>
      </c>
      <c r="X93" s="212">
        <v>0</v>
      </c>
      <c r="Y93" s="212">
        <v>0</v>
      </c>
      <c r="Z93" s="213" t="s">
        <v>2987</v>
      </c>
      <c r="AA93" s="214">
        <v>2022</v>
      </c>
      <c r="AB93" s="215">
        <v>6</v>
      </c>
      <c r="AC93" s="215">
        <v>4</v>
      </c>
      <c r="AD93" s="220" t="b">
        <f>IF(ISBLANK(GroupMember[[#This Row],[1. Identifiant interne d’exploitation agricole*]]),"",IF(ISERROR(MATCH(GroupMember[[#This Row],[1. Identifiant interne d’exploitation agricole*]],CertifiedCrop[1. Identifiant interne d’exploitation agricole*],0)),FALSE,TRUE))</f>
        <v>1</v>
      </c>
      <c r="AE93" s="220" t="b">
        <f>IF(ISBLANK(GroupMember[[#This Row],[1. Identifiant interne d’exploitation agricole*]]),"",IF(ISERROR(MATCH(GroupMember[[#This Row],[1. Identifiant interne d’exploitation agricole*]],FarmUnit[1. Identifiant interne d’exploitation agricole*],0)),FALSE,TRUE))</f>
        <v>1</v>
      </c>
      <c r="AF93" s="165" t="str">
        <f t="shared" si="4"/>
        <v xml:space="preserve">AGUIRATOU SAWADOGO </v>
      </c>
      <c r="AG93" s="166" t="str">
        <f t="shared" si="5"/>
        <v>4/6/2022</v>
      </c>
      <c r="AH93" s="167">
        <f t="shared" si="7"/>
        <v>5</v>
      </c>
      <c r="AI93" s="168">
        <f t="shared" si="6"/>
        <v>0</v>
      </c>
    </row>
    <row r="94" spans="1:35" ht="15" customHeight="1" x14ac:dyDescent="0.2">
      <c r="A94" s="206" t="s">
        <v>962</v>
      </c>
      <c r="B94" s="206" t="s">
        <v>667</v>
      </c>
      <c r="C94" s="206" t="s">
        <v>962</v>
      </c>
      <c r="D94" s="206" t="s">
        <v>931</v>
      </c>
      <c r="E94" s="206" t="s">
        <v>669</v>
      </c>
      <c r="F94" s="206" t="s">
        <v>670</v>
      </c>
      <c r="G94" s="206" t="s">
        <v>931</v>
      </c>
      <c r="H94" s="278">
        <v>2.33</v>
      </c>
      <c r="I94" s="206" t="s">
        <v>671</v>
      </c>
      <c r="J94" s="206">
        <v>1</v>
      </c>
      <c r="K94" s="207">
        <v>2022</v>
      </c>
      <c r="L94" s="208" t="s">
        <v>963</v>
      </c>
      <c r="M94" s="208" t="s">
        <v>964</v>
      </c>
      <c r="N94" s="210" t="s">
        <v>667</v>
      </c>
      <c r="O94" s="209" t="s">
        <v>965</v>
      </c>
      <c r="P94" s="209" t="s">
        <v>674</v>
      </c>
      <c r="Q94" s="210">
        <v>1975</v>
      </c>
      <c r="R94" s="211">
        <v>4</v>
      </c>
      <c r="S94" s="211" t="s">
        <v>667</v>
      </c>
      <c r="T94" s="211" t="s">
        <v>667</v>
      </c>
      <c r="U94" s="211" t="s">
        <v>667</v>
      </c>
      <c r="V94" s="211" t="s">
        <v>667</v>
      </c>
      <c r="W94" s="211" t="s">
        <v>667</v>
      </c>
      <c r="X94" s="212">
        <v>0</v>
      </c>
      <c r="Y94" s="212">
        <v>0</v>
      </c>
      <c r="Z94" s="213" t="s">
        <v>2987</v>
      </c>
      <c r="AA94" s="214">
        <v>2022</v>
      </c>
      <c r="AB94" s="215">
        <v>6</v>
      </c>
      <c r="AC94" s="215">
        <v>4</v>
      </c>
      <c r="AD94" s="220" t="b">
        <f>IF(ISBLANK(GroupMember[[#This Row],[1. Identifiant interne d’exploitation agricole*]]),"",IF(ISERROR(MATCH(GroupMember[[#This Row],[1. Identifiant interne d’exploitation agricole*]],CertifiedCrop[1. Identifiant interne d’exploitation agricole*],0)),FALSE,TRUE))</f>
        <v>1</v>
      </c>
      <c r="AE94" s="220" t="b">
        <f>IF(ISBLANK(GroupMember[[#This Row],[1. Identifiant interne d’exploitation agricole*]]),"",IF(ISERROR(MATCH(GroupMember[[#This Row],[1. Identifiant interne d’exploitation agricole*]],FarmUnit[1. Identifiant interne d’exploitation agricole*],0)),FALSE,TRUE))</f>
        <v>1</v>
      </c>
      <c r="AF94" s="165" t="str">
        <f t="shared" si="4"/>
        <v xml:space="preserve">ZATTA KEVIN GOGBEU </v>
      </c>
      <c r="AG94" s="166" t="str">
        <f t="shared" si="5"/>
        <v>4/6/2022</v>
      </c>
      <c r="AH94" s="167">
        <f t="shared" si="7"/>
        <v>5</v>
      </c>
      <c r="AI94" s="168">
        <f t="shared" si="6"/>
        <v>0</v>
      </c>
    </row>
    <row r="95" spans="1:35" ht="15" customHeight="1" x14ac:dyDescent="0.2">
      <c r="A95" s="205" t="s">
        <v>966</v>
      </c>
      <c r="B95" s="206" t="s">
        <v>667</v>
      </c>
      <c r="C95" s="205" t="s">
        <v>966</v>
      </c>
      <c r="D95" s="206" t="s">
        <v>931</v>
      </c>
      <c r="E95" s="206" t="s">
        <v>669</v>
      </c>
      <c r="F95" s="206" t="s">
        <v>670</v>
      </c>
      <c r="G95" s="206" t="s">
        <v>931</v>
      </c>
      <c r="H95" s="278">
        <v>2.2799999999999998</v>
      </c>
      <c r="I95" s="206" t="s">
        <v>671</v>
      </c>
      <c r="J95" s="206">
        <v>1</v>
      </c>
      <c r="K95" s="207">
        <v>2022</v>
      </c>
      <c r="L95" s="208" t="s">
        <v>967</v>
      </c>
      <c r="M95" s="208" t="s">
        <v>968</v>
      </c>
      <c r="N95" s="210" t="s">
        <v>3197</v>
      </c>
      <c r="O95" s="209" t="s">
        <v>667</v>
      </c>
      <c r="P95" s="209" t="s">
        <v>674</v>
      </c>
      <c r="Q95" s="210">
        <v>1973</v>
      </c>
      <c r="R95" s="211">
        <v>2</v>
      </c>
      <c r="S95" s="211" t="s">
        <v>667</v>
      </c>
      <c r="T95" s="211" t="s">
        <v>667</v>
      </c>
      <c r="U95" s="211" t="s">
        <v>667</v>
      </c>
      <c r="V95" s="211" t="s">
        <v>667</v>
      </c>
      <c r="W95" s="211" t="s">
        <v>667</v>
      </c>
      <c r="X95" s="212">
        <v>0</v>
      </c>
      <c r="Y95" s="212">
        <v>0</v>
      </c>
      <c r="Z95" s="213" t="s">
        <v>2987</v>
      </c>
      <c r="AA95" s="214">
        <v>2022</v>
      </c>
      <c r="AB95" s="215">
        <v>6</v>
      </c>
      <c r="AC95" s="215">
        <v>3</v>
      </c>
      <c r="AD95" s="220" t="b">
        <f>IF(ISBLANK(GroupMember[[#This Row],[1. Identifiant interne d’exploitation agricole*]]),"",IF(ISERROR(MATCH(GroupMember[[#This Row],[1. Identifiant interne d’exploitation agricole*]],CertifiedCrop[1. Identifiant interne d’exploitation agricole*],0)),FALSE,TRUE))</f>
        <v>1</v>
      </c>
      <c r="AE95" s="220" t="b">
        <f>IF(ISBLANK(GroupMember[[#This Row],[1. Identifiant interne d’exploitation agricole*]]),"",IF(ISERROR(MATCH(GroupMember[[#This Row],[1. Identifiant interne d’exploitation agricole*]],FarmUnit[1. Identifiant interne d’exploitation agricole*],0)),FALSE,TRUE))</f>
        <v>1</v>
      </c>
      <c r="AF95" s="165" t="str">
        <f t="shared" si="4"/>
        <v xml:space="preserve">RASMANE OUEDRAOGO </v>
      </c>
      <c r="AG95" s="166" t="str">
        <f t="shared" si="5"/>
        <v>3/6/2022</v>
      </c>
      <c r="AH95" s="167">
        <f t="shared" si="7"/>
        <v>4</v>
      </c>
      <c r="AI95" s="168">
        <f t="shared" si="6"/>
        <v>0</v>
      </c>
    </row>
    <row r="96" spans="1:35" ht="15" customHeight="1" x14ac:dyDescent="0.2">
      <c r="A96" s="206" t="s">
        <v>969</v>
      </c>
      <c r="B96" s="206" t="s">
        <v>667</v>
      </c>
      <c r="C96" s="206" t="s">
        <v>969</v>
      </c>
      <c r="D96" s="206" t="s">
        <v>931</v>
      </c>
      <c r="E96" s="206" t="s">
        <v>669</v>
      </c>
      <c r="F96" s="206" t="s">
        <v>670</v>
      </c>
      <c r="G96" s="206" t="s">
        <v>931</v>
      </c>
      <c r="H96" s="278">
        <v>2.09</v>
      </c>
      <c r="I96" s="206" t="s">
        <v>671</v>
      </c>
      <c r="J96" s="206">
        <v>1</v>
      </c>
      <c r="K96" s="207">
        <v>2022</v>
      </c>
      <c r="L96" s="208" t="s">
        <v>970</v>
      </c>
      <c r="M96" s="208" t="s">
        <v>971</v>
      </c>
      <c r="N96" s="210" t="s">
        <v>667</v>
      </c>
      <c r="O96" s="209" t="s">
        <v>972</v>
      </c>
      <c r="P96" s="209" t="s">
        <v>679</v>
      </c>
      <c r="Q96" s="210">
        <v>1982</v>
      </c>
      <c r="R96" s="211">
        <v>3</v>
      </c>
      <c r="S96" s="211" t="s">
        <v>667</v>
      </c>
      <c r="T96" s="211" t="s">
        <v>667</v>
      </c>
      <c r="U96" s="211" t="s">
        <v>667</v>
      </c>
      <c r="V96" s="211" t="s">
        <v>667</v>
      </c>
      <c r="W96" s="211" t="s">
        <v>667</v>
      </c>
      <c r="X96" s="212">
        <v>0</v>
      </c>
      <c r="Y96" s="212">
        <v>0</v>
      </c>
      <c r="Z96" s="213" t="s">
        <v>2987</v>
      </c>
      <c r="AA96" s="214">
        <v>2022</v>
      </c>
      <c r="AB96" s="215">
        <v>6</v>
      </c>
      <c r="AC96" s="215">
        <v>3</v>
      </c>
      <c r="AD96" s="220" t="b">
        <f>IF(ISBLANK(GroupMember[[#This Row],[1. Identifiant interne d’exploitation agricole*]]),"",IF(ISERROR(MATCH(GroupMember[[#This Row],[1. Identifiant interne d’exploitation agricole*]],CertifiedCrop[1. Identifiant interne d’exploitation agricole*],0)),FALSE,TRUE))</f>
        <v>1</v>
      </c>
      <c r="AE96" s="220" t="b">
        <f>IF(ISBLANK(GroupMember[[#This Row],[1. Identifiant interne d’exploitation agricole*]]),"",IF(ISERROR(MATCH(GroupMember[[#This Row],[1. Identifiant interne d’exploitation agricole*]],FarmUnit[1. Identifiant interne d’exploitation agricole*],0)),FALSE,TRUE))</f>
        <v>1</v>
      </c>
      <c r="AF96" s="165" t="str">
        <f t="shared" si="4"/>
        <v xml:space="preserve">AMINATA BARRY </v>
      </c>
      <c r="AG96" s="166" t="str">
        <f t="shared" si="5"/>
        <v>3/6/2022</v>
      </c>
      <c r="AH96" s="167">
        <f t="shared" si="7"/>
        <v>4</v>
      </c>
      <c r="AI96" s="168">
        <f t="shared" si="6"/>
        <v>0</v>
      </c>
    </row>
    <row r="97" spans="1:35" ht="15" customHeight="1" x14ac:dyDescent="0.2">
      <c r="A97" s="205" t="s">
        <v>973</v>
      </c>
      <c r="B97" s="206" t="s">
        <v>667</v>
      </c>
      <c r="C97" s="205" t="s">
        <v>973</v>
      </c>
      <c r="D97" s="206" t="s">
        <v>931</v>
      </c>
      <c r="E97" s="206" t="s">
        <v>669</v>
      </c>
      <c r="F97" s="206" t="s">
        <v>670</v>
      </c>
      <c r="G97" s="206" t="s">
        <v>931</v>
      </c>
      <c r="H97" s="278">
        <v>3.76</v>
      </c>
      <c r="I97" s="206" t="s">
        <v>671</v>
      </c>
      <c r="J97" s="206">
        <v>1</v>
      </c>
      <c r="K97" s="207">
        <v>2022</v>
      </c>
      <c r="L97" s="208" t="s">
        <v>974</v>
      </c>
      <c r="M97" s="208" t="s">
        <v>968</v>
      </c>
      <c r="N97" s="210" t="s">
        <v>3198</v>
      </c>
      <c r="O97" s="209" t="s">
        <v>667</v>
      </c>
      <c r="P97" s="209" t="s">
        <v>674</v>
      </c>
      <c r="Q97" s="210">
        <v>1970</v>
      </c>
      <c r="R97" s="211">
        <v>5</v>
      </c>
      <c r="S97" s="211" t="s">
        <v>667</v>
      </c>
      <c r="T97" s="211" t="s">
        <v>667</v>
      </c>
      <c r="U97" s="211" t="s">
        <v>667</v>
      </c>
      <c r="V97" s="211" t="s">
        <v>667</v>
      </c>
      <c r="W97" s="211" t="s">
        <v>667</v>
      </c>
      <c r="X97" s="212">
        <v>0</v>
      </c>
      <c r="Y97" s="212">
        <v>0</v>
      </c>
      <c r="Z97" s="213" t="s">
        <v>2987</v>
      </c>
      <c r="AA97" s="214">
        <v>2022</v>
      </c>
      <c r="AB97" s="215">
        <v>6</v>
      </c>
      <c r="AC97" s="215">
        <v>3</v>
      </c>
      <c r="AD97" s="220" t="b">
        <f>IF(ISBLANK(GroupMember[[#This Row],[1. Identifiant interne d’exploitation agricole*]]),"",IF(ISERROR(MATCH(GroupMember[[#This Row],[1. Identifiant interne d’exploitation agricole*]],CertifiedCrop[1. Identifiant interne d’exploitation agricole*],0)),FALSE,TRUE))</f>
        <v>1</v>
      </c>
      <c r="AE97" s="220" t="b">
        <f>IF(ISBLANK(GroupMember[[#This Row],[1. Identifiant interne d’exploitation agricole*]]),"",IF(ISERROR(MATCH(GroupMember[[#This Row],[1. Identifiant interne d’exploitation agricole*]],FarmUnit[1. Identifiant interne d’exploitation agricole*],0)),FALSE,TRUE))</f>
        <v>1</v>
      </c>
      <c r="AF97" s="165" t="str">
        <f t="shared" si="4"/>
        <v xml:space="preserve">ISSIAKA OUEDRAOGO </v>
      </c>
      <c r="AG97" s="166" t="str">
        <f t="shared" si="5"/>
        <v>3/6/2022</v>
      </c>
      <c r="AH97" s="167">
        <f t="shared" si="7"/>
        <v>4</v>
      </c>
      <c r="AI97" s="168">
        <f t="shared" si="6"/>
        <v>0</v>
      </c>
    </row>
    <row r="98" spans="1:35" ht="15" customHeight="1" x14ac:dyDescent="0.2">
      <c r="A98" s="206" t="s">
        <v>975</v>
      </c>
      <c r="B98" s="206" t="s">
        <v>667</v>
      </c>
      <c r="C98" s="206" t="s">
        <v>975</v>
      </c>
      <c r="D98" s="206" t="s">
        <v>931</v>
      </c>
      <c r="E98" s="206" t="s">
        <v>669</v>
      </c>
      <c r="F98" s="206" t="s">
        <v>670</v>
      </c>
      <c r="G98" s="206" t="s">
        <v>931</v>
      </c>
      <c r="H98" s="278">
        <v>3.26</v>
      </c>
      <c r="I98" s="206" t="s">
        <v>671</v>
      </c>
      <c r="J98" s="206">
        <v>1</v>
      </c>
      <c r="K98" s="207">
        <v>2022</v>
      </c>
      <c r="L98" s="208" t="s">
        <v>976</v>
      </c>
      <c r="M98" s="208" t="s">
        <v>977</v>
      </c>
      <c r="N98" s="210" t="s">
        <v>3199</v>
      </c>
      <c r="O98" s="209" t="s">
        <v>978</v>
      </c>
      <c r="P98" s="209" t="s">
        <v>674</v>
      </c>
      <c r="Q98" s="210">
        <v>1974</v>
      </c>
      <c r="R98" s="211">
        <v>5</v>
      </c>
      <c r="S98" s="211" t="s">
        <v>667</v>
      </c>
      <c r="T98" s="211" t="s">
        <v>667</v>
      </c>
      <c r="U98" s="211" t="s">
        <v>667</v>
      </c>
      <c r="V98" s="211" t="s">
        <v>667</v>
      </c>
      <c r="W98" s="211" t="s">
        <v>667</v>
      </c>
      <c r="X98" s="212">
        <v>0</v>
      </c>
      <c r="Y98" s="212">
        <v>0</v>
      </c>
      <c r="Z98" s="213" t="s">
        <v>2987</v>
      </c>
      <c r="AA98" s="214">
        <v>2022</v>
      </c>
      <c r="AB98" s="215">
        <v>6</v>
      </c>
      <c r="AC98" s="215">
        <v>3</v>
      </c>
      <c r="AD98" s="220" t="b">
        <f>IF(ISBLANK(GroupMember[[#This Row],[1. Identifiant interne d’exploitation agricole*]]),"",IF(ISERROR(MATCH(GroupMember[[#This Row],[1. Identifiant interne d’exploitation agricole*]],CertifiedCrop[1. Identifiant interne d’exploitation agricole*],0)),FALSE,TRUE))</f>
        <v>1</v>
      </c>
      <c r="AE98" s="220" t="b">
        <f>IF(ISBLANK(GroupMember[[#This Row],[1. Identifiant interne d’exploitation agricole*]]),"",IF(ISERROR(MATCH(GroupMember[[#This Row],[1. Identifiant interne d’exploitation agricole*]],FarmUnit[1. Identifiant interne d’exploitation agricole*],0)),FALSE,TRUE))</f>
        <v>1</v>
      </c>
      <c r="AF98" s="165" t="str">
        <f t="shared" si="4"/>
        <v xml:space="preserve"> KOFFI BEGRO KOUADIO</v>
      </c>
      <c r="AG98" s="166" t="str">
        <f t="shared" si="5"/>
        <v>3/6/2022</v>
      </c>
      <c r="AH98" s="167">
        <f t="shared" si="7"/>
        <v>4</v>
      </c>
      <c r="AI98" s="168">
        <f t="shared" si="6"/>
        <v>0</v>
      </c>
    </row>
    <row r="99" spans="1:35" ht="15" customHeight="1" x14ac:dyDescent="0.2">
      <c r="A99" s="205" t="s">
        <v>979</v>
      </c>
      <c r="B99" s="206" t="s">
        <v>667</v>
      </c>
      <c r="C99" s="205" t="s">
        <v>979</v>
      </c>
      <c r="D99" s="206" t="s">
        <v>931</v>
      </c>
      <c r="E99" s="206" t="s">
        <v>669</v>
      </c>
      <c r="F99" s="206" t="s">
        <v>670</v>
      </c>
      <c r="G99" s="206" t="s">
        <v>931</v>
      </c>
      <c r="H99" s="278">
        <v>2.17</v>
      </c>
      <c r="I99" s="206" t="s">
        <v>671</v>
      </c>
      <c r="J99" s="206">
        <v>1</v>
      </c>
      <c r="K99" s="207">
        <v>2022</v>
      </c>
      <c r="L99" s="208" t="s">
        <v>980</v>
      </c>
      <c r="M99" s="208" t="s">
        <v>981</v>
      </c>
      <c r="N99" s="210" t="s">
        <v>667</v>
      </c>
      <c r="O99" s="209" t="s">
        <v>982</v>
      </c>
      <c r="P99" s="209" t="s">
        <v>674</v>
      </c>
      <c r="Q99" s="210">
        <v>1976</v>
      </c>
      <c r="R99" s="211">
        <v>6</v>
      </c>
      <c r="S99" s="211" t="s">
        <v>667</v>
      </c>
      <c r="T99" s="211" t="s">
        <v>667</v>
      </c>
      <c r="U99" s="211" t="s">
        <v>667</v>
      </c>
      <c r="V99" s="211" t="s">
        <v>667</v>
      </c>
      <c r="W99" s="211" t="s">
        <v>667</v>
      </c>
      <c r="X99" s="212">
        <v>0</v>
      </c>
      <c r="Y99" s="212">
        <v>0</v>
      </c>
      <c r="Z99" s="213" t="s">
        <v>2987</v>
      </c>
      <c r="AA99" s="214">
        <v>2022</v>
      </c>
      <c r="AB99" s="215">
        <v>6</v>
      </c>
      <c r="AC99" s="215">
        <v>6</v>
      </c>
      <c r="AD99" s="220" t="b">
        <f>IF(ISBLANK(GroupMember[[#This Row],[1. Identifiant interne d’exploitation agricole*]]),"",IF(ISERROR(MATCH(GroupMember[[#This Row],[1. Identifiant interne d’exploitation agricole*]],CertifiedCrop[1. Identifiant interne d’exploitation agricole*],0)),FALSE,TRUE))</f>
        <v>1</v>
      </c>
      <c r="AE99" s="220" t="b">
        <f>IF(ISBLANK(GroupMember[[#This Row],[1. Identifiant interne d’exploitation agricole*]]),"",IF(ISERROR(MATCH(GroupMember[[#This Row],[1. Identifiant interne d’exploitation agricole*]],FarmUnit[1. Identifiant interne d’exploitation agricole*],0)),FALSE,TRUE))</f>
        <v>1</v>
      </c>
      <c r="AF99" s="165" t="str">
        <f t="shared" si="4"/>
        <v xml:space="preserve">N'GORAN DENIS KONAN </v>
      </c>
      <c r="AG99" s="166" t="str">
        <f t="shared" si="5"/>
        <v>6/6/2022</v>
      </c>
      <c r="AH99" s="167">
        <f t="shared" si="7"/>
        <v>5</v>
      </c>
      <c r="AI99" s="168">
        <f t="shared" si="6"/>
        <v>0</v>
      </c>
    </row>
    <row r="100" spans="1:35" ht="15" customHeight="1" x14ac:dyDescent="0.2">
      <c r="A100" s="206" t="s">
        <v>983</v>
      </c>
      <c r="B100" s="206" t="s">
        <v>667</v>
      </c>
      <c r="C100" s="206" t="s">
        <v>983</v>
      </c>
      <c r="D100" s="206" t="s">
        <v>931</v>
      </c>
      <c r="E100" s="206" t="s">
        <v>669</v>
      </c>
      <c r="F100" s="206" t="s">
        <v>670</v>
      </c>
      <c r="G100" s="206" t="s">
        <v>931</v>
      </c>
      <c r="H100" s="278">
        <v>3</v>
      </c>
      <c r="I100" s="206" t="s">
        <v>671</v>
      </c>
      <c r="J100" s="206">
        <v>1</v>
      </c>
      <c r="K100" s="207">
        <v>2022</v>
      </c>
      <c r="L100" s="208" t="s">
        <v>984</v>
      </c>
      <c r="M100" s="208" t="s">
        <v>985</v>
      </c>
      <c r="N100" s="210" t="s">
        <v>3200</v>
      </c>
      <c r="O100" s="209" t="s">
        <v>667</v>
      </c>
      <c r="P100" s="209" t="s">
        <v>674</v>
      </c>
      <c r="Q100" s="210">
        <v>1983</v>
      </c>
      <c r="R100" s="211">
        <v>4</v>
      </c>
      <c r="S100" s="211" t="s">
        <v>667</v>
      </c>
      <c r="T100" s="211" t="s">
        <v>667</v>
      </c>
      <c r="U100" s="211" t="s">
        <v>667</v>
      </c>
      <c r="V100" s="211" t="s">
        <v>667</v>
      </c>
      <c r="W100" s="211" t="s">
        <v>667</v>
      </c>
      <c r="X100" s="212">
        <v>0</v>
      </c>
      <c r="Y100" s="212">
        <v>0</v>
      </c>
      <c r="Z100" s="213" t="s">
        <v>2987</v>
      </c>
      <c r="AA100" s="214">
        <v>2022</v>
      </c>
      <c r="AB100" s="215">
        <v>6</v>
      </c>
      <c r="AC100" s="215">
        <v>6</v>
      </c>
      <c r="AD100" s="220" t="b">
        <f>IF(ISBLANK(GroupMember[[#This Row],[1. Identifiant interne d’exploitation agricole*]]),"",IF(ISERROR(MATCH(GroupMember[[#This Row],[1. Identifiant interne d’exploitation agricole*]],CertifiedCrop[1. Identifiant interne d’exploitation agricole*],0)),FALSE,TRUE))</f>
        <v>1</v>
      </c>
      <c r="AE100" s="220" t="b">
        <f>IF(ISBLANK(GroupMember[[#This Row],[1. Identifiant interne d’exploitation agricole*]]),"",IF(ISERROR(MATCH(GroupMember[[#This Row],[1. Identifiant interne d’exploitation agricole*]],FarmUnit[1. Identifiant interne d’exploitation agricole*],0)),FALSE,TRUE))</f>
        <v>1</v>
      </c>
      <c r="AF100" s="165" t="str">
        <f t="shared" si="4"/>
        <v xml:space="preserve">EMMANUEL HONTE </v>
      </c>
      <c r="AG100" s="166" t="str">
        <f t="shared" si="5"/>
        <v>6/6/2022</v>
      </c>
      <c r="AH100" s="167">
        <f t="shared" si="7"/>
        <v>5</v>
      </c>
      <c r="AI100" s="168">
        <f t="shared" si="6"/>
        <v>0</v>
      </c>
    </row>
    <row r="101" spans="1:35" ht="15" customHeight="1" x14ac:dyDescent="0.2">
      <c r="A101" s="205" t="s">
        <v>986</v>
      </c>
      <c r="B101" s="206" t="s">
        <v>667</v>
      </c>
      <c r="C101" s="205" t="s">
        <v>986</v>
      </c>
      <c r="D101" s="206" t="s">
        <v>931</v>
      </c>
      <c r="E101" s="206" t="s">
        <v>669</v>
      </c>
      <c r="F101" s="206" t="s">
        <v>670</v>
      </c>
      <c r="G101" s="206" t="s">
        <v>931</v>
      </c>
      <c r="H101" s="278">
        <v>2.41</v>
      </c>
      <c r="I101" s="206" t="s">
        <v>671</v>
      </c>
      <c r="J101" s="206">
        <v>1</v>
      </c>
      <c r="K101" s="207">
        <v>2022</v>
      </c>
      <c r="L101" s="208" t="s">
        <v>987</v>
      </c>
      <c r="M101" s="208" t="s">
        <v>988</v>
      </c>
      <c r="N101" s="210" t="s">
        <v>3201</v>
      </c>
      <c r="O101" s="209" t="s">
        <v>989</v>
      </c>
      <c r="P101" s="209" t="s">
        <v>674</v>
      </c>
      <c r="Q101" s="210">
        <v>1984</v>
      </c>
      <c r="R101" s="211">
        <v>4</v>
      </c>
      <c r="S101" s="211" t="s">
        <v>667</v>
      </c>
      <c r="T101" s="211" t="s">
        <v>667</v>
      </c>
      <c r="U101" s="211" t="s">
        <v>667</v>
      </c>
      <c r="V101" s="211" t="s">
        <v>667</v>
      </c>
      <c r="W101" s="211" t="s">
        <v>667</v>
      </c>
      <c r="X101" s="212">
        <v>0</v>
      </c>
      <c r="Y101" s="212">
        <v>0</v>
      </c>
      <c r="Z101" s="213" t="s">
        <v>2987</v>
      </c>
      <c r="AA101" s="214">
        <v>2022</v>
      </c>
      <c r="AB101" s="215">
        <v>6</v>
      </c>
      <c r="AC101" s="215">
        <v>6</v>
      </c>
      <c r="AD101" s="220" t="b">
        <f>IF(ISBLANK(GroupMember[[#This Row],[1. Identifiant interne d’exploitation agricole*]]),"",IF(ISERROR(MATCH(GroupMember[[#This Row],[1. Identifiant interne d’exploitation agricole*]],CertifiedCrop[1. Identifiant interne d’exploitation agricole*],0)),FALSE,TRUE))</f>
        <v>1</v>
      </c>
      <c r="AE101" s="220" t="b">
        <f>IF(ISBLANK(GroupMember[[#This Row],[1. Identifiant interne d’exploitation agricole*]]),"",IF(ISERROR(MATCH(GroupMember[[#This Row],[1. Identifiant interne d’exploitation agricole*]],FarmUnit[1. Identifiant interne d’exploitation agricole*],0)),FALSE,TRUE))</f>
        <v>1</v>
      </c>
      <c r="AF101" s="165" t="str">
        <f t="shared" si="4"/>
        <v xml:space="preserve">KOUASSI HENRI N'DA </v>
      </c>
      <c r="AG101" s="166" t="str">
        <f t="shared" si="5"/>
        <v>6/6/2022</v>
      </c>
      <c r="AH101" s="167">
        <f t="shared" si="7"/>
        <v>5</v>
      </c>
      <c r="AI101" s="168">
        <f t="shared" si="6"/>
        <v>0</v>
      </c>
    </row>
    <row r="102" spans="1:35" ht="15" customHeight="1" x14ac:dyDescent="0.2">
      <c r="A102" s="206" t="s">
        <v>990</v>
      </c>
      <c r="B102" s="206" t="s">
        <v>667</v>
      </c>
      <c r="C102" s="206" t="s">
        <v>990</v>
      </c>
      <c r="D102" s="206" t="s">
        <v>931</v>
      </c>
      <c r="E102" s="206" t="s">
        <v>669</v>
      </c>
      <c r="F102" s="206" t="s">
        <v>670</v>
      </c>
      <c r="G102" s="206" t="s">
        <v>931</v>
      </c>
      <c r="H102" s="278">
        <v>2.1800000000000002</v>
      </c>
      <c r="I102" s="206" t="s">
        <v>671</v>
      </c>
      <c r="J102" s="206">
        <v>1</v>
      </c>
      <c r="K102" s="207">
        <v>2022</v>
      </c>
      <c r="L102" s="208" t="s">
        <v>991</v>
      </c>
      <c r="M102" s="208" t="s">
        <v>724</v>
      </c>
      <c r="N102" s="210" t="s">
        <v>3202</v>
      </c>
      <c r="O102" s="209" t="s">
        <v>667</v>
      </c>
      <c r="P102" s="209" t="s">
        <v>674</v>
      </c>
      <c r="Q102" s="210">
        <v>1975</v>
      </c>
      <c r="R102" s="211">
        <v>2</v>
      </c>
      <c r="S102" s="211" t="s">
        <v>667</v>
      </c>
      <c r="T102" s="211" t="s">
        <v>667</v>
      </c>
      <c r="U102" s="211" t="s">
        <v>667</v>
      </c>
      <c r="V102" s="211" t="s">
        <v>667</v>
      </c>
      <c r="W102" s="211" t="s">
        <v>667</v>
      </c>
      <c r="X102" s="212">
        <v>0</v>
      </c>
      <c r="Y102" s="212">
        <v>0</v>
      </c>
      <c r="Z102" s="213" t="s">
        <v>2987</v>
      </c>
      <c r="AA102" s="214">
        <v>2022</v>
      </c>
      <c r="AB102" s="215">
        <v>6</v>
      </c>
      <c r="AC102" s="215">
        <v>7</v>
      </c>
      <c r="AD102" s="220" t="b">
        <f>IF(ISBLANK(GroupMember[[#This Row],[1. Identifiant interne d’exploitation agricole*]]),"",IF(ISERROR(MATCH(GroupMember[[#This Row],[1. Identifiant interne d’exploitation agricole*]],CertifiedCrop[1. Identifiant interne d’exploitation agricole*],0)),FALSE,TRUE))</f>
        <v>1</v>
      </c>
      <c r="AE102" s="220" t="b">
        <f>IF(ISBLANK(GroupMember[[#This Row],[1. Identifiant interne d’exploitation agricole*]]),"",IF(ISERROR(MATCH(GroupMember[[#This Row],[1. Identifiant interne d’exploitation agricole*]],FarmUnit[1. Identifiant interne d’exploitation agricole*],0)),FALSE,TRUE))</f>
        <v>1</v>
      </c>
      <c r="AF102" s="165" t="str">
        <f t="shared" si="4"/>
        <v xml:space="preserve">TIECOURA LUCAS MAHAN </v>
      </c>
      <c r="AG102" s="166" t="str">
        <f t="shared" si="5"/>
        <v>7/6/2022</v>
      </c>
      <c r="AH102" s="167">
        <f t="shared" si="7"/>
        <v>5</v>
      </c>
      <c r="AI102" s="168">
        <f t="shared" si="6"/>
        <v>0</v>
      </c>
    </row>
    <row r="103" spans="1:35" ht="15" customHeight="1" x14ac:dyDescent="0.2">
      <c r="A103" s="205" t="s">
        <v>992</v>
      </c>
      <c r="B103" s="206" t="s">
        <v>667</v>
      </c>
      <c r="C103" s="205" t="s">
        <v>992</v>
      </c>
      <c r="D103" s="206" t="s">
        <v>931</v>
      </c>
      <c r="E103" s="206" t="s">
        <v>669</v>
      </c>
      <c r="F103" s="206" t="s">
        <v>670</v>
      </c>
      <c r="G103" s="206" t="s">
        <v>931</v>
      </c>
      <c r="H103" s="278">
        <v>2.0699999999999998</v>
      </c>
      <c r="I103" s="206" t="s">
        <v>671</v>
      </c>
      <c r="J103" s="206">
        <v>1</v>
      </c>
      <c r="K103" s="207">
        <v>2022</v>
      </c>
      <c r="L103" s="208" t="s">
        <v>993</v>
      </c>
      <c r="M103" s="208" t="s">
        <v>994</v>
      </c>
      <c r="N103" s="210" t="s">
        <v>3203</v>
      </c>
      <c r="O103" s="209" t="s">
        <v>995</v>
      </c>
      <c r="P103" s="209" t="s">
        <v>674</v>
      </c>
      <c r="Q103" s="210">
        <v>1973</v>
      </c>
      <c r="R103" s="211">
        <v>6</v>
      </c>
      <c r="S103" s="211" t="s">
        <v>667</v>
      </c>
      <c r="T103" s="211" t="s">
        <v>667</v>
      </c>
      <c r="U103" s="211" t="s">
        <v>667</v>
      </c>
      <c r="V103" s="211" t="s">
        <v>667</v>
      </c>
      <c r="W103" s="211" t="s">
        <v>667</v>
      </c>
      <c r="X103" s="212">
        <v>0</v>
      </c>
      <c r="Y103" s="212">
        <v>0</v>
      </c>
      <c r="Z103" s="213" t="s">
        <v>2987</v>
      </c>
      <c r="AA103" s="214">
        <v>2022</v>
      </c>
      <c r="AB103" s="215">
        <v>6</v>
      </c>
      <c r="AC103" s="215">
        <v>7</v>
      </c>
      <c r="AD103" s="220" t="b">
        <f>IF(ISBLANK(GroupMember[[#This Row],[1. Identifiant interne d’exploitation agricole*]]),"",IF(ISERROR(MATCH(GroupMember[[#This Row],[1. Identifiant interne d’exploitation agricole*]],CertifiedCrop[1. Identifiant interne d’exploitation agricole*],0)),FALSE,TRUE))</f>
        <v>1</v>
      </c>
      <c r="AE103" s="220" t="b">
        <f>IF(ISBLANK(GroupMember[[#This Row],[1. Identifiant interne d’exploitation agricole*]]),"",IF(ISERROR(MATCH(GroupMember[[#This Row],[1. Identifiant interne d’exploitation agricole*]],FarmUnit[1. Identifiant interne d’exploitation agricole*],0)),FALSE,TRUE))</f>
        <v>1</v>
      </c>
      <c r="AF103" s="165" t="str">
        <f t="shared" si="4"/>
        <v xml:space="preserve">SIE DAQUIN OUE </v>
      </c>
      <c r="AG103" s="166" t="str">
        <f t="shared" si="5"/>
        <v>7/6/2022</v>
      </c>
      <c r="AH103" s="167">
        <f t="shared" si="7"/>
        <v>5</v>
      </c>
      <c r="AI103" s="168">
        <f t="shared" si="6"/>
        <v>0</v>
      </c>
    </row>
    <row r="104" spans="1:35" ht="15" customHeight="1" x14ac:dyDescent="0.2">
      <c r="A104" s="206" t="s">
        <v>996</v>
      </c>
      <c r="B104" s="206" t="s">
        <v>667</v>
      </c>
      <c r="C104" s="206" t="s">
        <v>996</v>
      </c>
      <c r="D104" s="206" t="s">
        <v>931</v>
      </c>
      <c r="E104" s="206" t="s">
        <v>669</v>
      </c>
      <c r="F104" s="206" t="s">
        <v>670</v>
      </c>
      <c r="G104" s="206" t="s">
        <v>931</v>
      </c>
      <c r="H104" s="278">
        <v>3</v>
      </c>
      <c r="I104" s="206" t="s">
        <v>671</v>
      </c>
      <c r="J104" s="206">
        <v>1</v>
      </c>
      <c r="K104" s="207">
        <v>2022</v>
      </c>
      <c r="L104" s="208" t="s">
        <v>997</v>
      </c>
      <c r="M104" s="208" t="s">
        <v>682</v>
      </c>
      <c r="N104" s="210" t="s">
        <v>667</v>
      </c>
      <c r="O104" s="209" t="s">
        <v>998</v>
      </c>
      <c r="P104" s="209" t="s">
        <v>679</v>
      </c>
      <c r="Q104" s="210">
        <v>1972</v>
      </c>
      <c r="R104" s="211">
        <v>3</v>
      </c>
      <c r="S104" s="211" t="s">
        <v>667</v>
      </c>
      <c r="T104" s="211" t="s">
        <v>667</v>
      </c>
      <c r="U104" s="211" t="s">
        <v>667</v>
      </c>
      <c r="V104" s="211" t="s">
        <v>667</v>
      </c>
      <c r="W104" s="211" t="s">
        <v>667</v>
      </c>
      <c r="X104" s="212">
        <v>0</v>
      </c>
      <c r="Y104" s="212">
        <v>0</v>
      </c>
      <c r="Z104" s="213" t="s">
        <v>2987</v>
      </c>
      <c r="AA104" s="214">
        <v>2022</v>
      </c>
      <c r="AB104" s="215">
        <v>6</v>
      </c>
      <c r="AC104" s="215">
        <v>7</v>
      </c>
      <c r="AD104" s="220" t="b">
        <f>IF(ISBLANK(GroupMember[[#This Row],[1. Identifiant interne d’exploitation agricole*]]),"",IF(ISERROR(MATCH(GroupMember[[#This Row],[1. Identifiant interne d’exploitation agricole*]],CertifiedCrop[1. Identifiant interne d’exploitation agricole*],0)),FALSE,TRUE))</f>
        <v>1</v>
      </c>
      <c r="AE104" s="220" t="b">
        <f>IF(ISBLANK(GroupMember[[#This Row],[1. Identifiant interne d’exploitation agricole*]]),"",IF(ISERROR(MATCH(GroupMember[[#This Row],[1. Identifiant interne d’exploitation agricole*]],FarmUnit[1. Identifiant interne d’exploitation agricole*],0)),FALSE,TRUE))</f>
        <v>1</v>
      </c>
      <c r="AF104" s="165" t="str">
        <f t="shared" si="4"/>
        <v xml:space="preserve">AGNES GUEI </v>
      </c>
      <c r="AG104" s="166" t="str">
        <f t="shared" si="5"/>
        <v>7/6/2022</v>
      </c>
      <c r="AH104" s="167">
        <f t="shared" si="7"/>
        <v>5</v>
      </c>
      <c r="AI104" s="168">
        <f t="shared" si="6"/>
        <v>0</v>
      </c>
    </row>
    <row r="105" spans="1:35" ht="15" customHeight="1" x14ac:dyDescent="0.2">
      <c r="A105" s="205" t="s">
        <v>999</v>
      </c>
      <c r="B105" s="206" t="s">
        <v>667</v>
      </c>
      <c r="C105" s="205" t="s">
        <v>999</v>
      </c>
      <c r="D105" s="206" t="s">
        <v>931</v>
      </c>
      <c r="E105" s="206" t="s">
        <v>669</v>
      </c>
      <c r="F105" s="206" t="s">
        <v>670</v>
      </c>
      <c r="G105" s="206" t="s">
        <v>931</v>
      </c>
      <c r="H105" s="278">
        <v>2.2400000000000002</v>
      </c>
      <c r="I105" s="206" t="s">
        <v>671</v>
      </c>
      <c r="J105" s="206">
        <v>1</v>
      </c>
      <c r="K105" s="207">
        <v>2022</v>
      </c>
      <c r="L105" s="208" t="s">
        <v>1000</v>
      </c>
      <c r="M105" s="208" t="s">
        <v>682</v>
      </c>
      <c r="N105" s="210" t="s">
        <v>3204</v>
      </c>
      <c r="O105" s="209" t="s">
        <v>1001</v>
      </c>
      <c r="P105" s="209" t="s">
        <v>674</v>
      </c>
      <c r="Q105" s="210">
        <v>1982</v>
      </c>
      <c r="R105" s="211">
        <v>3</v>
      </c>
      <c r="S105" s="211" t="s">
        <v>667</v>
      </c>
      <c r="T105" s="211" t="s">
        <v>667</v>
      </c>
      <c r="U105" s="211" t="s">
        <v>667</v>
      </c>
      <c r="V105" s="211" t="s">
        <v>667</v>
      </c>
      <c r="W105" s="211" t="s">
        <v>667</v>
      </c>
      <c r="X105" s="212">
        <v>0</v>
      </c>
      <c r="Y105" s="212">
        <v>0</v>
      </c>
      <c r="Z105" s="213" t="s">
        <v>2987</v>
      </c>
      <c r="AA105" s="214">
        <v>2022</v>
      </c>
      <c r="AB105" s="215">
        <v>6</v>
      </c>
      <c r="AC105" s="215">
        <v>7</v>
      </c>
      <c r="AD105" s="220" t="b">
        <f>IF(ISBLANK(GroupMember[[#This Row],[1. Identifiant interne d’exploitation agricole*]]),"",IF(ISERROR(MATCH(GroupMember[[#This Row],[1. Identifiant interne d’exploitation agricole*]],CertifiedCrop[1. Identifiant interne d’exploitation agricole*],0)),FALSE,TRUE))</f>
        <v>1</v>
      </c>
      <c r="AE105" s="220" t="b">
        <f>IF(ISBLANK(GroupMember[[#This Row],[1. Identifiant interne d’exploitation agricole*]]),"",IF(ISERROR(MATCH(GroupMember[[#This Row],[1. Identifiant interne d’exploitation agricole*]],FarmUnit[1. Identifiant interne d’exploitation agricole*],0)),FALSE,TRUE))</f>
        <v>1</v>
      </c>
      <c r="AF105" s="165" t="str">
        <f t="shared" si="4"/>
        <v xml:space="preserve">PATRICE GUEI </v>
      </c>
      <c r="AG105" s="166" t="str">
        <f t="shared" si="5"/>
        <v>7/6/2022</v>
      </c>
      <c r="AH105" s="167">
        <f t="shared" si="7"/>
        <v>5</v>
      </c>
      <c r="AI105" s="168">
        <f t="shared" si="6"/>
        <v>0</v>
      </c>
    </row>
    <row r="106" spans="1:35" ht="15" customHeight="1" x14ac:dyDescent="0.2">
      <c r="A106" s="206" t="s">
        <v>1002</v>
      </c>
      <c r="B106" s="206" t="s">
        <v>667</v>
      </c>
      <c r="C106" s="206" t="s">
        <v>1002</v>
      </c>
      <c r="D106" s="206" t="s">
        <v>931</v>
      </c>
      <c r="E106" s="206" t="s">
        <v>669</v>
      </c>
      <c r="F106" s="206" t="s">
        <v>670</v>
      </c>
      <c r="G106" s="206" t="s">
        <v>931</v>
      </c>
      <c r="H106" s="278">
        <v>2.69</v>
      </c>
      <c r="I106" s="206" t="s">
        <v>671</v>
      </c>
      <c r="J106" s="206">
        <v>1</v>
      </c>
      <c r="K106" s="207">
        <v>2022</v>
      </c>
      <c r="L106" s="208" t="s">
        <v>1003</v>
      </c>
      <c r="M106" s="208" t="s">
        <v>1004</v>
      </c>
      <c r="N106" s="210" t="s">
        <v>3205</v>
      </c>
      <c r="O106" s="209" t="s">
        <v>1005</v>
      </c>
      <c r="P106" s="209" t="s">
        <v>674</v>
      </c>
      <c r="Q106" s="210">
        <v>1970</v>
      </c>
      <c r="R106" s="211">
        <v>3</v>
      </c>
      <c r="S106" s="211" t="s">
        <v>667</v>
      </c>
      <c r="T106" s="211" t="s">
        <v>667</v>
      </c>
      <c r="U106" s="211" t="s">
        <v>667</v>
      </c>
      <c r="V106" s="211" t="s">
        <v>667</v>
      </c>
      <c r="W106" s="211" t="s">
        <v>667</v>
      </c>
      <c r="X106" s="212">
        <v>0</v>
      </c>
      <c r="Y106" s="212">
        <v>0</v>
      </c>
      <c r="Z106" s="213" t="s">
        <v>2987</v>
      </c>
      <c r="AA106" s="214">
        <v>2022</v>
      </c>
      <c r="AB106" s="215">
        <v>6</v>
      </c>
      <c r="AC106" s="215">
        <v>7</v>
      </c>
      <c r="AD106" s="220" t="b">
        <f>IF(ISBLANK(GroupMember[[#This Row],[1. Identifiant interne d’exploitation agricole*]]),"",IF(ISERROR(MATCH(GroupMember[[#This Row],[1. Identifiant interne d’exploitation agricole*]],CertifiedCrop[1. Identifiant interne d’exploitation agricole*],0)),FALSE,TRUE))</f>
        <v>1</v>
      </c>
      <c r="AE106" s="220" t="b">
        <f>IF(ISBLANK(GroupMember[[#This Row],[1. Identifiant interne d’exploitation agricole*]]),"",IF(ISERROR(MATCH(GroupMember[[#This Row],[1. Identifiant interne d’exploitation agricole*]],FarmUnit[1. Identifiant interne d’exploitation agricole*],0)),FALSE,TRUE))</f>
        <v>1</v>
      </c>
      <c r="AF106" s="165" t="str">
        <f t="shared" si="4"/>
        <v xml:space="preserve">SOMPOHI OZIAS DIA </v>
      </c>
      <c r="AG106" s="166" t="str">
        <f t="shared" si="5"/>
        <v>7/6/2022</v>
      </c>
      <c r="AH106" s="167">
        <f t="shared" si="7"/>
        <v>5</v>
      </c>
      <c r="AI106" s="168">
        <f t="shared" si="6"/>
        <v>0</v>
      </c>
    </row>
    <row r="107" spans="1:35" ht="15" customHeight="1" x14ac:dyDescent="0.2">
      <c r="A107" s="205" t="s">
        <v>1006</v>
      </c>
      <c r="B107" s="206" t="s">
        <v>667</v>
      </c>
      <c r="C107" s="205" t="s">
        <v>1006</v>
      </c>
      <c r="D107" s="206" t="s">
        <v>931</v>
      </c>
      <c r="E107" s="206" t="s">
        <v>669</v>
      </c>
      <c r="F107" s="206" t="s">
        <v>670</v>
      </c>
      <c r="G107" s="206" t="s">
        <v>931</v>
      </c>
      <c r="H107" s="278">
        <v>2.35</v>
      </c>
      <c r="I107" s="206" t="s">
        <v>671</v>
      </c>
      <c r="J107" s="206">
        <v>1</v>
      </c>
      <c r="K107" s="207">
        <v>2022</v>
      </c>
      <c r="L107" s="208" t="s">
        <v>1007</v>
      </c>
      <c r="M107" s="208" t="s">
        <v>1008</v>
      </c>
      <c r="N107" s="210" t="s">
        <v>3206</v>
      </c>
      <c r="O107" s="209" t="s">
        <v>1009</v>
      </c>
      <c r="P107" s="209" t="s">
        <v>674</v>
      </c>
      <c r="Q107" s="210">
        <v>1974</v>
      </c>
      <c r="R107" s="211">
        <v>2</v>
      </c>
      <c r="S107" s="211" t="s">
        <v>667</v>
      </c>
      <c r="T107" s="211" t="s">
        <v>667</v>
      </c>
      <c r="U107" s="211" t="s">
        <v>667</v>
      </c>
      <c r="V107" s="211" t="s">
        <v>667</v>
      </c>
      <c r="W107" s="211" t="s">
        <v>667</v>
      </c>
      <c r="X107" s="212">
        <v>0</v>
      </c>
      <c r="Y107" s="212">
        <v>0</v>
      </c>
      <c r="Z107" s="213" t="s">
        <v>2987</v>
      </c>
      <c r="AA107" s="214">
        <v>2022</v>
      </c>
      <c r="AB107" s="215">
        <v>6</v>
      </c>
      <c r="AC107" s="215">
        <v>8</v>
      </c>
      <c r="AD107" s="220" t="b">
        <f>IF(ISBLANK(GroupMember[[#This Row],[1. Identifiant interne d’exploitation agricole*]]),"",IF(ISERROR(MATCH(GroupMember[[#This Row],[1. Identifiant interne d’exploitation agricole*]],CertifiedCrop[1. Identifiant interne d’exploitation agricole*],0)),FALSE,TRUE))</f>
        <v>1</v>
      </c>
      <c r="AE107" s="220" t="b">
        <f>IF(ISBLANK(GroupMember[[#This Row],[1. Identifiant interne d’exploitation agricole*]]),"",IF(ISERROR(MATCH(GroupMember[[#This Row],[1. Identifiant interne d’exploitation agricole*]],FarmUnit[1. Identifiant interne d’exploitation agricole*],0)),FALSE,TRUE))</f>
        <v>1</v>
      </c>
      <c r="AF107" s="165" t="str">
        <f t="shared" si="4"/>
        <v xml:space="preserve">KRA LEANDRE KOUADIO </v>
      </c>
      <c r="AG107" s="166" t="str">
        <f t="shared" si="5"/>
        <v>8/6/2022</v>
      </c>
      <c r="AH107" s="167">
        <f t="shared" si="7"/>
        <v>5</v>
      </c>
      <c r="AI107" s="168">
        <f t="shared" si="6"/>
        <v>0</v>
      </c>
    </row>
    <row r="108" spans="1:35" ht="15" customHeight="1" x14ac:dyDescent="0.2">
      <c r="A108" s="206" t="s">
        <v>1010</v>
      </c>
      <c r="B108" s="206" t="s">
        <v>667</v>
      </c>
      <c r="C108" s="206" t="s">
        <v>1010</v>
      </c>
      <c r="D108" s="206" t="s">
        <v>931</v>
      </c>
      <c r="E108" s="206" t="s">
        <v>669</v>
      </c>
      <c r="F108" s="206" t="s">
        <v>670</v>
      </c>
      <c r="G108" s="206" t="s">
        <v>931</v>
      </c>
      <c r="H108" s="278">
        <v>2.15</v>
      </c>
      <c r="I108" s="206" t="s">
        <v>671</v>
      </c>
      <c r="J108" s="206">
        <v>1</v>
      </c>
      <c r="K108" s="207">
        <v>2022</v>
      </c>
      <c r="L108" s="208" t="s">
        <v>1011</v>
      </c>
      <c r="M108" s="208" t="s">
        <v>1012</v>
      </c>
      <c r="N108" s="210" t="s">
        <v>667</v>
      </c>
      <c r="O108" s="209" t="s">
        <v>667</v>
      </c>
      <c r="P108" s="209" t="s">
        <v>674</v>
      </c>
      <c r="Q108" s="210">
        <v>1976</v>
      </c>
      <c r="R108" s="211">
        <v>8</v>
      </c>
      <c r="S108" s="211" t="s">
        <v>667</v>
      </c>
      <c r="T108" s="211" t="s">
        <v>667</v>
      </c>
      <c r="U108" s="211" t="s">
        <v>667</v>
      </c>
      <c r="V108" s="211" t="s">
        <v>667</v>
      </c>
      <c r="W108" s="211" t="s">
        <v>667</v>
      </c>
      <c r="X108" s="212">
        <v>0</v>
      </c>
      <c r="Y108" s="212">
        <v>0</v>
      </c>
      <c r="Z108" s="213" t="s">
        <v>2987</v>
      </c>
      <c r="AA108" s="214">
        <v>2022</v>
      </c>
      <c r="AB108" s="215">
        <v>6</v>
      </c>
      <c r="AC108" s="215">
        <v>8</v>
      </c>
      <c r="AD108" s="220" t="b">
        <f>IF(ISBLANK(GroupMember[[#This Row],[1. Identifiant interne d’exploitation agricole*]]),"",IF(ISERROR(MATCH(GroupMember[[#This Row],[1. Identifiant interne d’exploitation agricole*]],CertifiedCrop[1. Identifiant interne d’exploitation agricole*],0)),FALSE,TRUE))</f>
        <v>1</v>
      </c>
      <c r="AE108" s="220" t="b">
        <f>IF(ISBLANK(GroupMember[[#This Row],[1. Identifiant interne d’exploitation agricole*]]),"",IF(ISERROR(MATCH(GroupMember[[#This Row],[1. Identifiant interne d’exploitation agricole*]],FarmUnit[1. Identifiant interne d’exploitation agricole*],0)),FALSE,TRUE))</f>
        <v>1</v>
      </c>
      <c r="AF108" s="165" t="str">
        <f t="shared" si="4"/>
        <v xml:space="preserve">TIGUIRI KOUSSOUBE </v>
      </c>
      <c r="AG108" s="166" t="str">
        <f t="shared" si="5"/>
        <v>8/6/2022</v>
      </c>
      <c r="AH108" s="167">
        <f t="shared" si="7"/>
        <v>5</v>
      </c>
      <c r="AI108" s="168">
        <f t="shared" si="6"/>
        <v>0</v>
      </c>
    </row>
    <row r="109" spans="1:35" ht="15" customHeight="1" x14ac:dyDescent="0.2">
      <c r="A109" s="205" t="s">
        <v>1013</v>
      </c>
      <c r="B109" s="206" t="s">
        <v>667</v>
      </c>
      <c r="C109" s="205" t="s">
        <v>1013</v>
      </c>
      <c r="D109" s="206" t="s">
        <v>931</v>
      </c>
      <c r="E109" s="206" t="s">
        <v>669</v>
      </c>
      <c r="F109" s="206" t="s">
        <v>670</v>
      </c>
      <c r="G109" s="206" t="s">
        <v>931</v>
      </c>
      <c r="H109" s="278">
        <v>2.2400000000000002</v>
      </c>
      <c r="I109" s="206" t="s">
        <v>671</v>
      </c>
      <c r="J109" s="206">
        <v>1</v>
      </c>
      <c r="K109" s="207">
        <v>2022</v>
      </c>
      <c r="L109" s="208" t="s">
        <v>1014</v>
      </c>
      <c r="M109" s="208" t="s">
        <v>1008</v>
      </c>
      <c r="N109" s="210" t="s">
        <v>3207</v>
      </c>
      <c r="O109" s="209" t="s">
        <v>1015</v>
      </c>
      <c r="P109" s="209" t="s">
        <v>674</v>
      </c>
      <c r="Q109" s="210">
        <v>1983</v>
      </c>
      <c r="R109" s="211">
        <v>4</v>
      </c>
      <c r="S109" s="211" t="s">
        <v>667</v>
      </c>
      <c r="T109" s="211" t="s">
        <v>667</v>
      </c>
      <c r="U109" s="211" t="s">
        <v>667</v>
      </c>
      <c r="V109" s="211" t="s">
        <v>667</v>
      </c>
      <c r="W109" s="211" t="s">
        <v>667</v>
      </c>
      <c r="X109" s="212">
        <v>0</v>
      </c>
      <c r="Y109" s="212">
        <v>0</v>
      </c>
      <c r="Z109" s="213" t="s">
        <v>2987</v>
      </c>
      <c r="AA109" s="214">
        <v>2022</v>
      </c>
      <c r="AB109" s="215">
        <v>6</v>
      </c>
      <c r="AC109" s="215">
        <v>8</v>
      </c>
      <c r="AD109" s="220" t="b">
        <f>IF(ISBLANK(GroupMember[[#This Row],[1. Identifiant interne d’exploitation agricole*]]),"",IF(ISERROR(MATCH(GroupMember[[#This Row],[1. Identifiant interne d’exploitation agricole*]],CertifiedCrop[1. Identifiant interne d’exploitation agricole*],0)),FALSE,TRUE))</f>
        <v>1</v>
      </c>
      <c r="AE109" s="220" t="b">
        <f>IF(ISBLANK(GroupMember[[#This Row],[1. Identifiant interne d’exploitation agricole*]]),"",IF(ISERROR(MATCH(GroupMember[[#This Row],[1. Identifiant interne d’exploitation agricole*]],FarmUnit[1. Identifiant interne d’exploitation agricole*],0)),FALSE,TRUE))</f>
        <v>1</v>
      </c>
      <c r="AF109" s="165" t="str">
        <f t="shared" si="4"/>
        <v xml:space="preserve">KOUAME FLORENT KOUADIO </v>
      </c>
      <c r="AG109" s="166" t="str">
        <f t="shared" si="5"/>
        <v>8/6/2022</v>
      </c>
      <c r="AH109" s="167">
        <f t="shared" si="7"/>
        <v>5</v>
      </c>
      <c r="AI109" s="168">
        <f t="shared" si="6"/>
        <v>0</v>
      </c>
    </row>
    <row r="110" spans="1:35" ht="15" customHeight="1" x14ac:dyDescent="0.2">
      <c r="A110" s="206" t="s">
        <v>1016</v>
      </c>
      <c r="B110" s="206" t="s">
        <v>667</v>
      </c>
      <c r="C110" s="206" t="s">
        <v>1016</v>
      </c>
      <c r="D110" s="206" t="s">
        <v>931</v>
      </c>
      <c r="E110" s="206" t="s">
        <v>669</v>
      </c>
      <c r="F110" s="206" t="s">
        <v>670</v>
      </c>
      <c r="G110" s="206" t="s">
        <v>931</v>
      </c>
      <c r="H110" s="278">
        <v>2.3199999999999998</v>
      </c>
      <c r="I110" s="206" t="s">
        <v>671</v>
      </c>
      <c r="J110" s="206">
        <v>1</v>
      </c>
      <c r="K110" s="207">
        <v>2022</v>
      </c>
      <c r="L110" s="208" t="s">
        <v>1017</v>
      </c>
      <c r="M110" s="208" t="s">
        <v>731</v>
      </c>
      <c r="N110" s="210" t="s">
        <v>3208</v>
      </c>
      <c r="O110" s="209" t="s">
        <v>1018</v>
      </c>
      <c r="P110" s="209" t="s">
        <v>674</v>
      </c>
      <c r="Q110" s="210">
        <v>1984</v>
      </c>
      <c r="R110" s="211">
        <v>2</v>
      </c>
      <c r="S110" s="211" t="s">
        <v>667</v>
      </c>
      <c r="T110" s="211" t="s">
        <v>667</v>
      </c>
      <c r="U110" s="211" t="s">
        <v>667</v>
      </c>
      <c r="V110" s="211" t="s">
        <v>667</v>
      </c>
      <c r="W110" s="211" t="s">
        <v>667</v>
      </c>
      <c r="X110" s="212">
        <v>0</v>
      </c>
      <c r="Y110" s="212">
        <v>0</v>
      </c>
      <c r="Z110" s="213" t="s">
        <v>2987</v>
      </c>
      <c r="AA110" s="214">
        <v>2022</v>
      </c>
      <c r="AB110" s="215">
        <v>6</v>
      </c>
      <c r="AC110" s="215">
        <v>8</v>
      </c>
      <c r="AD110" s="220" t="b">
        <f>IF(ISBLANK(GroupMember[[#This Row],[1. Identifiant interne d’exploitation agricole*]]),"",IF(ISERROR(MATCH(GroupMember[[#This Row],[1. Identifiant interne d’exploitation agricole*]],CertifiedCrop[1. Identifiant interne d’exploitation agricole*],0)),FALSE,TRUE))</f>
        <v>1</v>
      </c>
      <c r="AE110" s="220" t="b">
        <f>IF(ISBLANK(GroupMember[[#This Row],[1. Identifiant interne d’exploitation agricole*]]),"",IF(ISERROR(MATCH(GroupMember[[#This Row],[1. Identifiant interne d’exploitation agricole*]],FarmUnit[1. Identifiant interne d’exploitation agricole*],0)),FALSE,TRUE))</f>
        <v>1</v>
      </c>
      <c r="AF110" s="165" t="str">
        <f t="shared" si="4"/>
        <v xml:space="preserve">HENRI JOEL OULAI </v>
      </c>
      <c r="AG110" s="166" t="str">
        <f t="shared" si="5"/>
        <v>8/6/2022</v>
      </c>
      <c r="AH110" s="167">
        <f t="shared" si="7"/>
        <v>5</v>
      </c>
      <c r="AI110" s="168">
        <f t="shared" si="6"/>
        <v>0</v>
      </c>
    </row>
    <row r="111" spans="1:35" ht="15" customHeight="1" x14ac:dyDescent="0.2">
      <c r="A111" s="205" t="s">
        <v>1019</v>
      </c>
      <c r="B111" s="206" t="s">
        <v>667</v>
      </c>
      <c r="C111" s="205" t="s">
        <v>1019</v>
      </c>
      <c r="D111" s="206" t="s">
        <v>931</v>
      </c>
      <c r="E111" s="206" t="s">
        <v>669</v>
      </c>
      <c r="F111" s="206" t="s">
        <v>670</v>
      </c>
      <c r="G111" s="206" t="s">
        <v>931</v>
      </c>
      <c r="H111" s="278">
        <v>3.91</v>
      </c>
      <c r="I111" s="206" t="s">
        <v>671</v>
      </c>
      <c r="J111" s="206">
        <v>1</v>
      </c>
      <c r="K111" s="207">
        <v>2022</v>
      </c>
      <c r="L111" s="208" t="s">
        <v>905</v>
      </c>
      <c r="M111" s="208" t="s">
        <v>1020</v>
      </c>
      <c r="N111" s="210" t="s">
        <v>3209</v>
      </c>
      <c r="O111" s="209" t="s">
        <v>667</v>
      </c>
      <c r="P111" s="209" t="s">
        <v>674</v>
      </c>
      <c r="Q111" s="210">
        <v>1975</v>
      </c>
      <c r="R111" s="211">
        <v>6</v>
      </c>
      <c r="S111" s="211" t="s">
        <v>667</v>
      </c>
      <c r="T111" s="211" t="s">
        <v>667</v>
      </c>
      <c r="U111" s="211" t="s">
        <v>667</v>
      </c>
      <c r="V111" s="211" t="s">
        <v>667</v>
      </c>
      <c r="W111" s="211" t="s">
        <v>667</v>
      </c>
      <c r="X111" s="212">
        <v>0</v>
      </c>
      <c r="Y111" s="212">
        <v>0</v>
      </c>
      <c r="Z111" s="213" t="s">
        <v>2987</v>
      </c>
      <c r="AA111" s="214">
        <v>2022</v>
      </c>
      <c r="AB111" s="215">
        <v>6</v>
      </c>
      <c r="AC111" s="215">
        <v>9</v>
      </c>
      <c r="AD111" s="220" t="b">
        <f>IF(ISBLANK(GroupMember[[#This Row],[1. Identifiant interne d’exploitation agricole*]]),"",IF(ISERROR(MATCH(GroupMember[[#This Row],[1. Identifiant interne d’exploitation agricole*]],CertifiedCrop[1. Identifiant interne d’exploitation agricole*],0)),FALSE,TRUE))</f>
        <v>1</v>
      </c>
      <c r="AE111" s="220" t="b">
        <f>IF(ISBLANK(GroupMember[[#This Row],[1. Identifiant interne d’exploitation agricole*]]),"",IF(ISERROR(MATCH(GroupMember[[#This Row],[1. Identifiant interne d’exploitation agricole*]],FarmUnit[1. Identifiant interne d’exploitation agricole*],0)),FALSE,TRUE))</f>
        <v>1</v>
      </c>
      <c r="AF111" s="165" t="str">
        <f t="shared" si="4"/>
        <v xml:space="preserve">SIE KAMBIRE </v>
      </c>
      <c r="AG111" s="166" t="str">
        <f t="shared" si="5"/>
        <v>9/6/2022</v>
      </c>
      <c r="AH111" s="167">
        <f t="shared" si="7"/>
        <v>6</v>
      </c>
      <c r="AI111" s="168">
        <f t="shared" si="6"/>
        <v>0</v>
      </c>
    </row>
    <row r="112" spans="1:35" ht="15" customHeight="1" x14ac:dyDescent="0.2">
      <c r="A112" s="206" t="s">
        <v>1021</v>
      </c>
      <c r="B112" s="206" t="s">
        <v>667</v>
      </c>
      <c r="C112" s="206" t="s">
        <v>1021</v>
      </c>
      <c r="D112" s="206" t="s">
        <v>931</v>
      </c>
      <c r="E112" s="206" t="s">
        <v>669</v>
      </c>
      <c r="F112" s="206" t="s">
        <v>670</v>
      </c>
      <c r="G112" s="206" t="s">
        <v>931</v>
      </c>
      <c r="H112" s="278">
        <v>3.01</v>
      </c>
      <c r="I112" s="206" t="s">
        <v>671</v>
      </c>
      <c r="J112" s="206">
        <v>1</v>
      </c>
      <c r="K112" s="207">
        <v>2022</v>
      </c>
      <c r="L112" s="208" t="s">
        <v>1022</v>
      </c>
      <c r="M112" s="208" t="s">
        <v>1023</v>
      </c>
      <c r="N112" s="210" t="s">
        <v>3210</v>
      </c>
      <c r="O112" s="209" t="s">
        <v>1024</v>
      </c>
      <c r="P112" s="209" t="s">
        <v>674</v>
      </c>
      <c r="Q112" s="210">
        <v>1982</v>
      </c>
      <c r="R112" s="211">
        <v>3</v>
      </c>
      <c r="S112" s="211" t="s">
        <v>667</v>
      </c>
      <c r="T112" s="211" t="s">
        <v>667</v>
      </c>
      <c r="U112" s="211" t="s">
        <v>667</v>
      </c>
      <c r="V112" s="211" t="s">
        <v>667</v>
      </c>
      <c r="W112" s="211" t="s">
        <v>667</v>
      </c>
      <c r="X112" s="212">
        <v>0</v>
      </c>
      <c r="Y112" s="212">
        <v>0</v>
      </c>
      <c r="Z112" s="213" t="s">
        <v>2987</v>
      </c>
      <c r="AA112" s="214">
        <v>2022</v>
      </c>
      <c r="AB112" s="215">
        <v>6</v>
      </c>
      <c r="AC112" s="215">
        <v>9</v>
      </c>
      <c r="AD112" s="220" t="b">
        <f>IF(ISBLANK(GroupMember[[#This Row],[1. Identifiant interne d’exploitation agricole*]]),"",IF(ISERROR(MATCH(GroupMember[[#This Row],[1. Identifiant interne d’exploitation agricole*]],CertifiedCrop[1. Identifiant interne d’exploitation agricole*],0)),FALSE,TRUE))</f>
        <v>1</v>
      </c>
      <c r="AE112" s="220" t="b">
        <f>IF(ISBLANK(GroupMember[[#This Row],[1. Identifiant interne d’exploitation agricole*]]),"",IF(ISERROR(MATCH(GroupMember[[#This Row],[1. Identifiant interne d’exploitation agricole*]],FarmUnit[1. Identifiant interne d’exploitation agricole*],0)),FALSE,TRUE))</f>
        <v>1</v>
      </c>
      <c r="AF112" s="165" t="str">
        <f t="shared" si="4"/>
        <v xml:space="preserve">KOUAKOU MICHEL YAO </v>
      </c>
      <c r="AG112" s="166" t="str">
        <f t="shared" si="5"/>
        <v>9/6/2022</v>
      </c>
      <c r="AH112" s="167">
        <f t="shared" si="7"/>
        <v>6</v>
      </c>
      <c r="AI112" s="168">
        <f t="shared" si="6"/>
        <v>0</v>
      </c>
    </row>
    <row r="113" spans="1:35" ht="15" customHeight="1" x14ac:dyDescent="0.2">
      <c r="A113" s="205" t="s">
        <v>1025</v>
      </c>
      <c r="B113" s="206" t="s">
        <v>667</v>
      </c>
      <c r="C113" s="205" t="s">
        <v>1025</v>
      </c>
      <c r="D113" s="206" t="s">
        <v>931</v>
      </c>
      <c r="E113" s="206" t="s">
        <v>669</v>
      </c>
      <c r="F113" s="206" t="s">
        <v>670</v>
      </c>
      <c r="G113" s="206" t="s">
        <v>931</v>
      </c>
      <c r="H113" s="278">
        <v>5.68</v>
      </c>
      <c r="I113" s="206" t="s">
        <v>671</v>
      </c>
      <c r="J113" s="206">
        <v>1</v>
      </c>
      <c r="K113" s="207">
        <v>2022</v>
      </c>
      <c r="L113" s="208" t="s">
        <v>1026</v>
      </c>
      <c r="M113" s="208" t="s">
        <v>1027</v>
      </c>
      <c r="N113" s="210" t="s">
        <v>3211</v>
      </c>
      <c r="O113" s="209" t="s">
        <v>1028</v>
      </c>
      <c r="P113" s="209" t="s">
        <v>679</v>
      </c>
      <c r="Q113" s="210">
        <v>1970</v>
      </c>
      <c r="R113" s="211">
        <v>2</v>
      </c>
      <c r="S113" s="211" t="s">
        <v>667</v>
      </c>
      <c r="T113" s="211" t="s">
        <v>667</v>
      </c>
      <c r="U113" s="211" t="s">
        <v>667</v>
      </c>
      <c r="V113" s="211" t="s">
        <v>667</v>
      </c>
      <c r="W113" s="211" t="s">
        <v>667</v>
      </c>
      <c r="X113" s="212">
        <v>0</v>
      </c>
      <c r="Y113" s="212">
        <v>0</v>
      </c>
      <c r="Z113" s="213" t="s">
        <v>2987</v>
      </c>
      <c r="AA113" s="214">
        <v>2022</v>
      </c>
      <c r="AB113" s="215">
        <v>6</v>
      </c>
      <c r="AC113" s="215">
        <v>9</v>
      </c>
      <c r="AD113" s="220" t="b">
        <f>IF(ISBLANK(GroupMember[[#This Row],[1. Identifiant interne d’exploitation agricole*]]),"",IF(ISERROR(MATCH(GroupMember[[#This Row],[1. Identifiant interne d’exploitation agricole*]],CertifiedCrop[1. Identifiant interne d’exploitation agricole*],0)),FALSE,TRUE))</f>
        <v>1</v>
      </c>
      <c r="AE113" s="220" t="b">
        <f>IF(ISBLANK(GroupMember[[#This Row],[1. Identifiant interne d’exploitation agricole*]]),"",IF(ISERROR(MATCH(GroupMember[[#This Row],[1. Identifiant interne d’exploitation agricole*]],FarmUnit[1. Identifiant interne d’exploitation agricole*],0)),FALSE,TRUE))</f>
        <v>1</v>
      </c>
      <c r="AF113" s="165" t="str">
        <f t="shared" si="4"/>
        <v xml:space="preserve">TIEDOU OLIVE TIEMOKO </v>
      </c>
      <c r="AG113" s="166" t="str">
        <f t="shared" si="5"/>
        <v>9/6/2022</v>
      </c>
      <c r="AH113" s="167">
        <f t="shared" si="7"/>
        <v>6</v>
      </c>
      <c r="AI113" s="168">
        <f t="shared" si="6"/>
        <v>0</v>
      </c>
    </row>
    <row r="114" spans="1:35" ht="15" customHeight="1" x14ac:dyDescent="0.2">
      <c r="A114" s="206" t="s">
        <v>1029</v>
      </c>
      <c r="B114" s="206" t="s">
        <v>667</v>
      </c>
      <c r="C114" s="206" t="s">
        <v>1029</v>
      </c>
      <c r="D114" s="206" t="s">
        <v>931</v>
      </c>
      <c r="E114" s="206" t="s">
        <v>669</v>
      </c>
      <c r="F114" s="206" t="s">
        <v>670</v>
      </c>
      <c r="G114" s="206" t="s">
        <v>931</v>
      </c>
      <c r="H114" s="278">
        <v>3.96</v>
      </c>
      <c r="I114" s="206" t="s">
        <v>671</v>
      </c>
      <c r="J114" s="206">
        <v>1</v>
      </c>
      <c r="K114" s="207">
        <v>2022</v>
      </c>
      <c r="L114" s="208" t="s">
        <v>1030</v>
      </c>
      <c r="M114" s="208" t="s">
        <v>731</v>
      </c>
      <c r="N114" s="210" t="s">
        <v>667</v>
      </c>
      <c r="O114" s="209" t="s">
        <v>667</v>
      </c>
      <c r="P114" s="209" t="s">
        <v>674</v>
      </c>
      <c r="Q114" s="210">
        <v>1974</v>
      </c>
      <c r="R114" s="211">
        <v>3</v>
      </c>
      <c r="S114" s="211" t="s">
        <v>667</v>
      </c>
      <c r="T114" s="211" t="s">
        <v>667</v>
      </c>
      <c r="U114" s="211" t="s">
        <v>667</v>
      </c>
      <c r="V114" s="211" t="s">
        <v>667</v>
      </c>
      <c r="W114" s="211" t="s">
        <v>667</v>
      </c>
      <c r="X114" s="212">
        <v>0</v>
      </c>
      <c r="Y114" s="212">
        <v>0</v>
      </c>
      <c r="Z114" s="213" t="s">
        <v>2987</v>
      </c>
      <c r="AA114" s="214">
        <v>2022</v>
      </c>
      <c r="AB114" s="215">
        <v>6</v>
      </c>
      <c r="AC114" s="215">
        <v>9</v>
      </c>
      <c r="AD114" s="220" t="b">
        <f>IF(ISBLANK(GroupMember[[#This Row],[1. Identifiant interne d’exploitation agricole*]]),"",IF(ISERROR(MATCH(GroupMember[[#This Row],[1. Identifiant interne d’exploitation agricole*]],CertifiedCrop[1. Identifiant interne d’exploitation agricole*],0)),FALSE,TRUE))</f>
        <v>1</v>
      </c>
      <c r="AE114" s="220" t="b">
        <f>IF(ISBLANK(GroupMember[[#This Row],[1. Identifiant interne d’exploitation agricole*]]),"",IF(ISERROR(MATCH(GroupMember[[#This Row],[1. Identifiant interne d’exploitation agricole*]],FarmUnit[1. Identifiant interne d’exploitation agricole*],0)),FALSE,TRUE))</f>
        <v>1</v>
      </c>
      <c r="AF114" s="165" t="str">
        <f t="shared" si="4"/>
        <v xml:space="preserve">JEAN OULAI </v>
      </c>
      <c r="AG114" s="166" t="str">
        <f t="shared" si="5"/>
        <v>9/6/2022</v>
      </c>
      <c r="AH114" s="167">
        <f t="shared" si="7"/>
        <v>6</v>
      </c>
      <c r="AI114" s="168">
        <f t="shared" si="6"/>
        <v>0</v>
      </c>
    </row>
    <row r="115" spans="1:35" ht="15" customHeight="1" x14ac:dyDescent="0.2">
      <c r="A115" s="205" t="s">
        <v>1031</v>
      </c>
      <c r="B115" s="206" t="s">
        <v>667</v>
      </c>
      <c r="C115" s="205" t="s">
        <v>1031</v>
      </c>
      <c r="D115" s="221" t="s">
        <v>931</v>
      </c>
      <c r="E115" s="206" t="s">
        <v>669</v>
      </c>
      <c r="F115" s="206" t="s">
        <v>670</v>
      </c>
      <c r="G115" s="206" t="s">
        <v>931</v>
      </c>
      <c r="H115" s="278">
        <v>2</v>
      </c>
      <c r="I115" s="206" t="s">
        <v>671</v>
      </c>
      <c r="J115" s="206">
        <v>1</v>
      </c>
      <c r="K115" s="207">
        <v>2022</v>
      </c>
      <c r="L115" s="208" t="s">
        <v>1032</v>
      </c>
      <c r="M115" s="208" t="s">
        <v>947</v>
      </c>
      <c r="N115" s="210" t="s">
        <v>667</v>
      </c>
      <c r="O115" s="209" t="s">
        <v>667</v>
      </c>
      <c r="P115" s="209" t="s">
        <v>679</v>
      </c>
      <c r="Q115" s="210">
        <v>1976</v>
      </c>
      <c r="R115" s="211">
        <v>4</v>
      </c>
      <c r="S115" s="211" t="s">
        <v>667</v>
      </c>
      <c r="T115" s="211" t="s">
        <v>667</v>
      </c>
      <c r="U115" s="211" t="s">
        <v>667</v>
      </c>
      <c r="V115" s="211" t="s">
        <v>667</v>
      </c>
      <c r="W115" s="211" t="s">
        <v>667</v>
      </c>
      <c r="X115" s="212">
        <v>0</v>
      </c>
      <c r="Y115" s="212">
        <v>0</v>
      </c>
      <c r="Z115" s="213" t="s">
        <v>2987</v>
      </c>
      <c r="AA115" s="214">
        <v>2022</v>
      </c>
      <c r="AB115" s="215">
        <v>6</v>
      </c>
      <c r="AC115" s="215">
        <v>5</v>
      </c>
      <c r="AD115" s="220" t="b">
        <f>IF(ISBLANK(GroupMember[[#This Row],[1. Identifiant interne d’exploitation agricole*]]),"",IF(ISERROR(MATCH(GroupMember[[#This Row],[1. Identifiant interne d’exploitation agricole*]],CertifiedCrop[1. Identifiant interne d’exploitation agricole*],0)),FALSE,TRUE))</f>
        <v>1</v>
      </c>
      <c r="AE115" s="220" t="b">
        <f>IF(ISBLANK(GroupMember[[#This Row],[1. Identifiant interne d’exploitation agricole*]]),"",IF(ISERROR(MATCH(GroupMember[[#This Row],[1. Identifiant interne d’exploitation agricole*]],FarmUnit[1. Identifiant interne d’exploitation agricole*],0)),FALSE,TRUE))</f>
        <v>1</v>
      </c>
      <c r="AF115" s="165" t="str">
        <f t="shared" ref="AF115:AF178" si="8">IFERROR(CONCATENATE(L115," ",M115),"")</f>
        <v>N'GUESSAN LYDIE KONAN</v>
      </c>
      <c r="AG115" s="166" t="str">
        <f t="shared" ref="AG115:AG178" si="9">CONCATENATE(AC115,"/",AB115,"/",AA115)</f>
        <v>5/6/2022</v>
      </c>
      <c r="AH115" s="167">
        <f t="shared" si="7"/>
        <v>5</v>
      </c>
      <c r="AI115" s="168">
        <f t="shared" ref="AI115:AI178" si="10">IF((X115+Y115/12)&lt;0,"",(X115+Y115/12))</f>
        <v>0</v>
      </c>
    </row>
    <row r="116" spans="1:35" ht="15" customHeight="1" x14ac:dyDescent="0.2">
      <c r="A116" s="206" t="s">
        <v>1033</v>
      </c>
      <c r="B116" s="206" t="s">
        <v>667</v>
      </c>
      <c r="C116" s="206" t="s">
        <v>1033</v>
      </c>
      <c r="D116" s="222" t="s">
        <v>1034</v>
      </c>
      <c r="E116" s="206" t="s">
        <v>669</v>
      </c>
      <c r="F116" s="206" t="s">
        <v>670</v>
      </c>
      <c r="G116" s="206" t="s">
        <v>1034</v>
      </c>
      <c r="H116" s="278">
        <v>2.1</v>
      </c>
      <c r="I116" s="206" t="s">
        <v>671</v>
      </c>
      <c r="J116" s="206">
        <v>1</v>
      </c>
      <c r="K116" s="207">
        <v>2022</v>
      </c>
      <c r="L116" s="208" t="s">
        <v>1035</v>
      </c>
      <c r="M116" s="208" t="s">
        <v>977</v>
      </c>
      <c r="N116" s="210" t="s">
        <v>3212</v>
      </c>
      <c r="O116" s="210" t="s">
        <v>1036</v>
      </c>
      <c r="P116" s="209" t="s">
        <v>674</v>
      </c>
      <c r="Q116" s="210">
        <v>1970</v>
      </c>
      <c r="R116" s="211">
        <v>2</v>
      </c>
      <c r="S116" s="211" t="s">
        <v>667</v>
      </c>
      <c r="T116" s="211" t="s">
        <v>667</v>
      </c>
      <c r="U116" s="211" t="s">
        <v>667</v>
      </c>
      <c r="V116" s="211" t="s">
        <v>667</v>
      </c>
      <c r="W116" s="211" t="s">
        <v>667</v>
      </c>
      <c r="X116" s="212">
        <v>0</v>
      </c>
      <c r="Y116" s="212">
        <v>0</v>
      </c>
      <c r="Z116" s="213" t="s">
        <v>2987</v>
      </c>
      <c r="AA116" s="214">
        <v>2022</v>
      </c>
      <c r="AB116" s="215">
        <v>6</v>
      </c>
      <c r="AC116" s="215">
        <v>5</v>
      </c>
      <c r="AD116" s="220" t="b">
        <f>IF(ISBLANK(GroupMember[[#This Row],[1. Identifiant interne d’exploitation agricole*]]),"",IF(ISERROR(MATCH(GroupMember[[#This Row],[1. Identifiant interne d’exploitation agricole*]],CertifiedCrop[1. Identifiant interne d’exploitation agricole*],0)),FALSE,TRUE))</f>
        <v>1</v>
      </c>
      <c r="AE116" s="220" t="b">
        <f>IF(ISBLANK(GroupMember[[#This Row],[1. Identifiant interne d’exploitation agricole*]]),"",IF(ISERROR(MATCH(GroupMember[[#This Row],[1. Identifiant interne d’exploitation agricole*]],FarmUnit[1. Identifiant interne d’exploitation agricole*],0)),FALSE,TRUE))</f>
        <v>1</v>
      </c>
      <c r="AF116" s="165" t="str">
        <f t="shared" si="8"/>
        <v>KOFFI DAVID KOUADIO</v>
      </c>
      <c r="AG116" s="166" t="str">
        <f t="shared" si="9"/>
        <v>5/6/2022</v>
      </c>
      <c r="AH116" s="167">
        <f t="shared" si="7"/>
        <v>5</v>
      </c>
      <c r="AI116" s="168">
        <f t="shared" si="10"/>
        <v>0</v>
      </c>
    </row>
    <row r="117" spans="1:35" ht="15" customHeight="1" x14ac:dyDescent="0.2">
      <c r="A117" s="205" t="s">
        <v>1037</v>
      </c>
      <c r="B117" s="206" t="s">
        <v>667</v>
      </c>
      <c r="C117" s="205" t="s">
        <v>1037</v>
      </c>
      <c r="D117" s="222" t="s">
        <v>1034</v>
      </c>
      <c r="E117" s="206" t="s">
        <v>669</v>
      </c>
      <c r="F117" s="206" t="s">
        <v>670</v>
      </c>
      <c r="G117" s="206" t="s">
        <v>1034</v>
      </c>
      <c r="H117" s="278">
        <v>6.4</v>
      </c>
      <c r="I117" s="206" t="s">
        <v>671</v>
      </c>
      <c r="J117" s="206">
        <v>1</v>
      </c>
      <c r="K117" s="207">
        <v>2022</v>
      </c>
      <c r="L117" s="208" t="s">
        <v>1038</v>
      </c>
      <c r="M117" s="208" t="s">
        <v>1039</v>
      </c>
      <c r="N117" s="210" t="s">
        <v>667</v>
      </c>
      <c r="O117" s="209" t="s">
        <v>667</v>
      </c>
      <c r="P117" s="209" t="s">
        <v>674</v>
      </c>
      <c r="Q117" s="210">
        <v>1974</v>
      </c>
      <c r="R117" s="211">
        <v>4</v>
      </c>
      <c r="S117" s="211" t="s">
        <v>667</v>
      </c>
      <c r="T117" s="211" t="s">
        <v>667</v>
      </c>
      <c r="U117" s="211" t="s">
        <v>667</v>
      </c>
      <c r="V117" s="211" t="s">
        <v>667</v>
      </c>
      <c r="W117" s="211" t="s">
        <v>667</v>
      </c>
      <c r="X117" s="212">
        <v>0</v>
      </c>
      <c r="Y117" s="212">
        <v>0</v>
      </c>
      <c r="Z117" s="213" t="s">
        <v>2987</v>
      </c>
      <c r="AA117" s="214">
        <v>2022</v>
      </c>
      <c r="AB117" s="215">
        <v>6</v>
      </c>
      <c r="AC117" s="215">
        <v>5</v>
      </c>
      <c r="AD117" s="220" t="b">
        <f>IF(ISBLANK(GroupMember[[#This Row],[1. Identifiant interne d’exploitation agricole*]]),"",IF(ISERROR(MATCH(GroupMember[[#This Row],[1. Identifiant interne d’exploitation agricole*]],CertifiedCrop[1. Identifiant interne d’exploitation agricole*],0)),FALSE,TRUE))</f>
        <v>1</v>
      </c>
      <c r="AE117" s="220" t="b">
        <f>IF(ISBLANK(GroupMember[[#This Row],[1. Identifiant interne d’exploitation agricole*]]),"",IF(ISERROR(MATCH(GroupMember[[#This Row],[1. Identifiant interne d’exploitation agricole*]],FarmUnit[1. Identifiant interne d’exploitation agricole*],0)),FALSE,TRUE))</f>
        <v>1</v>
      </c>
      <c r="AF117" s="165" t="str">
        <f t="shared" si="8"/>
        <v>KOFFI SEVERIN ANGAMA</v>
      </c>
      <c r="AG117" s="166" t="str">
        <f t="shared" si="9"/>
        <v>5/6/2022</v>
      </c>
      <c r="AH117" s="167">
        <f t="shared" si="7"/>
        <v>5</v>
      </c>
      <c r="AI117" s="168">
        <f t="shared" si="10"/>
        <v>0</v>
      </c>
    </row>
    <row r="118" spans="1:35" ht="15" customHeight="1" x14ac:dyDescent="0.2">
      <c r="A118" s="206" t="s">
        <v>1040</v>
      </c>
      <c r="B118" s="206" t="s">
        <v>667</v>
      </c>
      <c r="C118" s="206" t="s">
        <v>1040</v>
      </c>
      <c r="D118" s="222" t="s">
        <v>1034</v>
      </c>
      <c r="E118" s="206" t="s">
        <v>669</v>
      </c>
      <c r="F118" s="206" t="s">
        <v>670</v>
      </c>
      <c r="G118" s="206" t="s">
        <v>1034</v>
      </c>
      <c r="H118" s="278">
        <v>3.33</v>
      </c>
      <c r="I118" s="206" t="s">
        <v>671</v>
      </c>
      <c r="J118" s="206">
        <v>1</v>
      </c>
      <c r="K118" s="207">
        <v>2022</v>
      </c>
      <c r="L118" s="208" t="s">
        <v>1041</v>
      </c>
      <c r="M118" s="208" t="s">
        <v>1042</v>
      </c>
      <c r="N118" s="210" t="s">
        <v>3213</v>
      </c>
      <c r="O118" s="209" t="s">
        <v>667</v>
      </c>
      <c r="P118" s="209" t="s">
        <v>674</v>
      </c>
      <c r="Q118" s="210">
        <v>1976</v>
      </c>
      <c r="R118" s="211">
        <v>7</v>
      </c>
      <c r="S118" s="211" t="s">
        <v>667</v>
      </c>
      <c r="T118" s="211" t="s">
        <v>667</v>
      </c>
      <c r="U118" s="211" t="s">
        <v>667</v>
      </c>
      <c r="V118" s="211" t="s">
        <v>667</v>
      </c>
      <c r="W118" s="211" t="s">
        <v>667</v>
      </c>
      <c r="X118" s="212">
        <v>0</v>
      </c>
      <c r="Y118" s="212">
        <v>0</v>
      </c>
      <c r="Z118" s="213" t="s">
        <v>2987</v>
      </c>
      <c r="AA118" s="214">
        <v>2022</v>
      </c>
      <c r="AB118" s="215">
        <v>6</v>
      </c>
      <c r="AC118" s="215">
        <v>5</v>
      </c>
      <c r="AD118" s="220" t="b">
        <f>IF(ISBLANK(GroupMember[[#This Row],[1. Identifiant interne d’exploitation agricole*]]),"",IF(ISERROR(MATCH(GroupMember[[#This Row],[1. Identifiant interne d’exploitation agricole*]],CertifiedCrop[1. Identifiant interne d’exploitation agricole*],0)),FALSE,TRUE))</f>
        <v>1</v>
      </c>
      <c r="AE118" s="220" t="b">
        <f>IF(ISBLANK(GroupMember[[#This Row],[1. Identifiant interne d’exploitation agricole*]]),"",IF(ISERROR(MATCH(GroupMember[[#This Row],[1. Identifiant interne d’exploitation agricole*]],FarmUnit[1. Identifiant interne d’exploitation agricole*],0)),FALSE,TRUE))</f>
        <v>1</v>
      </c>
      <c r="AF118" s="165" t="str">
        <f t="shared" si="8"/>
        <v>KOUAME ALAIN KOUASSI</v>
      </c>
      <c r="AG118" s="166" t="str">
        <f t="shared" si="9"/>
        <v>5/6/2022</v>
      </c>
      <c r="AH118" s="167">
        <f t="shared" si="7"/>
        <v>5</v>
      </c>
      <c r="AI118" s="168">
        <f t="shared" si="10"/>
        <v>0</v>
      </c>
    </row>
    <row r="119" spans="1:35" ht="15" customHeight="1" x14ac:dyDescent="0.2">
      <c r="A119" s="205" t="s">
        <v>1043</v>
      </c>
      <c r="B119" s="206" t="s">
        <v>667</v>
      </c>
      <c r="C119" s="205" t="s">
        <v>1043</v>
      </c>
      <c r="D119" s="222" t="s">
        <v>1034</v>
      </c>
      <c r="E119" s="206" t="s">
        <v>669</v>
      </c>
      <c r="F119" s="206" t="s">
        <v>670</v>
      </c>
      <c r="G119" s="206" t="s">
        <v>1034</v>
      </c>
      <c r="H119" s="278">
        <v>2.2599999999999998</v>
      </c>
      <c r="I119" s="206" t="s">
        <v>671</v>
      </c>
      <c r="J119" s="206">
        <v>1</v>
      </c>
      <c r="K119" s="207">
        <v>2022</v>
      </c>
      <c r="L119" s="208" t="s">
        <v>1044</v>
      </c>
      <c r="M119" s="208" t="s">
        <v>1045</v>
      </c>
      <c r="N119" s="210" t="s">
        <v>3214</v>
      </c>
      <c r="O119" s="209" t="s">
        <v>667</v>
      </c>
      <c r="P119" s="209" t="s">
        <v>674</v>
      </c>
      <c r="Q119" s="210">
        <v>1983</v>
      </c>
      <c r="R119" s="211">
        <v>5</v>
      </c>
      <c r="S119" s="211" t="s">
        <v>667</v>
      </c>
      <c r="T119" s="211" t="s">
        <v>667</v>
      </c>
      <c r="U119" s="211" t="s">
        <v>667</v>
      </c>
      <c r="V119" s="211" t="s">
        <v>667</v>
      </c>
      <c r="W119" s="211" t="s">
        <v>667</v>
      </c>
      <c r="X119" s="212">
        <v>0</v>
      </c>
      <c r="Y119" s="212">
        <v>0</v>
      </c>
      <c r="Z119" s="213" t="s">
        <v>2987</v>
      </c>
      <c r="AA119" s="214">
        <v>2022</v>
      </c>
      <c r="AB119" s="215">
        <v>6</v>
      </c>
      <c r="AC119" s="215">
        <v>5</v>
      </c>
      <c r="AD119" s="220" t="b">
        <f>IF(ISBLANK(GroupMember[[#This Row],[1. Identifiant interne d’exploitation agricole*]]),"",IF(ISERROR(MATCH(GroupMember[[#This Row],[1. Identifiant interne d’exploitation agricole*]],CertifiedCrop[1. Identifiant interne d’exploitation agricole*],0)),FALSE,TRUE))</f>
        <v>1</v>
      </c>
      <c r="AE119" s="220" t="b">
        <f>IF(ISBLANK(GroupMember[[#This Row],[1. Identifiant interne d’exploitation agricole*]]),"",IF(ISERROR(MATCH(GroupMember[[#This Row],[1. Identifiant interne d’exploitation agricole*]],FarmUnit[1. Identifiant interne d’exploitation agricole*],0)),FALSE,TRUE))</f>
        <v>1</v>
      </c>
      <c r="AF119" s="165" t="str">
        <f t="shared" si="8"/>
        <v>KOUAKOU KOFFI</v>
      </c>
      <c r="AG119" s="166" t="str">
        <f t="shared" si="9"/>
        <v>5/6/2022</v>
      </c>
      <c r="AH119" s="167">
        <f t="shared" si="7"/>
        <v>5</v>
      </c>
      <c r="AI119" s="168">
        <f t="shared" si="10"/>
        <v>0</v>
      </c>
    </row>
    <row r="120" spans="1:35" ht="15" customHeight="1" x14ac:dyDescent="0.2">
      <c r="A120" s="206" t="s">
        <v>1046</v>
      </c>
      <c r="B120" s="206" t="s">
        <v>667</v>
      </c>
      <c r="C120" s="206" t="s">
        <v>1046</v>
      </c>
      <c r="D120" s="222" t="s">
        <v>1034</v>
      </c>
      <c r="E120" s="206" t="s">
        <v>669</v>
      </c>
      <c r="F120" s="206" t="s">
        <v>670</v>
      </c>
      <c r="G120" s="206" t="s">
        <v>1034</v>
      </c>
      <c r="H120" s="278">
        <v>2.29</v>
      </c>
      <c r="I120" s="206" t="s">
        <v>671</v>
      </c>
      <c r="J120" s="206">
        <v>1</v>
      </c>
      <c r="K120" s="207">
        <v>2022</v>
      </c>
      <c r="L120" s="208" t="s">
        <v>1047</v>
      </c>
      <c r="M120" s="208" t="s">
        <v>1048</v>
      </c>
      <c r="N120" s="210" t="s">
        <v>667</v>
      </c>
      <c r="O120" s="209" t="s">
        <v>667</v>
      </c>
      <c r="P120" s="209" t="s">
        <v>674</v>
      </c>
      <c r="Q120" s="210">
        <v>1984</v>
      </c>
      <c r="R120" s="211">
        <v>2</v>
      </c>
      <c r="S120" s="211" t="s">
        <v>667</v>
      </c>
      <c r="T120" s="211" t="s">
        <v>667</v>
      </c>
      <c r="U120" s="211" t="s">
        <v>667</v>
      </c>
      <c r="V120" s="211" t="s">
        <v>667</v>
      </c>
      <c r="W120" s="211" t="s">
        <v>667</v>
      </c>
      <c r="X120" s="212">
        <v>0</v>
      </c>
      <c r="Y120" s="212">
        <v>0</v>
      </c>
      <c r="Z120" s="213" t="s">
        <v>2987</v>
      </c>
      <c r="AA120" s="214">
        <v>2022</v>
      </c>
      <c r="AB120" s="215">
        <v>6</v>
      </c>
      <c r="AC120" s="215">
        <v>11</v>
      </c>
      <c r="AD120" s="220" t="b">
        <f>IF(ISBLANK(GroupMember[[#This Row],[1. Identifiant interne d’exploitation agricole*]]),"",IF(ISERROR(MATCH(GroupMember[[#This Row],[1. Identifiant interne d’exploitation agricole*]],CertifiedCrop[1. Identifiant interne d’exploitation agricole*],0)),FALSE,TRUE))</f>
        <v>1</v>
      </c>
      <c r="AE120" s="220" t="b">
        <f>IF(ISBLANK(GroupMember[[#This Row],[1. Identifiant interne d’exploitation agricole*]]),"",IF(ISERROR(MATCH(GroupMember[[#This Row],[1. Identifiant interne d’exploitation agricole*]],FarmUnit[1. Identifiant interne d’exploitation agricole*],0)),FALSE,TRUE))</f>
        <v>1</v>
      </c>
      <c r="AF120" s="165" t="str">
        <f t="shared" si="8"/>
        <v>N'DRI N'ZI</v>
      </c>
      <c r="AG120" s="166" t="str">
        <f t="shared" si="9"/>
        <v>11/6/2022</v>
      </c>
      <c r="AH120" s="167">
        <f t="shared" si="7"/>
        <v>5</v>
      </c>
      <c r="AI120" s="168">
        <f t="shared" si="10"/>
        <v>0</v>
      </c>
    </row>
    <row r="121" spans="1:35" ht="15" customHeight="1" x14ac:dyDescent="0.2">
      <c r="A121" s="205" t="s">
        <v>1049</v>
      </c>
      <c r="B121" s="206" t="s">
        <v>667</v>
      </c>
      <c r="C121" s="205" t="s">
        <v>1049</v>
      </c>
      <c r="D121" s="222" t="s">
        <v>1034</v>
      </c>
      <c r="E121" s="206" t="s">
        <v>669</v>
      </c>
      <c r="F121" s="206" t="s">
        <v>670</v>
      </c>
      <c r="G121" s="206" t="s">
        <v>1034</v>
      </c>
      <c r="H121" s="278">
        <v>2</v>
      </c>
      <c r="I121" s="206" t="s">
        <v>671</v>
      </c>
      <c r="J121" s="206">
        <v>1</v>
      </c>
      <c r="K121" s="207">
        <v>2022</v>
      </c>
      <c r="L121" s="208" t="s">
        <v>1050</v>
      </c>
      <c r="M121" s="208" t="s">
        <v>1044</v>
      </c>
      <c r="N121" s="210" t="s">
        <v>3215</v>
      </c>
      <c r="O121" s="209" t="s">
        <v>667</v>
      </c>
      <c r="P121" s="209" t="s">
        <v>674</v>
      </c>
      <c r="Q121" s="210">
        <v>1975</v>
      </c>
      <c r="R121" s="211">
        <v>2</v>
      </c>
      <c r="S121" s="211" t="s">
        <v>667</v>
      </c>
      <c r="T121" s="211" t="s">
        <v>667</v>
      </c>
      <c r="U121" s="211" t="s">
        <v>667</v>
      </c>
      <c r="V121" s="211" t="s">
        <v>667</v>
      </c>
      <c r="W121" s="211" t="s">
        <v>667</v>
      </c>
      <c r="X121" s="212">
        <v>0</v>
      </c>
      <c r="Y121" s="212">
        <v>0</v>
      </c>
      <c r="Z121" s="213" t="s">
        <v>2987</v>
      </c>
      <c r="AA121" s="214">
        <v>2022</v>
      </c>
      <c r="AB121" s="215">
        <v>6</v>
      </c>
      <c r="AC121" s="215">
        <v>11</v>
      </c>
      <c r="AD121" s="220" t="b">
        <f>IF(ISBLANK(GroupMember[[#This Row],[1. Identifiant interne d’exploitation agricole*]]),"",IF(ISERROR(MATCH(GroupMember[[#This Row],[1. Identifiant interne d’exploitation agricole*]],CertifiedCrop[1. Identifiant interne d’exploitation agricole*],0)),FALSE,TRUE))</f>
        <v>1</v>
      </c>
      <c r="AE121" s="220" t="b">
        <f>IF(ISBLANK(GroupMember[[#This Row],[1. Identifiant interne d’exploitation agricole*]]),"",IF(ISERROR(MATCH(GroupMember[[#This Row],[1. Identifiant interne d’exploitation agricole*]],FarmUnit[1. Identifiant interne d’exploitation agricole*],0)),FALSE,TRUE))</f>
        <v>1</v>
      </c>
      <c r="AF121" s="165" t="str">
        <f t="shared" si="8"/>
        <v>KOUAME INNOCENT KOUAKOU</v>
      </c>
      <c r="AG121" s="166" t="str">
        <f t="shared" si="9"/>
        <v>11/6/2022</v>
      </c>
      <c r="AH121" s="167">
        <f t="shared" si="7"/>
        <v>5</v>
      </c>
      <c r="AI121" s="168">
        <f t="shared" si="10"/>
        <v>0</v>
      </c>
    </row>
    <row r="122" spans="1:35" ht="15" customHeight="1" x14ac:dyDescent="0.2">
      <c r="A122" s="206" t="s">
        <v>1051</v>
      </c>
      <c r="B122" s="206" t="s">
        <v>667</v>
      </c>
      <c r="C122" s="206" t="s">
        <v>1051</v>
      </c>
      <c r="D122" s="222" t="s">
        <v>1034</v>
      </c>
      <c r="E122" s="206" t="s">
        <v>669</v>
      </c>
      <c r="F122" s="206" t="s">
        <v>670</v>
      </c>
      <c r="G122" s="206" t="s">
        <v>1034</v>
      </c>
      <c r="H122" s="278">
        <v>3.3</v>
      </c>
      <c r="I122" s="206" t="s">
        <v>671</v>
      </c>
      <c r="J122" s="206">
        <v>1</v>
      </c>
      <c r="K122" s="207">
        <v>2022</v>
      </c>
      <c r="L122" s="208" t="s">
        <v>1052</v>
      </c>
      <c r="M122" s="208" t="s">
        <v>1053</v>
      </c>
      <c r="N122" s="210" t="s">
        <v>3216</v>
      </c>
      <c r="O122" s="209" t="s">
        <v>667</v>
      </c>
      <c r="P122" s="209" t="s">
        <v>674</v>
      </c>
      <c r="Q122" s="210">
        <v>1973</v>
      </c>
      <c r="R122" s="211">
        <v>4</v>
      </c>
      <c r="S122" s="211" t="s">
        <v>667</v>
      </c>
      <c r="T122" s="211" t="s">
        <v>667</v>
      </c>
      <c r="U122" s="211" t="s">
        <v>667</v>
      </c>
      <c r="V122" s="211" t="s">
        <v>667</v>
      </c>
      <c r="W122" s="211" t="s">
        <v>667</v>
      </c>
      <c r="X122" s="212">
        <v>0</v>
      </c>
      <c r="Y122" s="212">
        <v>0</v>
      </c>
      <c r="Z122" s="213" t="s">
        <v>2987</v>
      </c>
      <c r="AA122" s="214">
        <v>2022</v>
      </c>
      <c r="AB122" s="215">
        <v>6</v>
      </c>
      <c r="AC122" s="215">
        <v>11</v>
      </c>
      <c r="AD122" s="220" t="b">
        <f>IF(ISBLANK(GroupMember[[#This Row],[1. Identifiant interne d’exploitation agricole*]]),"",IF(ISERROR(MATCH(GroupMember[[#This Row],[1. Identifiant interne d’exploitation agricole*]],CertifiedCrop[1. Identifiant interne d’exploitation agricole*],0)),FALSE,TRUE))</f>
        <v>1</v>
      </c>
      <c r="AE122" s="220" t="b">
        <f>IF(ISBLANK(GroupMember[[#This Row],[1. Identifiant interne d’exploitation agricole*]]),"",IF(ISERROR(MATCH(GroupMember[[#This Row],[1. Identifiant interne d’exploitation agricole*]],FarmUnit[1. Identifiant interne d’exploitation agricole*],0)),FALSE,TRUE))</f>
        <v>1</v>
      </c>
      <c r="AF122" s="165" t="str">
        <f t="shared" si="8"/>
        <v>EMMELI PIERRE GAHE</v>
      </c>
      <c r="AG122" s="166" t="str">
        <f t="shared" si="9"/>
        <v>11/6/2022</v>
      </c>
      <c r="AH122" s="167">
        <f t="shared" si="7"/>
        <v>5</v>
      </c>
      <c r="AI122" s="168">
        <f t="shared" si="10"/>
        <v>0</v>
      </c>
    </row>
    <row r="123" spans="1:35" ht="15" customHeight="1" x14ac:dyDescent="0.2">
      <c r="A123" s="205" t="s">
        <v>1054</v>
      </c>
      <c r="B123" s="206" t="s">
        <v>667</v>
      </c>
      <c r="C123" s="205" t="s">
        <v>1054</v>
      </c>
      <c r="D123" s="222" t="s">
        <v>1034</v>
      </c>
      <c r="E123" s="206" t="s">
        <v>669</v>
      </c>
      <c r="F123" s="206" t="s">
        <v>670</v>
      </c>
      <c r="G123" s="206" t="s">
        <v>1034</v>
      </c>
      <c r="H123" s="278">
        <v>2.2799999999999998</v>
      </c>
      <c r="I123" s="206" t="s">
        <v>671</v>
      </c>
      <c r="J123" s="206">
        <v>1</v>
      </c>
      <c r="K123" s="207">
        <v>2022</v>
      </c>
      <c r="L123" s="208" t="s">
        <v>1055</v>
      </c>
      <c r="M123" s="208" t="s">
        <v>1056</v>
      </c>
      <c r="N123" s="210" t="s">
        <v>3217</v>
      </c>
      <c r="O123" s="209" t="s">
        <v>667</v>
      </c>
      <c r="P123" s="209" t="s">
        <v>674</v>
      </c>
      <c r="Q123" s="210">
        <v>1972</v>
      </c>
      <c r="R123" s="211">
        <v>5</v>
      </c>
      <c r="S123" s="211" t="s">
        <v>667</v>
      </c>
      <c r="T123" s="211" t="s">
        <v>667</v>
      </c>
      <c r="U123" s="211" t="s">
        <v>667</v>
      </c>
      <c r="V123" s="211" t="s">
        <v>667</v>
      </c>
      <c r="W123" s="211" t="s">
        <v>667</v>
      </c>
      <c r="X123" s="212">
        <v>0</v>
      </c>
      <c r="Y123" s="212">
        <v>0</v>
      </c>
      <c r="Z123" s="213" t="s">
        <v>2987</v>
      </c>
      <c r="AA123" s="214">
        <v>2022</v>
      </c>
      <c r="AB123" s="215">
        <v>6</v>
      </c>
      <c r="AC123" s="215">
        <v>11</v>
      </c>
      <c r="AD123" s="220" t="b">
        <f>IF(ISBLANK(GroupMember[[#This Row],[1. Identifiant interne d’exploitation agricole*]]),"",IF(ISERROR(MATCH(GroupMember[[#This Row],[1. Identifiant interne d’exploitation agricole*]],CertifiedCrop[1. Identifiant interne d’exploitation agricole*],0)),FALSE,TRUE))</f>
        <v>1</v>
      </c>
      <c r="AE123" s="220" t="b">
        <f>IF(ISBLANK(GroupMember[[#This Row],[1. Identifiant interne d’exploitation agricole*]]),"",IF(ISERROR(MATCH(GroupMember[[#This Row],[1. Identifiant interne d’exploitation agricole*]],FarmUnit[1. Identifiant interne d’exploitation agricole*],0)),FALSE,TRUE))</f>
        <v>1</v>
      </c>
      <c r="AF123" s="165" t="str">
        <f t="shared" si="8"/>
        <v>KOUAKOU   YAO</v>
      </c>
      <c r="AG123" s="166" t="str">
        <f t="shared" si="9"/>
        <v>11/6/2022</v>
      </c>
      <c r="AH123" s="167">
        <f t="shared" si="7"/>
        <v>5</v>
      </c>
      <c r="AI123" s="168">
        <f t="shared" si="10"/>
        <v>0</v>
      </c>
    </row>
    <row r="124" spans="1:35" ht="15" customHeight="1" x14ac:dyDescent="0.2">
      <c r="A124" s="206" t="s">
        <v>1057</v>
      </c>
      <c r="B124" s="206" t="s">
        <v>667</v>
      </c>
      <c r="C124" s="206" t="s">
        <v>1057</v>
      </c>
      <c r="D124" s="222" t="s">
        <v>1034</v>
      </c>
      <c r="E124" s="206" t="s">
        <v>669</v>
      </c>
      <c r="F124" s="206" t="s">
        <v>670</v>
      </c>
      <c r="G124" s="206" t="s">
        <v>1034</v>
      </c>
      <c r="H124" s="278">
        <v>2.33</v>
      </c>
      <c r="I124" s="206" t="s">
        <v>671</v>
      </c>
      <c r="J124" s="206">
        <v>1</v>
      </c>
      <c r="K124" s="207">
        <v>2022</v>
      </c>
      <c r="L124" s="208" t="s">
        <v>1058</v>
      </c>
      <c r="M124" s="208" t="s">
        <v>1056</v>
      </c>
      <c r="N124" s="210" t="s">
        <v>3218</v>
      </c>
      <c r="O124" s="209" t="s">
        <v>667</v>
      </c>
      <c r="P124" s="209" t="s">
        <v>674</v>
      </c>
      <c r="Q124" s="210">
        <v>1975</v>
      </c>
      <c r="R124" s="211">
        <v>6</v>
      </c>
      <c r="S124" s="211" t="s">
        <v>667</v>
      </c>
      <c r="T124" s="211" t="s">
        <v>667</v>
      </c>
      <c r="U124" s="211" t="s">
        <v>667</v>
      </c>
      <c r="V124" s="211" t="s">
        <v>667</v>
      </c>
      <c r="W124" s="211" t="s">
        <v>667</v>
      </c>
      <c r="X124" s="212">
        <v>0</v>
      </c>
      <c r="Y124" s="212">
        <v>0</v>
      </c>
      <c r="Z124" s="213" t="s">
        <v>2987</v>
      </c>
      <c r="AA124" s="214">
        <v>2022</v>
      </c>
      <c r="AB124" s="215">
        <v>6</v>
      </c>
      <c r="AC124" s="215">
        <v>11</v>
      </c>
      <c r="AD124" s="220" t="b">
        <f>IF(ISBLANK(GroupMember[[#This Row],[1. Identifiant interne d’exploitation agricole*]]),"",IF(ISERROR(MATCH(GroupMember[[#This Row],[1. Identifiant interne d’exploitation agricole*]],CertifiedCrop[1. Identifiant interne d’exploitation agricole*],0)),FALSE,TRUE))</f>
        <v>1</v>
      </c>
      <c r="AE124" s="220" t="b">
        <f>IF(ISBLANK(GroupMember[[#This Row],[1. Identifiant interne d’exploitation agricole*]]),"",IF(ISERROR(MATCH(GroupMember[[#This Row],[1. Identifiant interne d’exploitation agricole*]],FarmUnit[1. Identifiant interne d’exploitation agricole*],0)),FALSE,TRUE))</f>
        <v>1</v>
      </c>
      <c r="AF124" s="165" t="str">
        <f t="shared" si="8"/>
        <v>N'GUESSAN HILSON YAO</v>
      </c>
      <c r="AG124" s="166" t="str">
        <f t="shared" si="9"/>
        <v>11/6/2022</v>
      </c>
      <c r="AH124" s="167">
        <f t="shared" si="7"/>
        <v>5</v>
      </c>
      <c r="AI124" s="168">
        <f t="shared" si="10"/>
        <v>0</v>
      </c>
    </row>
    <row r="125" spans="1:35" ht="15" customHeight="1" x14ac:dyDescent="0.2">
      <c r="A125" s="205" t="s">
        <v>1059</v>
      </c>
      <c r="B125" s="206" t="s">
        <v>667</v>
      </c>
      <c r="C125" s="205" t="s">
        <v>1059</v>
      </c>
      <c r="D125" s="222" t="s">
        <v>1034</v>
      </c>
      <c r="E125" s="206" t="s">
        <v>669</v>
      </c>
      <c r="F125" s="206" t="s">
        <v>670</v>
      </c>
      <c r="G125" s="206" t="s">
        <v>1034</v>
      </c>
      <c r="H125" s="278">
        <v>2.2799999999999998</v>
      </c>
      <c r="I125" s="206" t="s">
        <v>671</v>
      </c>
      <c r="J125" s="206">
        <v>1</v>
      </c>
      <c r="K125" s="207">
        <v>2022</v>
      </c>
      <c r="L125" s="208" t="s">
        <v>1060</v>
      </c>
      <c r="M125" s="208" t="s">
        <v>1056</v>
      </c>
      <c r="N125" s="210" t="s">
        <v>3219</v>
      </c>
      <c r="O125" s="209" t="s">
        <v>667</v>
      </c>
      <c r="P125" s="209" t="s">
        <v>674</v>
      </c>
      <c r="Q125" s="210">
        <v>1973</v>
      </c>
      <c r="R125" s="211">
        <v>3</v>
      </c>
      <c r="S125" s="211" t="s">
        <v>667</v>
      </c>
      <c r="T125" s="211" t="s">
        <v>667</v>
      </c>
      <c r="U125" s="211" t="s">
        <v>667</v>
      </c>
      <c r="V125" s="211" t="s">
        <v>667</v>
      </c>
      <c r="W125" s="211" t="s">
        <v>667</v>
      </c>
      <c r="X125" s="212">
        <v>0</v>
      </c>
      <c r="Y125" s="212">
        <v>0</v>
      </c>
      <c r="Z125" s="213" t="s">
        <v>2987</v>
      </c>
      <c r="AA125" s="214">
        <v>2022</v>
      </c>
      <c r="AB125" s="215">
        <v>3</v>
      </c>
      <c r="AC125" s="215">
        <v>28</v>
      </c>
      <c r="AD125" s="220" t="b">
        <f>IF(ISBLANK(GroupMember[[#This Row],[1. Identifiant interne d’exploitation agricole*]]),"",IF(ISERROR(MATCH(GroupMember[[#This Row],[1. Identifiant interne d’exploitation agricole*]],CertifiedCrop[1. Identifiant interne d’exploitation agricole*],0)),FALSE,TRUE))</f>
        <v>1</v>
      </c>
      <c r="AE125" s="220" t="b">
        <f>IF(ISBLANK(GroupMember[[#This Row],[1. Identifiant interne d’exploitation agricole*]]),"",IF(ISERROR(MATCH(GroupMember[[#This Row],[1. Identifiant interne d’exploitation agricole*]],FarmUnit[1. Identifiant interne d’exploitation agricole*],0)),FALSE,TRUE))</f>
        <v>1</v>
      </c>
      <c r="AF125" s="165" t="str">
        <f t="shared" si="8"/>
        <v>KOUAKOU ELOGE YAO</v>
      </c>
      <c r="AG125" s="166" t="str">
        <f t="shared" si="9"/>
        <v>28/3/2022</v>
      </c>
      <c r="AH125" s="167">
        <f t="shared" si="7"/>
        <v>4</v>
      </c>
      <c r="AI125" s="168">
        <f t="shared" si="10"/>
        <v>0</v>
      </c>
    </row>
    <row r="126" spans="1:35" ht="15" customHeight="1" x14ac:dyDescent="0.2">
      <c r="A126" s="206" t="s">
        <v>1061</v>
      </c>
      <c r="B126" s="206" t="s">
        <v>667</v>
      </c>
      <c r="C126" s="206" t="s">
        <v>1061</v>
      </c>
      <c r="D126" s="222" t="s">
        <v>1034</v>
      </c>
      <c r="E126" s="206" t="s">
        <v>669</v>
      </c>
      <c r="F126" s="206" t="s">
        <v>670</v>
      </c>
      <c r="G126" s="206" t="s">
        <v>1034</v>
      </c>
      <c r="H126" s="278">
        <v>2.09</v>
      </c>
      <c r="I126" s="206" t="s">
        <v>671</v>
      </c>
      <c r="J126" s="206">
        <v>1</v>
      </c>
      <c r="K126" s="207">
        <v>2022</v>
      </c>
      <c r="L126" s="208" t="s">
        <v>1062</v>
      </c>
      <c r="M126" s="208" t="s">
        <v>977</v>
      </c>
      <c r="N126" s="210" t="s">
        <v>3220</v>
      </c>
      <c r="O126" s="209" t="s">
        <v>667</v>
      </c>
      <c r="P126" s="209" t="s">
        <v>674</v>
      </c>
      <c r="Q126" s="210">
        <v>1972</v>
      </c>
      <c r="R126" s="211">
        <v>3</v>
      </c>
      <c r="S126" s="211" t="s">
        <v>667</v>
      </c>
      <c r="T126" s="211" t="s">
        <v>667</v>
      </c>
      <c r="U126" s="211" t="s">
        <v>667</v>
      </c>
      <c r="V126" s="211" t="s">
        <v>667</v>
      </c>
      <c r="W126" s="211" t="s">
        <v>667</v>
      </c>
      <c r="X126" s="212">
        <v>0</v>
      </c>
      <c r="Y126" s="212">
        <v>0</v>
      </c>
      <c r="Z126" s="213" t="s">
        <v>2987</v>
      </c>
      <c r="AA126" s="214">
        <v>2022</v>
      </c>
      <c r="AB126" s="215">
        <v>3</v>
      </c>
      <c r="AC126" s="215">
        <v>28</v>
      </c>
      <c r="AD126" s="220" t="b">
        <f>IF(ISBLANK(GroupMember[[#This Row],[1. Identifiant interne d’exploitation agricole*]]),"",IF(ISERROR(MATCH(GroupMember[[#This Row],[1. Identifiant interne d’exploitation agricole*]],CertifiedCrop[1. Identifiant interne d’exploitation agricole*],0)),FALSE,TRUE))</f>
        <v>1</v>
      </c>
      <c r="AE126" s="220" t="b">
        <f>IF(ISBLANK(GroupMember[[#This Row],[1. Identifiant interne d’exploitation agricole*]]),"",IF(ISERROR(MATCH(GroupMember[[#This Row],[1. Identifiant interne d’exploitation agricole*]],FarmUnit[1. Identifiant interne d’exploitation agricole*],0)),FALSE,TRUE))</f>
        <v>1</v>
      </c>
      <c r="AF126" s="165" t="str">
        <f t="shared" si="8"/>
        <v>KOFFI EMMANUEL KOUADIO</v>
      </c>
      <c r="AG126" s="166" t="str">
        <f t="shared" si="9"/>
        <v>28/3/2022</v>
      </c>
      <c r="AH126" s="167">
        <f t="shared" si="7"/>
        <v>4</v>
      </c>
      <c r="AI126" s="168">
        <f t="shared" si="10"/>
        <v>0</v>
      </c>
    </row>
    <row r="127" spans="1:35" ht="15" customHeight="1" x14ac:dyDescent="0.2">
      <c r="A127" s="205" t="s">
        <v>1063</v>
      </c>
      <c r="B127" s="206" t="s">
        <v>667</v>
      </c>
      <c r="C127" s="205" t="s">
        <v>1063</v>
      </c>
      <c r="D127" s="222" t="s">
        <v>1034</v>
      </c>
      <c r="E127" s="206" t="s">
        <v>669</v>
      </c>
      <c r="F127" s="206" t="s">
        <v>670</v>
      </c>
      <c r="G127" s="206" t="s">
        <v>1034</v>
      </c>
      <c r="H127" s="278">
        <v>3.76</v>
      </c>
      <c r="I127" s="206" t="s">
        <v>671</v>
      </c>
      <c r="J127" s="206">
        <v>1</v>
      </c>
      <c r="K127" s="207">
        <v>2022</v>
      </c>
      <c r="L127" s="208" t="s">
        <v>1064</v>
      </c>
      <c r="M127" s="208" t="s">
        <v>1045</v>
      </c>
      <c r="N127" s="210" t="s">
        <v>3221</v>
      </c>
      <c r="O127" s="209" t="s">
        <v>667</v>
      </c>
      <c r="P127" s="209" t="s">
        <v>674</v>
      </c>
      <c r="Q127" s="210">
        <v>1977</v>
      </c>
      <c r="R127" s="211">
        <v>3</v>
      </c>
      <c r="S127" s="211" t="s">
        <v>667</v>
      </c>
      <c r="T127" s="211" t="s">
        <v>667</v>
      </c>
      <c r="U127" s="211" t="s">
        <v>667</v>
      </c>
      <c r="V127" s="211" t="s">
        <v>667</v>
      </c>
      <c r="W127" s="211" t="s">
        <v>667</v>
      </c>
      <c r="X127" s="212">
        <v>0</v>
      </c>
      <c r="Y127" s="212">
        <v>0</v>
      </c>
      <c r="Z127" s="213" t="s">
        <v>2987</v>
      </c>
      <c r="AA127" s="214">
        <v>2022</v>
      </c>
      <c r="AB127" s="215">
        <v>3</v>
      </c>
      <c r="AC127" s="215">
        <v>28</v>
      </c>
      <c r="AD127" s="220" t="b">
        <f>IF(ISBLANK(GroupMember[[#This Row],[1. Identifiant interne d’exploitation agricole*]]),"",IF(ISERROR(MATCH(GroupMember[[#This Row],[1. Identifiant interne d’exploitation agricole*]],CertifiedCrop[1. Identifiant interne d’exploitation agricole*],0)),FALSE,TRUE))</f>
        <v>1</v>
      </c>
      <c r="AE127" s="220" t="b">
        <f>IF(ISBLANK(GroupMember[[#This Row],[1. Identifiant interne d’exploitation agricole*]]),"",IF(ISERROR(MATCH(GroupMember[[#This Row],[1. Identifiant interne d’exploitation agricole*]],FarmUnit[1. Identifiant interne d’exploitation agricole*],0)),FALSE,TRUE))</f>
        <v>1</v>
      </c>
      <c r="AF127" s="165" t="str">
        <f t="shared" si="8"/>
        <v>KOFFI MARCELIN KOFFI</v>
      </c>
      <c r="AG127" s="166" t="str">
        <f t="shared" si="9"/>
        <v>28/3/2022</v>
      </c>
      <c r="AH127" s="167">
        <f t="shared" si="7"/>
        <v>4</v>
      </c>
      <c r="AI127" s="168">
        <f t="shared" si="10"/>
        <v>0</v>
      </c>
    </row>
    <row r="128" spans="1:35" ht="15" customHeight="1" x14ac:dyDescent="0.2">
      <c r="A128" s="206" t="s">
        <v>1065</v>
      </c>
      <c r="B128" s="206" t="s">
        <v>667</v>
      </c>
      <c r="C128" s="206" t="s">
        <v>1065</v>
      </c>
      <c r="D128" s="222" t="s">
        <v>1034</v>
      </c>
      <c r="E128" s="206" t="s">
        <v>669</v>
      </c>
      <c r="F128" s="206" t="s">
        <v>670</v>
      </c>
      <c r="G128" s="206" t="s">
        <v>1034</v>
      </c>
      <c r="H128" s="278">
        <v>3.26</v>
      </c>
      <c r="I128" s="206" t="s">
        <v>671</v>
      </c>
      <c r="J128" s="206">
        <v>1</v>
      </c>
      <c r="K128" s="207">
        <v>2022</v>
      </c>
      <c r="L128" s="208" t="s">
        <v>1066</v>
      </c>
      <c r="M128" s="208" t="s">
        <v>1044</v>
      </c>
      <c r="N128" s="210" t="s">
        <v>3222</v>
      </c>
      <c r="O128" s="209" t="s">
        <v>667</v>
      </c>
      <c r="P128" s="209" t="s">
        <v>674</v>
      </c>
      <c r="Q128" s="210">
        <v>1988</v>
      </c>
      <c r="R128" s="211">
        <v>2</v>
      </c>
      <c r="S128" s="211" t="s">
        <v>667</v>
      </c>
      <c r="T128" s="211" t="s">
        <v>667</v>
      </c>
      <c r="U128" s="211" t="s">
        <v>667</v>
      </c>
      <c r="V128" s="211" t="s">
        <v>667</v>
      </c>
      <c r="W128" s="211" t="s">
        <v>667</v>
      </c>
      <c r="X128" s="212">
        <v>0</v>
      </c>
      <c r="Y128" s="212">
        <v>0</v>
      </c>
      <c r="Z128" s="213" t="s">
        <v>2987</v>
      </c>
      <c r="AA128" s="214">
        <v>2022</v>
      </c>
      <c r="AB128" s="215">
        <v>3</v>
      </c>
      <c r="AC128" s="215">
        <v>28</v>
      </c>
      <c r="AD128" s="220" t="b">
        <f>IF(ISBLANK(GroupMember[[#This Row],[1. Identifiant interne d’exploitation agricole*]]),"",IF(ISERROR(MATCH(GroupMember[[#This Row],[1. Identifiant interne d’exploitation agricole*]],CertifiedCrop[1. Identifiant interne d’exploitation agricole*],0)),FALSE,TRUE))</f>
        <v>1</v>
      </c>
      <c r="AE128" s="220" t="b">
        <f>IF(ISBLANK(GroupMember[[#This Row],[1. Identifiant interne d’exploitation agricole*]]),"",IF(ISERROR(MATCH(GroupMember[[#This Row],[1. Identifiant interne d’exploitation agricole*]],FarmUnit[1. Identifiant interne d’exploitation agricole*],0)),FALSE,TRUE))</f>
        <v>1</v>
      </c>
      <c r="AF128" s="165" t="str">
        <f t="shared" si="8"/>
        <v>KOUASSI FIRMIN KOUAKOU</v>
      </c>
      <c r="AG128" s="166" t="str">
        <f t="shared" si="9"/>
        <v>28/3/2022</v>
      </c>
      <c r="AH128" s="167">
        <f t="shared" si="7"/>
        <v>4</v>
      </c>
      <c r="AI128" s="168">
        <f t="shared" si="10"/>
        <v>0</v>
      </c>
    </row>
    <row r="129" spans="1:35" ht="15" customHeight="1" x14ac:dyDescent="0.2">
      <c r="A129" s="205" t="s">
        <v>1067</v>
      </c>
      <c r="B129" s="206" t="s">
        <v>667</v>
      </c>
      <c r="C129" s="205" t="s">
        <v>1067</v>
      </c>
      <c r="D129" s="222" t="s">
        <v>1034</v>
      </c>
      <c r="E129" s="206" t="s">
        <v>669</v>
      </c>
      <c r="F129" s="206" t="s">
        <v>670</v>
      </c>
      <c r="G129" s="206" t="s">
        <v>1034</v>
      </c>
      <c r="H129" s="278">
        <v>2.17</v>
      </c>
      <c r="I129" s="206" t="s">
        <v>671</v>
      </c>
      <c r="J129" s="206">
        <v>1</v>
      </c>
      <c r="K129" s="207">
        <v>2022</v>
      </c>
      <c r="L129" s="208" t="s">
        <v>1068</v>
      </c>
      <c r="M129" s="208" t="s">
        <v>947</v>
      </c>
      <c r="N129" s="210" t="s">
        <v>3223</v>
      </c>
      <c r="O129" s="209" t="s">
        <v>667</v>
      </c>
      <c r="P129" s="209" t="s">
        <v>674</v>
      </c>
      <c r="Q129" s="210">
        <v>1977</v>
      </c>
      <c r="R129" s="211">
        <v>3</v>
      </c>
      <c r="S129" s="211" t="s">
        <v>667</v>
      </c>
      <c r="T129" s="211" t="s">
        <v>667</v>
      </c>
      <c r="U129" s="211" t="s">
        <v>667</v>
      </c>
      <c r="V129" s="211" t="s">
        <v>667</v>
      </c>
      <c r="W129" s="211" t="s">
        <v>667</v>
      </c>
      <c r="X129" s="212">
        <v>0</v>
      </c>
      <c r="Y129" s="212">
        <v>0</v>
      </c>
      <c r="Z129" s="213" t="s">
        <v>2987</v>
      </c>
      <c r="AA129" s="214">
        <v>2022</v>
      </c>
      <c r="AB129" s="215">
        <v>3</v>
      </c>
      <c r="AC129" s="215">
        <v>25</v>
      </c>
      <c r="AD129" s="220" t="b">
        <f>IF(ISBLANK(GroupMember[[#This Row],[1. Identifiant interne d’exploitation agricole*]]),"",IF(ISERROR(MATCH(GroupMember[[#This Row],[1. Identifiant interne d’exploitation agricole*]],CertifiedCrop[1. Identifiant interne d’exploitation agricole*],0)),FALSE,TRUE))</f>
        <v>1</v>
      </c>
      <c r="AE129" s="220" t="b">
        <f>IF(ISBLANK(GroupMember[[#This Row],[1. Identifiant interne d’exploitation agricole*]]),"",IF(ISERROR(MATCH(GroupMember[[#This Row],[1. Identifiant interne d’exploitation agricole*]],FarmUnit[1. Identifiant interne d’exploitation agricole*],0)),FALSE,TRUE))</f>
        <v>1</v>
      </c>
      <c r="AF129" s="165" t="str">
        <f t="shared" si="8"/>
        <v>KOFFI ROGER KONAN</v>
      </c>
      <c r="AG129" s="166" t="str">
        <f t="shared" si="9"/>
        <v>25/3/2022</v>
      </c>
      <c r="AH129" s="167">
        <f t="shared" si="7"/>
        <v>3</v>
      </c>
      <c r="AI129" s="168">
        <f t="shared" si="10"/>
        <v>0</v>
      </c>
    </row>
    <row r="130" spans="1:35" ht="15" customHeight="1" x14ac:dyDescent="0.2">
      <c r="A130" s="206" t="s">
        <v>1069</v>
      </c>
      <c r="B130" s="206" t="s">
        <v>667</v>
      </c>
      <c r="C130" s="206" t="s">
        <v>1069</v>
      </c>
      <c r="D130" s="222" t="s">
        <v>1034</v>
      </c>
      <c r="E130" s="206" t="s">
        <v>669</v>
      </c>
      <c r="F130" s="206" t="s">
        <v>670</v>
      </c>
      <c r="G130" s="206" t="s">
        <v>1034</v>
      </c>
      <c r="H130" s="278">
        <v>3</v>
      </c>
      <c r="I130" s="206" t="s">
        <v>671</v>
      </c>
      <c r="J130" s="206">
        <v>1</v>
      </c>
      <c r="K130" s="207">
        <v>2022</v>
      </c>
      <c r="L130" s="208" t="s">
        <v>1070</v>
      </c>
      <c r="M130" s="208" t="s">
        <v>1071</v>
      </c>
      <c r="N130" s="210" t="s">
        <v>667</v>
      </c>
      <c r="O130" s="209" t="s">
        <v>667</v>
      </c>
      <c r="P130" s="209" t="s">
        <v>674</v>
      </c>
      <c r="Q130" s="210">
        <v>1974</v>
      </c>
      <c r="R130" s="211">
        <v>3</v>
      </c>
      <c r="S130" s="211" t="s">
        <v>667</v>
      </c>
      <c r="T130" s="211" t="s">
        <v>667</v>
      </c>
      <c r="U130" s="211" t="s">
        <v>667</v>
      </c>
      <c r="V130" s="211" t="s">
        <v>667</v>
      </c>
      <c r="W130" s="211" t="s">
        <v>667</v>
      </c>
      <c r="X130" s="212">
        <v>0</v>
      </c>
      <c r="Y130" s="212">
        <v>0</v>
      </c>
      <c r="Z130" s="213" t="s">
        <v>2987</v>
      </c>
      <c r="AA130" s="214">
        <v>2022</v>
      </c>
      <c r="AB130" s="215">
        <v>3</v>
      </c>
      <c r="AC130" s="215">
        <v>25</v>
      </c>
      <c r="AD130" s="220" t="b">
        <f>IF(ISBLANK(GroupMember[[#This Row],[1. Identifiant interne d’exploitation agricole*]]),"",IF(ISERROR(MATCH(GroupMember[[#This Row],[1. Identifiant interne d’exploitation agricole*]],CertifiedCrop[1. Identifiant interne d’exploitation agricole*],0)),FALSE,TRUE))</f>
        <v>1</v>
      </c>
      <c r="AE130" s="220" t="b">
        <f>IF(ISBLANK(GroupMember[[#This Row],[1. Identifiant interne d’exploitation agricole*]]),"",IF(ISERROR(MATCH(GroupMember[[#This Row],[1. Identifiant interne d’exploitation agricole*]],FarmUnit[1. Identifiant interne d’exploitation agricole*],0)),FALSE,TRUE))</f>
        <v>1</v>
      </c>
      <c r="AF130" s="165" t="str">
        <f t="shared" si="8"/>
        <v>PONTE JULIEN KEBY</v>
      </c>
      <c r="AG130" s="166" t="str">
        <f t="shared" si="9"/>
        <v>25/3/2022</v>
      </c>
      <c r="AH130" s="167">
        <f t="shared" si="7"/>
        <v>3</v>
      </c>
      <c r="AI130" s="168">
        <f t="shared" si="10"/>
        <v>0</v>
      </c>
    </row>
    <row r="131" spans="1:35" ht="15" customHeight="1" x14ac:dyDescent="0.2">
      <c r="A131" s="205" t="s">
        <v>1072</v>
      </c>
      <c r="B131" s="206" t="s">
        <v>667</v>
      </c>
      <c r="C131" s="205" t="s">
        <v>1072</v>
      </c>
      <c r="D131" s="222" t="s">
        <v>1034</v>
      </c>
      <c r="E131" s="206" t="s">
        <v>669</v>
      </c>
      <c r="F131" s="206" t="s">
        <v>670</v>
      </c>
      <c r="G131" s="206" t="s">
        <v>1034</v>
      </c>
      <c r="H131" s="278">
        <v>2.41</v>
      </c>
      <c r="I131" s="206" t="s">
        <v>671</v>
      </c>
      <c r="J131" s="206">
        <v>1</v>
      </c>
      <c r="K131" s="207">
        <v>2022</v>
      </c>
      <c r="L131" s="208" t="s">
        <v>1073</v>
      </c>
      <c r="M131" s="208" t="s">
        <v>1074</v>
      </c>
      <c r="N131" s="210" t="s">
        <v>667</v>
      </c>
      <c r="O131" s="209" t="s">
        <v>667</v>
      </c>
      <c r="P131" s="209" t="s">
        <v>674</v>
      </c>
      <c r="Q131" s="210">
        <v>1974</v>
      </c>
      <c r="R131" s="211">
        <v>2</v>
      </c>
      <c r="S131" s="211" t="s">
        <v>667</v>
      </c>
      <c r="T131" s="211" t="s">
        <v>667</v>
      </c>
      <c r="U131" s="211" t="s">
        <v>667</v>
      </c>
      <c r="V131" s="211" t="s">
        <v>667</v>
      </c>
      <c r="W131" s="211" t="s">
        <v>667</v>
      </c>
      <c r="X131" s="212">
        <v>0</v>
      </c>
      <c r="Y131" s="212">
        <v>0</v>
      </c>
      <c r="Z131" s="213" t="s">
        <v>2987</v>
      </c>
      <c r="AA131" s="214">
        <v>2022</v>
      </c>
      <c r="AB131" s="215">
        <v>3</v>
      </c>
      <c r="AC131" s="215">
        <v>25</v>
      </c>
      <c r="AD131" s="220" t="b">
        <f>IF(ISBLANK(GroupMember[[#This Row],[1. Identifiant interne d’exploitation agricole*]]),"",IF(ISERROR(MATCH(GroupMember[[#This Row],[1. Identifiant interne d’exploitation agricole*]],CertifiedCrop[1. Identifiant interne d’exploitation agricole*],0)),FALSE,TRUE))</f>
        <v>1</v>
      </c>
      <c r="AE131" s="220" t="b">
        <f>IF(ISBLANK(GroupMember[[#This Row],[1. Identifiant interne d’exploitation agricole*]]),"",IF(ISERROR(MATCH(GroupMember[[#This Row],[1. Identifiant interne d’exploitation agricole*]],FarmUnit[1. Identifiant interne d’exploitation agricole*],0)),FALSE,TRUE))</f>
        <v>1</v>
      </c>
      <c r="AF131" s="165" t="str">
        <f t="shared" si="8"/>
        <v>ALAIN BOYO</v>
      </c>
      <c r="AG131" s="166" t="str">
        <f t="shared" si="9"/>
        <v>25/3/2022</v>
      </c>
      <c r="AH131" s="167">
        <f t="shared" ref="AH131:AH194" si="11">COUNTIFS(Z:Z,Z131,AG:AG,AG131)</f>
        <v>3</v>
      </c>
      <c r="AI131" s="168">
        <f t="shared" si="10"/>
        <v>0</v>
      </c>
    </row>
    <row r="132" spans="1:35" ht="15" customHeight="1" x14ac:dyDescent="0.2">
      <c r="A132" s="206" t="s">
        <v>1075</v>
      </c>
      <c r="B132" s="206" t="s">
        <v>667</v>
      </c>
      <c r="C132" s="206" t="s">
        <v>1075</v>
      </c>
      <c r="D132" s="222" t="s">
        <v>1034</v>
      </c>
      <c r="E132" s="206" t="s">
        <v>669</v>
      </c>
      <c r="F132" s="206" t="s">
        <v>670</v>
      </c>
      <c r="G132" s="206" t="s">
        <v>1034</v>
      </c>
      <c r="H132" s="278">
        <v>2.1800000000000002</v>
      </c>
      <c r="I132" s="206" t="s">
        <v>671</v>
      </c>
      <c r="J132" s="206">
        <v>1</v>
      </c>
      <c r="K132" s="207">
        <v>2022</v>
      </c>
      <c r="L132" s="208" t="s">
        <v>1076</v>
      </c>
      <c r="M132" s="208" t="s">
        <v>1077</v>
      </c>
      <c r="N132" s="210" t="s">
        <v>3224</v>
      </c>
      <c r="O132" s="209" t="s">
        <v>667</v>
      </c>
      <c r="P132" s="209" t="s">
        <v>674</v>
      </c>
      <c r="Q132" s="210">
        <v>1987</v>
      </c>
      <c r="R132" s="211">
        <v>3</v>
      </c>
      <c r="S132" s="211" t="s">
        <v>667</v>
      </c>
      <c r="T132" s="211" t="s">
        <v>667</v>
      </c>
      <c r="U132" s="211" t="s">
        <v>667</v>
      </c>
      <c r="V132" s="211" t="s">
        <v>667</v>
      </c>
      <c r="W132" s="211" t="s">
        <v>667</v>
      </c>
      <c r="X132" s="212">
        <v>0</v>
      </c>
      <c r="Y132" s="212">
        <v>0</v>
      </c>
      <c r="Z132" s="213" t="s">
        <v>2987</v>
      </c>
      <c r="AA132" s="214">
        <v>2022</v>
      </c>
      <c r="AB132" s="215">
        <v>3</v>
      </c>
      <c r="AC132" s="215">
        <v>20</v>
      </c>
      <c r="AD132" s="220" t="b">
        <f>IF(ISBLANK(GroupMember[[#This Row],[1. Identifiant interne d’exploitation agricole*]]),"",IF(ISERROR(MATCH(GroupMember[[#This Row],[1. Identifiant interne d’exploitation agricole*]],CertifiedCrop[1. Identifiant interne d’exploitation agricole*],0)),FALSE,TRUE))</f>
        <v>1</v>
      </c>
      <c r="AE132" s="220" t="b">
        <f>IF(ISBLANK(GroupMember[[#This Row],[1. Identifiant interne d’exploitation agricole*]]),"",IF(ISERROR(MATCH(GroupMember[[#This Row],[1. Identifiant interne d’exploitation agricole*]],FarmUnit[1. Identifiant interne d’exploitation agricole*],0)),FALSE,TRUE))</f>
        <v>1</v>
      </c>
      <c r="AF132" s="165" t="str">
        <f t="shared" si="8"/>
        <v>KOUELE ETIENNE SIBI</v>
      </c>
      <c r="AG132" s="166" t="str">
        <f t="shared" si="9"/>
        <v>20/3/2022</v>
      </c>
      <c r="AH132" s="167">
        <f t="shared" si="11"/>
        <v>1</v>
      </c>
      <c r="AI132" s="168">
        <f t="shared" si="10"/>
        <v>0</v>
      </c>
    </row>
    <row r="133" spans="1:35" ht="15" customHeight="1" x14ac:dyDescent="0.2">
      <c r="A133" s="205" t="s">
        <v>1078</v>
      </c>
      <c r="B133" s="206" t="s">
        <v>667</v>
      </c>
      <c r="C133" s="205" t="s">
        <v>1078</v>
      </c>
      <c r="D133" s="222" t="s">
        <v>1034</v>
      </c>
      <c r="E133" s="206" t="s">
        <v>669</v>
      </c>
      <c r="F133" s="206" t="s">
        <v>670</v>
      </c>
      <c r="G133" s="206" t="s">
        <v>1034</v>
      </c>
      <c r="H133" s="278">
        <v>2.0699999999999998</v>
      </c>
      <c r="I133" s="206" t="s">
        <v>671</v>
      </c>
      <c r="J133" s="206">
        <v>1</v>
      </c>
      <c r="K133" s="207">
        <v>2022</v>
      </c>
      <c r="L133" s="223" t="s">
        <v>1079</v>
      </c>
      <c r="M133" s="223" t="s">
        <v>1044</v>
      </c>
      <c r="N133" s="210" t="s">
        <v>3225</v>
      </c>
      <c r="O133" s="209" t="s">
        <v>667</v>
      </c>
      <c r="P133" s="209" t="s">
        <v>679</v>
      </c>
      <c r="Q133" s="210">
        <v>1985</v>
      </c>
      <c r="R133" s="211">
        <v>5</v>
      </c>
      <c r="S133" s="211" t="s">
        <v>667</v>
      </c>
      <c r="T133" s="211" t="s">
        <v>667</v>
      </c>
      <c r="U133" s="211" t="s">
        <v>667</v>
      </c>
      <c r="V133" s="211" t="s">
        <v>667</v>
      </c>
      <c r="W133" s="211" t="s">
        <v>667</v>
      </c>
      <c r="X133" s="212">
        <v>0</v>
      </c>
      <c r="Y133" s="212">
        <v>0</v>
      </c>
      <c r="Z133" s="213" t="s">
        <v>2987</v>
      </c>
      <c r="AA133" s="214">
        <v>2022</v>
      </c>
      <c r="AB133" s="215">
        <v>3</v>
      </c>
      <c r="AC133" s="215">
        <v>21</v>
      </c>
      <c r="AD133" s="220" t="b">
        <f>IF(ISBLANK(GroupMember[[#This Row],[1. Identifiant interne d’exploitation agricole*]]),"",IF(ISERROR(MATCH(GroupMember[[#This Row],[1. Identifiant interne d’exploitation agricole*]],CertifiedCrop[1. Identifiant interne d’exploitation agricole*],0)),FALSE,TRUE))</f>
        <v>1</v>
      </c>
      <c r="AE133" s="220" t="b">
        <f>IF(ISBLANK(GroupMember[[#This Row],[1. Identifiant interne d’exploitation agricole*]]),"",IF(ISERROR(MATCH(GroupMember[[#This Row],[1. Identifiant interne d’exploitation agricole*]],FarmUnit[1. Identifiant interne d’exploitation agricole*],0)),FALSE,TRUE))</f>
        <v>1</v>
      </c>
      <c r="AF133" s="165" t="str">
        <f t="shared" si="8"/>
        <v>AFFOUE KOUAKOU</v>
      </c>
      <c r="AG133" s="166" t="str">
        <f t="shared" si="9"/>
        <v>21/3/2022</v>
      </c>
      <c r="AH133" s="167">
        <f t="shared" si="11"/>
        <v>1</v>
      </c>
      <c r="AI133" s="168">
        <f t="shared" si="10"/>
        <v>0</v>
      </c>
    </row>
    <row r="134" spans="1:35" ht="15" customHeight="1" x14ac:dyDescent="0.2">
      <c r="A134" s="206" t="s">
        <v>1080</v>
      </c>
      <c r="B134" s="206" t="s">
        <v>667</v>
      </c>
      <c r="C134" s="206" t="s">
        <v>1080</v>
      </c>
      <c r="D134" s="206" t="s">
        <v>1081</v>
      </c>
      <c r="E134" s="206" t="s">
        <v>669</v>
      </c>
      <c r="F134" s="206" t="s">
        <v>670</v>
      </c>
      <c r="G134" s="206" t="s">
        <v>1081</v>
      </c>
      <c r="H134" s="278">
        <v>2.2400000000000002</v>
      </c>
      <c r="I134" s="206" t="s">
        <v>671</v>
      </c>
      <c r="J134" s="206">
        <v>1</v>
      </c>
      <c r="K134" s="207">
        <v>2022</v>
      </c>
      <c r="L134" s="208" t="s">
        <v>1082</v>
      </c>
      <c r="M134" s="208" t="s">
        <v>1045</v>
      </c>
      <c r="N134" s="210" t="s">
        <v>3226</v>
      </c>
      <c r="O134" s="209" t="s">
        <v>1083</v>
      </c>
      <c r="P134" s="209" t="s">
        <v>679</v>
      </c>
      <c r="Q134" s="210">
        <v>1974</v>
      </c>
      <c r="R134" s="211">
        <v>2</v>
      </c>
      <c r="S134" s="211" t="s">
        <v>667</v>
      </c>
      <c r="T134" s="211" t="s">
        <v>667</v>
      </c>
      <c r="U134" s="211" t="s">
        <v>667</v>
      </c>
      <c r="V134" s="211" t="s">
        <v>667</v>
      </c>
      <c r="W134" s="211" t="s">
        <v>667</v>
      </c>
      <c r="X134" s="212">
        <v>0</v>
      </c>
      <c r="Y134" s="212">
        <v>0</v>
      </c>
      <c r="Z134" s="213" t="s">
        <v>2989</v>
      </c>
      <c r="AA134" s="214">
        <v>2022</v>
      </c>
      <c r="AB134" s="224">
        <v>3</v>
      </c>
      <c r="AC134" s="224">
        <v>5</v>
      </c>
      <c r="AD134" s="220" t="b">
        <f>IF(ISBLANK(GroupMember[[#This Row],[1. Identifiant interne d’exploitation agricole*]]),"",IF(ISERROR(MATCH(GroupMember[[#This Row],[1. Identifiant interne d’exploitation agricole*]],CertifiedCrop[1. Identifiant interne d’exploitation agricole*],0)),FALSE,TRUE))</f>
        <v>1</v>
      </c>
      <c r="AE134" s="220" t="b">
        <f>IF(ISBLANK(GroupMember[[#This Row],[1. Identifiant interne d’exploitation agricole*]]),"",IF(ISERROR(MATCH(GroupMember[[#This Row],[1. Identifiant interne d’exploitation agricole*]],FarmUnit[1. Identifiant interne d’exploitation agricole*],0)),FALSE,TRUE))</f>
        <v>1</v>
      </c>
      <c r="AF134" s="165" t="str">
        <f t="shared" si="8"/>
        <v>AYA ODETTE KOFFI</v>
      </c>
      <c r="AG134" s="166" t="str">
        <f t="shared" si="9"/>
        <v>5/3/2022</v>
      </c>
      <c r="AH134" s="167">
        <f t="shared" si="11"/>
        <v>4</v>
      </c>
      <c r="AI134" s="168">
        <f t="shared" si="10"/>
        <v>0</v>
      </c>
    </row>
    <row r="135" spans="1:35" ht="15" customHeight="1" x14ac:dyDescent="0.2">
      <c r="A135" s="206" t="s">
        <v>1084</v>
      </c>
      <c r="B135" s="206" t="s">
        <v>667</v>
      </c>
      <c r="C135" s="206" t="s">
        <v>1084</v>
      </c>
      <c r="D135" s="206" t="s">
        <v>1081</v>
      </c>
      <c r="E135" s="206" t="s">
        <v>669</v>
      </c>
      <c r="F135" s="206" t="s">
        <v>670</v>
      </c>
      <c r="G135" s="206" t="s">
        <v>1081</v>
      </c>
      <c r="H135" s="278">
        <v>2.69</v>
      </c>
      <c r="I135" s="206" t="s">
        <v>671</v>
      </c>
      <c r="J135" s="206">
        <v>1</v>
      </c>
      <c r="K135" s="207">
        <v>2022</v>
      </c>
      <c r="L135" s="208" t="s">
        <v>1085</v>
      </c>
      <c r="M135" s="208" t="s">
        <v>947</v>
      </c>
      <c r="N135" s="210" t="s">
        <v>3227</v>
      </c>
      <c r="O135" s="209" t="s">
        <v>1086</v>
      </c>
      <c r="P135" s="209" t="s">
        <v>674</v>
      </c>
      <c r="Q135" s="210">
        <v>1976</v>
      </c>
      <c r="R135" s="211">
        <v>4</v>
      </c>
      <c r="S135" s="211" t="s">
        <v>667</v>
      </c>
      <c r="T135" s="211" t="s">
        <v>667</v>
      </c>
      <c r="U135" s="211" t="s">
        <v>667</v>
      </c>
      <c r="V135" s="211" t="s">
        <v>667</v>
      </c>
      <c r="W135" s="211" t="s">
        <v>667</v>
      </c>
      <c r="X135" s="212">
        <v>0</v>
      </c>
      <c r="Y135" s="212">
        <v>0</v>
      </c>
      <c r="Z135" s="213" t="s">
        <v>2989</v>
      </c>
      <c r="AA135" s="214">
        <v>2022</v>
      </c>
      <c r="AB135" s="224">
        <v>3</v>
      </c>
      <c r="AC135" s="224">
        <v>5</v>
      </c>
      <c r="AD135" s="220" t="b">
        <f>IF(ISBLANK(GroupMember[[#This Row],[1. Identifiant interne d’exploitation agricole*]]),"",IF(ISERROR(MATCH(GroupMember[[#This Row],[1. Identifiant interne d’exploitation agricole*]],CertifiedCrop[1. Identifiant interne d’exploitation agricole*],0)),FALSE,TRUE))</f>
        <v>1</v>
      </c>
      <c r="AE135" s="220" t="b">
        <f>IF(ISBLANK(GroupMember[[#This Row],[1. Identifiant interne d’exploitation agricole*]]),"",IF(ISERROR(MATCH(GroupMember[[#This Row],[1. Identifiant interne d’exploitation agricole*]],FarmUnit[1. Identifiant interne d’exploitation agricole*],0)),FALSE,TRUE))</f>
        <v>1</v>
      </c>
      <c r="AF135" s="165" t="str">
        <f t="shared" si="8"/>
        <v>N'GORAN FRANCOIS KONAN</v>
      </c>
      <c r="AG135" s="166" t="str">
        <f t="shared" si="9"/>
        <v>5/3/2022</v>
      </c>
      <c r="AH135" s="167">
        <f t="shared" si="11"/>
        <v>4</v>
      </c>
      <c r="AI135" s="168">
        <f t="shared" si="10"/>
        <v>0</v>
      </c>
    </row>
    <row r="136" spans="1:35" ht="15" customHeight="1" x14ac:dyDescent="0.2">
      <c r="A136" s="206" t="s">
        <v>1087</v>
      </c>
      <c r="B136" s="206" t="s">
        <v>667</v>
      </c>
      <c r="C136" s="206" t="s">
        <v>1087</v>
      </c>
      <c r="D136" s="206" t="s">
        <v>1081</v>
      </c>
      <c r="E136" s="206" t="s">
        <v>669</v>
      </c>
      <c r="F136" s="206" t="s">
        <v>670</v>
      </c>
      <c r="G136" s="206" t="s">
        <v>1081</v>
      </c>
      <c r="H136" s="278">
        <v>2.35</v>
      </c>
      <c r="I136" s="206" t="s">
        <v>671</v>
      </c>
      <c r="J136" s="206">
        <v>1</v>
      </c>
      <c r="K136" s="207">
        <v>2022</v>
      </c>
      <c r="L136" s="208" t="s">
        <v>1088</v>
      </c>
      <c r="M136" s="208" t="s">
        <v>1042</v>
      </c>
      <c r="N136" s="210" t="s">
        <v>667</v>
      </c>
      <c r="O136" s="209" t="s">
        <v>1089</v>
      </c>
      <c r="P136" s="209" t="s">
        <v>674</v>
      </c>
      <c r="Q136" s="210">
        <v>1975</v>
      </c>
      <c r="R136" s="211">
        <v>5</v>
      </c>
      <c r="S136" s="211" t="s">
        <v>667</v>
      </c>
      <c r="T136" s="211" t="s">
        <v>667</v>
      </c>
      <c r="U136" s="211" t="s">
        <v>667</v>
      </c>
      <c r="V136" s="211" t="s">
        <v>667</v>
      </c>
      <c r="W136" s="211" t="s">
        <v>667</v>
      </c>
      <c r="X136" s="212">
        <v>0</v>
      </c>
      <c r="Y136" s="212">
        <v>0</v>
      </c>
      <c r="Z136" s="213" t="s">
        <v>2989</v>
      </c>
      <c r="AA136" s="214">
        <v>2022</v>
      </c>
      <c r="AB136" s="215">
        <v>6</v>
      </c>
      <c r="AC136" s="215">
        <v>13</v>
      </c>
      <c r="AD136" s="220" t="b">
        <f>IF(ISBLANK(GroupMember[[#This Row],[1. Identifiant interne d’exploitation agricole*]]),"",IF(ISERROR(MATCH(GroupMember[[#This Row],[1. Identifiant interne d’exploitation agricole*]],CertifiedCrop[1. Identifiant interne d’exploitation agricole*],0)),FALSE,TRUE))</f>
        <v>1</v>
      </c>
      <c r="AE136" s="220" t="b">
        <f>IF(ISBLANK(GroupMember[[#This Row],[1. Identifiant interne d’exploitation agricole*]]),"",IF(ISERROR(MATCH(GroupMember[[#This Row],[1. Identifiant interne d’exploitation agricole*]],FarmUnit[1. Identifiant interne d’exploitation agricole*],0)),FALSE,TRUE))</f>
        <v>1</v>
      </c>
      <c r="AF136" s="165" t="str">
        <f t="shared" si="8"/>
        <v>KOUAME AIME KOUASSI</v>
      </c>
      <c r="AG136" s="166" t="str">
        <f t="shared" si="9"/>
        <v>13/6/2022</v>
      </c>
      <c r="AH136" s="167">
        <f t="shared" si="11"/>
        <v>3</v>
      </c>
      <c r="AI136" s="168">
        <f t="shared" si="10"/>
        <v>0</v>
      </c>
    </row>
    <row r="137" spans="1:35" ht="15" customHeight="1" x14ac:dyDescent="0.2">
      <c r="A137" s="206" t="s">
        <v>1090</v>
      </c>
      <c r="B137" s="206" t="s">
        <v>667</v>
      </c>
      <c r="C137" s="206" t="s">
        <v>1090</v>
      </c>
      <c r="D137" s="206" t="s">
        <v>1081</v>
      </c>
      <c r="E137" s="206" t="s">
        <v>669</v>
      </c>
      <c r="F137" s="206" t="s">
        <v>670</v>
      </c>
      <c r="G137" s="206" t="s">
        <v>1081</v>
      </c>
      <c r="H137" s="278">
        <v>2.15</v>
      </c>
      <c r="I137" s="206" t="s">
        <v>671</v>
      </c>
      <c r="J137" s="206">
        <v>1</v>
      </c>
      <c r="K137" s="207">
        <v>2022</v>
      </c>
      <c r="L137" s="208" t="s">
        <v>1091</v>
      </c>
      <c r="M137" s="208" t="s">
        <v>1092</v>
      </c>
      <c r="N137" s="210" t="s">
        <v>3228</v>
      </c>
      <c r="O137" s="209" t="s">
        <v>1093</v>
      </c>
      <c r="P137" s="209" t="s">
        <v>679</v>
      </c>
      <c r="Q137" s="210">
        <v>1974</v>
      </c>
      <c r="R137" s="211">
        <v>4</v>
      </c>
      <c r="S137" s="211" t="s">
        <v>667</v>
      </c>
      <c r="T137" s="211" t="s">
        <v>667</v>
      </c>
      <c r="U137" s="211" t="s">
        <v>667</v>
      </c>
      <c r="V137" s="211" t="s">
        <v>667</v>
      </c>
      <c r="W137" s="211" t="s">
        <v>667</v>
      </c>
      <c r="X137" s="212">
        <v>0</v>
      </c>
      <c r="Y137" s="212">
        <v>0</v>
      </c>
      <c r="Z137" s="213" t="s">
        <v>2989</v>
      </c>
      <c r="AA137" s="214">
        <v>2022</v>
      </c>
      <c r="AB137" s="215">
        <v>6</v>
      </c>
      <c r="AC137" s="215">
        <v>13</v>
      </c>
      <c r="AD137" s="220" t="b">
        <f>IF(ISBLANK(GroupMember[[#This Row],[1. Identifiant interne d’exploitation agricole*]]),"",IF(ISERROR(MATCH(GroupMember[[#This Row],[1. Identifiant interne d’exploitation agricole*]],CertifiedCrop[1. Identifiant interne d’exploitation agricole*],0)),FALSE,TRUE))</f>
        <v>1</v>
      </c>
      <c r="AE137" s="220" t="b">
        <f>IF(ISBLANK(GroupMember[[#This Row],[1. Identifiant interne d’exploitation agricole*]]),"",IF(ISERROR(MATCH(GroupMember[[#This Row],[1. Identifiant interne d’exploitation agricole*]],FarmUnit[1. Identifiant interne d’exploitation agricole*],0)),FALSE,TRUE))</f>
        <v>1</v>
      </c>
      <c r="AF137" s="165" t="str">
        <f t="shared" si="8"/>
        <v>AHOU ODILE AGO</v>
      </c>
      <c r="AG137" s="166" t="str">
        <f t="shared" si="9"/>
        <v>13/6/2022</v>
      </c>
      <c r="AH137" s="167">
        <f t="shared" si="11"/>
        <v>3</v>
      </c>
      <c r="AI137" s="168">
        <f t="shared" si="10"/>
        <v>0</v>
      </c>
    </row>
    <row r="138" spans="1:35" ht="15" customHeight="1" x14ac:dyDescent="0.2">
      <c r="A138" s="206" t="s">
        <v>1094</v>
      </c>
      <c r="B138" s="206" t="s">
        <v>667</v>
      </c>
      <c r="C138" s="206" t="s">
        <v>1094</v>
      </c>
      <c r="D138" s="206" t="s">
        <v>1081</v>
      </c>
      <c r="E138" s="206" t="s">
        <v>669</v>
      </c>
      <c r="F138" s="206" t="s">
        <v>670</v>
      </c>
      <c r="G138" s="206" t="s">
        <v>1081</v>
      </c>
      <c r="H138" s="278">
        <v>2.2400000000000002</v>
      </c>
      <c r="I138" s="206" t="s">
        <v>671</v>
      </c>
      <c r="J138" s="206">
        <v>1</v>
      </c>
      <c r="K138" s="207">
        <v>2022</v>
      </c>
      <c r="L138" s="208" t="s">
        <v>1095</v>
      </c>
      <c r="M138" s="208" t="s">
        <v>1096</v>
      </c>
      <c r="N138" s="210" t="s">
        <v>3229</v>
      </c>
      <c r="O138" s="209" t="s">
        <v>1097</v>
      </c>
      <c r="P138" s="209" t="s">
        <v>674</v>
      </c>
      <c r="Q138" s="210">
        <v>1984</v>
      </c>
      <c r="R138" s="211">
        <v>8</v>
      </c>
      <c r="S138" s="211" t="s">
        <v>667</v>
      </c>
      <c r="T138" s="211" t="s">
        <v>667</v>
      </c>
      <c r="U138" s="211" t="s">
        <v>667</v>
      </c>
      <c r="V138" s="211" t="s">
        <v>667</v>
      </c>
      <c r="W138" s="211" t="s">
        <v>667</v>
      </c>
      <c r="X138" s="212">
        <v>0</v>
      </c>
      <c r="Y138" s="212">
        <v>0</v>
      </c>
      <c r="Z138" s="213" t="s">
        <v>2989</v>
      </c>
      <c r="AA138" s="214">
        <v>2022</v>
      </c>
      <c r="AB138" s="215">
        <v>6</v>
      </c>
      <c r="AC138" s="215">
        <v>13</v>
      </c>
      <c r="AD138" s="220" t="b">
        <f>IF(ISBLANK(GroupMember[[#This Row],[1. Identifiant interne d’exploitation agricole*]]),"",IF(ISERROR(MATCH(GroupMember[[#This Row],[1. Identifiant interne d’exploitation agricole*]],CertifiedCrop[1. Identifiant interne d’exploitation agricole*],0)),FALSE,TRUE))</f>
        <v>1</v>
      </c>
      <c r="AE138" s="220" t="b">
        <f>IF(ISBLANK(GroupMember[[#This Row],[1. Identifiant interne d’exploitation agricole*]]),"",IF(ISERROR(MATCH(GroupMember[[#This Row],[1. Identifiant interne d’exploitation agricole*]],FarmUnit[1. Identifiant interne d’exploitation agricole*],0)),FALSE,TRUE))</f>
        <v>1</v>
      </c>
      <c r="AF138" s="165" t="str">
        <f t="shared" si="8"/>
        <v>GUEI JEAN CLAVER BOGNAN</v>
      </c>
      <c r="AG138" s="166" t="str">
        <f t="shared" si="9"/>
        <v>13/6/2022</v>
      </c>
      <c r="AH138" s="167">
        <f t="shared" si="11"/>
        <v>3</v>
      </c>
      <c r="AI138" s="168">
        <f t="shared" si="10"/>
        <v>0</v>
      </c>
    </row>
    <row r="139" spans="1:35" ht="15" customHeight="1" x14ac:dyDescent="0.2">
      <c r="A139" s="206" t="s">
        <v>1098</v>
      </c>
      <c r="B139" s="206" t="s">
        <v>667</v>
      </c>
      <c r="C139" s="206" t="s">
        <v>1098</v>
      </c>
      <c r="D139" s="206" t="s">
        <v>1081</v>
      </c>
      <c r="E139" s="206" t="s">
        <v>669</v>
      </c>
      <c r="F139" s="206" t="s">
        <v>670</v>
      </c>
      <c r="G139" s="206" t="s">
        <v>1081</v>
      </c>
      <c r="H139" s="278">
        <v>2.3199999999999998</v>
      </c>
      <c r="I139" s="206" t="s">
        <v>671</v>
      </c>
      <c r="J139" s="206">
        <v>1</v>
      </c>
      <c r="K139" s="207">
        <v>2022</v>
      </c>
      <c r="L139" s="208" t="s">
        <v>1099</v>
      </c>
      <c r="M139" s="208" t="s">
        <v>1100</v>
      </c>
      <c r="N139" s="210" t="s">
        <v>3230</v>
      </c>
      <c r="O139" s="209" t="s">
        <v>667</v>
      </c>
      <c r="P139" s="209" t="s">
        <v>674</v>
      </c>
      <c r="Q139" s="210">
        <v>1982</v>
      </c>
      <c r="R139" s="211">
        <v>9</v>
      </c>
      <c r="S139" s="211" t="s">
        <v>667</v>
      </c>
      <c r="T139" s="211" t="s">
        <v>667</v>
      </c>
      <c r="U139" s="211" t="s">
        <v>667</v>
      </c>
      <c r="V139" s="211" t="s">
        <v>667</v>
      </c>
      <c r="W139" s="211" t="s">
        <v>667</v>
      </c>
      <c r="X139" s="212">
        <v>0</v>
      </c>
      <c r="Y139" s="212">
        <v>0</v>
      </c>
      <c r="Z139" s="213" t="s">
        <v>2989</v>
      </c>
      <c r="AA139" s="214">
        <v>2022</v>
      </c>
      <c r="AB139" s="215">
        <v>3</v>
      </c>
      <c r="AC139" s="215">
        <v>6</v>
      </c>
      <c r="AD139" s="220" t="b">
        <f>IF(ISBLANK(GroupMember[[#This Row],[1. Identifiant interne d’exploitation agricole*]]),"",IF(ISERROR(MATCH(GroupMember[[#This Row],[1. Identifiant interne d’exploitation agricole*]],CertifiedCrop[1. Identifiant interne d’exploitation agricole*],0)),FALSE,TRUE))</f>
        <v>1</v>
      </c>
      <c r="AE139" s="220" t="b">
        <f>IF(ISBLANK(GroupMember[[#This Row],[1. Identifiant interne d’exploitation agricole*]]),"",IF(ISERROR(MATCH(GroupMember[[#This Row],[1. Identifiant interne d’exploitation agricole*]],FarmUnit[1. Identifiant interne d’exploitation agricole*],0)),FALSE,TRUE))</f>
        <v>1</v>
      </c>
      <c r="AF139" s="165" t="str">
        <f t="shared" si="8"/>
        <v>KOUAME ALEXIS N'GUESSAN</v>
      </c>
      <c r="AG139" s="166" t="str">
        <f t="shared" si="9"/>
        <v>6/3/2022</v>
      </c>
      <c r="AH139" s="167">
        <f t="shared" si="11"/>
        <v>5</v>
      </c>
      <c r="AI139" s="168">
        <f t="shared" si="10"/>
        <v>0</v>
      </c>
    </row>
    <row r="140" spans="1:35" ht="15" customHeight="1" x14ac:dyDescent="0.2">
      <c r="A140" s="206" t="s">
        <v>1101</v>
      </c>
      <c r="B140" s="206" t="s">
        <v>667</v>
      </c>
      <c r="C140" s="206" t="s">
        <v>1101</v>
      </c>
      <c r="D140" s="206" t="s">
        <v>1081</v>
      </c>
      <c r="E140" s="206" t="s">
        <v>669</v>
      </c>
      <c r="F140" s="206" t="s">
        <v>670</v>
      </c>
      <c r="G140" s="206" t="s">
        <v>1081</v>
      </c>
      <c r="H140" s="278">
        <v>3.91</v>
      </c>
      <c r="I140" s="206" t="s">
        <v>671</v>
      </c>
      <c r="J140" s="206">
        <v>1</v>
      </c>
      <c r="K140" s="207">
        <v>2022</v>
      </c>
      <c r="L140" s="208" t="s">
        <v>1102</v>
      </c>
      <c r="M140" s="208" t="s">
        <v>1100</v>
      </c>
      <c r="N140" s="210" t="s">
        <v>3231</v>
      </c>
      <c r="O140" s="209" t="s">
        <v>667</v>
      </c>
      <c r="P140" s="209" t="s">
        <v>674</v>
      </c>
      <c r="Q140" s="210">
        <v>1974</v>
      </c>
      <c r="R140" s="211">
        <v>6</v>
      </c>
      <c r="S140" s="211" t="s">
        <v>667</v>
      </c>
      <c r="T140" s="211" t="s">
        <v>667</v>
      </c>
      <c r="U140" s="211" t="s">
        <v>667</v>
      </c>
      <c r="V140" s="211" t="s">
        <v>667</v>
      </c>
      <c r="W140" s="211" t="s">
        <v>667</v>
      </c>
      <c r="X140" s="212">
        <v>0</v>
      </c>
      <c r="Y140" s="212">
        <v>0</v>
      </c>
      <c r="Z140" s="213" t="s">
        <v>2989</v>
      </c>
      <c r="AA140" s="214">
        <v>2022</v>
      </c>
      <c r="AB140" s="215">
        <v>3</v>
      </c>
      <c r="AC140" s="215">
        <v>6</v>
      </c>
      <c r="AD140" s="220" t="b">
        <f>IF(ISBLANK(GroupMember[[#This Row],[1. Identifiant interne d’exploitation agricole*]]),"",IF(ISERROR(MATCH(GroupMember[[#This Row],[1. Identifiant interne d’exploitation agricole*]],CertifiedCrop[1. Identifiant interne d’exploitation agricole*],0)),FALSE,TRUE))</f>
        <v>1</v>
      </c>
      <c r="AE140" s="220" t="b">
        <f>IF(ISBLANK(GroupMember[[#This Row],[1. Identifiant interne d’exploitation agricole*]]),"",IF(ISERROR(MATCH(GroupMember[[#This Row],[1. Identifiant interne d’exploitation agricole*]],FarmUnit[1. Identifiant interne d’exploitation agricole*],0)),FALSE,TRUE))</f>
        <v>1</v>
      </c>
      <c r="AF140" s="165" t="str">
        <f t="shared" si="8"/>
        <v>KOUAME VICTOR N'GUESSAN</v>
      </c>
      <c r="AG140" s="166" t="str">
        <f t="shared" si="9"/>
        <v>6/3/2022</v>
      </c>
      <c r="AH140" s="167">
        <f t="shared" si="11"/>
        <v>5</v>
      </c>
      <c r="AI140" s="168">
        <f t="shared" si="10"/>
        <v>0</v>
      </c>
    </row>
    <row r="141" spans="1:35" ht="15" customHeight="1" x14ac:dyDescent="0.2">
      <c r="A141" s="206" t="s">
        <v>1103</v>
      </c>
      <c r="B141" s="206" t="s">
        <v>667</v>
      </c>
      <c r="C141" s="206" t="s">
        <v>1103</v>
      </c>
      <c r="D141" s="206" t="s">
        <v>1081</v>
      </c>
      <c r="E141" s="206" t="s">
        <v>669</v>
      </c>
      <c r="F141" s="206" t="s">
        <v>670</v>
      </c>
      <c r="G141" s="206" t="s">
        <v>1081</v>
      </c>
      <c r="H141" s="278">
        <v>3.01</v>
      </c>
      <c r="I141" s="206" t="s">
        <v>671</v>
      </c>
      <c r="J141" s="206">
        <v>1</v>
      </c>
      <c r="K141" s="207">
        <v>2022</v>
      </c>
      <c r="L141" s="208" t="s">
        <v>1104</v>
      </c>
      <c r="M141" s="208" t="s">
        <v>1045</v>
      </c>
      <c r="N141" s="210" t="s">
        <v>667</v>
      </c>
      <c r="O141" s="209" t="s">
        <v>1105</v>
      </c>
      <c r="P141" s="209" t="s">
        <v>674</v>
      </c>
      <c r="Q141" s="210">
        <v>1982</v>
      </c>
      <c r="R141" s="211">
        <v>2</v>
      </c>
      <c r="S141" s="211" t="s">
        <v>667</v>
      </c>
      <c r="T141" s="211" t="s">
        <v>667</v>
      </c>
      <c r="U141" s="211" t="s">
        <v>667</v>
      </c>
      <c r="V141" s="211" t="s">
        <v>667</v>
      </c>
      <c r="W141" s="211" t="s">
        <v>667</v>
      </c>
      <c r="X141" s="212">
        <v>0</v>
      </c>
      <c r="Y141" s="212">
        <v>0</v>
      </c>
      <c r="Z141" s="213" t="s">
        <v>2989</v>
      </c>
      <c r="AA141" s="214">
        <v>2022</v>
      </c>
      <c r="AB141" s="215">
        <v>3</v>
      </c>
      <c r="AC141" s="215">
        <v>6</v>
      </c>
      <c r="AD141" s="220" t="b">
        <f>IF(ISBLANK(GroupMember[[#This Row],[1. Identifiant interne d’exploitation agricole*]]),"",IF(ISERROR(MATCH(GroupMember[[#This Row],[1. Identifiant interne d’exploitation agricole*]],CertifiedCrop[1. Identifiant interne d’exploitation agricole*],0)),FALSE,TRUE))</f>
        <v>1</v>
      </c>
      <c r="AE141" s="220" t="b">
        <f>IF(ISBLANK(GroupMember[[#This Row],[1. Identifiant interne d’exploitation agricole*]]),"",IF(ISERROR(MATCH(GroupMember[[#This Row],[1. Identifiant interne d’exploitation agricole*]],FarmUnit[1. Identifiant interne d’exploitation agricole*],0)),FALSE,TRUE))</f>
        <v>1</v>
      </c>
      <c r="AF141" s="165" t="str">
        <f t="shared" si="8"/>
        <v>KOUAKOU LAMBERT KOFFI</v>
      </c>
      <c r="AG141" s="166" t="str">
        <f t="shared" si="9"/>
        <v>6/3/2022</v>
      </c>
      <c r="AH141" s="167">
        <f t="shared" si="11"/>
        <v>5</v>
      </c>
      <c r="AI141" s="168">
        <f t="shared" si="10"/>
        <v>0</v>
      </c>
    </row>
    <row r="142" spans="1:35" ht="15" customHeight="1" x14ac:dyDescent="0.2">
      <c r="A142" s="206" t="s">
        <v>1106</v>
      </c>
      <c r="B142" s="206" t="s">
        <v>667</v>
      </c>
      <c r="C142" s="206" t="s">
        <v>1106</v>
      </c>
      <c r="D142" s="206" t="s">
        <v>1081</v>
      </c>
      <c r="E142" s="206" t="s">
        <v>669</v>
      </c>
      <c r="F142" s="206" t="s">
        <v>670</v>
      </c>
      <c r="G142" s="206" t="s">
        <v>1081</v>
      </c>
      <c r="H142" s="278">
        <v>2</v>
      </c>
      <c r="I142" s="206" t="s">
        <v>671</v>
      </c>
      <c r="J142" s="206">
        <v>1</v>
      </c>
      <c r="K142" s="207">
        <v>2022</v>
      </c>
      <c r="L142" s="208" t="s">
        <v>1107</v>
      </c>
      <c r="M142" s="208" t="s">
        <v>1108</v>
      </c>
      <c r="N142" s="210" t="s">
        <v>3232</v>
      </c>
      <c r="O142" s="209" t="s">
        <v>667</v>
      </c>
      <c r="P142" s="209" t="s">
        <v>674</v>
      </c>
      <c r="Q142" s="210">
        <v>1974</v>
      </c>
      <c r="R142" s="211">
        <v>3</v>
      </c>
      <c r="S142" s="211" t="s">
        <v>667</v>
      </c>
      <c r="T142" s="211" t="s">
        <v>667</v>
      </c>
      <c r="U142" s="211" t="s">
        <v>667</v>
      </c>
      <c r="V142" s="211" t="s">
        <v>667</v>
      </c>
      <c r="W142" s="211" t="s">
        <v>667</v>
      </c>
      <c r="X142" s="212">
        <v>0</v>
      </c>
      <c r="Y142" s="212">
        <v>0</v>
      </c>
      <c r="Z142" s="213" t="s">
        <v>2989</v>
      </c>
      <c r="AA142" s="214">
        <v>2022</v>
      </c>
      <c r="AB142" s="215">
        <v>3</v>
      </c>
      <c r="AC142" s="215">
        <v>6</v>
      </c>
      <c r="AD142" s="220" t="b">
        <f>IF(ISBLANK(GroupMember[[#This Row],[1. Identifiant interne d’exploitation agricole*]]),"",IF(ISERROR(MATCH(GroupMember[[#This Row],[1. Identifiant interne d’exploitation agricole*]],CertifiedCrop[1. Identifiant interne d’exploitation agricole*],0)),FALSE,TRUE))</f>
        <v>1</v>
      </c>
      <c r="AE142" s="220" t="b">
        <f>IF(ISBLANK(GroupMember[[#This Row],[1. Identifiant interne d’exploitation agricole*]]),"",IF(ISERROR(MATCH(GroupMember[[#This Row],[1. Identifiant interne d’exploitation agricole*]],FarmUnit[1. Identifiant interne d’exploitation agricole*],0)),FALSE,TRUE))</f>
        <v>1</v>
      </c>
      <c r="AF142" s="165" t="str">
        <f t="shared" si="8"/>
        <v xml:space="preserve"> SIMPLICE KOKO</v>
      </c>
      <c r="AG142" s="166" t="str">
        <f t="shared" si="9"/>
        <v>6/3/2022</v>
      </c>
      <c r="AH142" s="167">
        <f t="shared" si="11"/>
        <v>5</v>
      </c>
      <c r="AI142" s="168">
        <f t="shared" si="10"/>
        <v>0</v>
      </c>
    </row>
    <row r="143" spans="1:35" ht="15" customHeight="1" x14ac:dyDescent="0.2">
      <c r="A143" s="206" t="s">
        <v>1109</v>
      </c>
      <c r="B143" s="206" t="s">
        <v>667</v>
      </c>
      <c r="C143" s="206" t="s">
        <v>1109</v>
      </c>
      <c r="D143" s="206" t="s">
        <v>1081</v>
      </c>
      <c r="E143" s="206" t="s">
        <v>669</v>
      </c>
      <c r="F143" s="206" t="s">
        <v>670</v>
      </c>
      <c r="G143" s="206" t="s">
        <v>1081</v>
      </c>
      <c r="H143" s="278">
        <v>2.33</v>
      </c>
      <c r="I143" s="206" t="s">
        <v>671</v>
      </c>
      <c r="J143" s="206">
        <v>1</v>
      </c>
      <c r="K143" s="207">
        <v>2022</v>
      </c>
      <c r="L143" s="208" t="s">
        <v>1110</v>
      </c>
      <c r="M143" s="208" t="s">
        <v>685</v>
      </c>
      <c r="N143" s="210" t="s">
        <v>3233</v>
      </c>
      <c r="O143" s="209" t="s">
        <v>1111</v>
      </c>
      <c r="P143" s="209" t="s">
        <v>674</v>
      </c>
      <c r="Q143" s="210">
        <v>1976</v>
      </c>
      <c r="R143" s="211">
        <v>6</v>
      </c>
      <c r="S143" s="211" t="s">
        <v>667</v>
      </c>
      <c r="T143" s="211" t="s">
        <v>667</v>
      </c>
      <c r="U143" s="211" t="s">
        <v>667</v>
      </c>
      <c r="V143" s="211" t="s">
        <v>667</v>
      </c>
      <c r="W143" s="211" t="s">
        <v>667</v>
      </c>
      <c r="X143" s="212">
        <v>0</v>
      </c>
      <c r="Y143" s="212">
        <v>0</v>
      </c>
      <c r="Z143" s="213" t="s">
        <v>2989</v>
      </c>
      <c r="AA143" s="214">
        <v>2022</v>
      </c>
      <c r="AB143" s="215">
        <v>3</v>
      </c>
      <c r="AC143" s="215">
        <v>6</v>
      </c>
      <c r="AD143" s="220" t="b">
        <f>IF(ISBLANK(GroupMember[[#This Row],[1. Identifiant interne d’exploitation agricole*]]),"",IF(ISERROR(MATCH(GroupMember[[#This Row],[1. Identifiant interne d’exploitation agricole*]],CertifiedCrop[1. Identifiant interne d’exploitation agricole*],0)),FALSE,TRUE))</f>
        <v>1</v>
      </c>
      <c r="AE143" s="220" t="b">
        <f>IF(ISBLANK(GroupMember[[#This Row],[1. Identifiant interne d’exploitation agricole*]]),"",IF(ISERROR(MATCH(GroupMember[[#This Row],[1. Identifiant interne d’exploitation agricole*]],FarmUnit[1. Identifiant interne d’exploitation agricole*],0)),FALSE,TRUE))</f>
        <v>1</v>
      </c>
      <c r="AF143" s="165" t="str">
        <f t="shared" si="8"/>
        <v>KOUASSI JEAN PIERRE KOUAME</v>
      </c>
      <c r="AG143" s="166" t="str">
        <f t="shared" si="9"/>
        <v>6/3/2022</v>
      </c>
      <c r="AH143" s="167">
        <f t="shared" si="11"/>
        <v>5</v>
      </c>
      <c r="AI143" s="168">
        <f t="shared" si="10"/>
        <v>0</v>
      </c>
    </row>
    <row r="144" spans="1:35" ht="15" customHeight="1" x14ac:dyDescent="0.2">
      <c r="A144" s="206" t="s">
        <v>1112</v>
      </c>
      <c r="B144" s="206" t="s">
        <v>667</v>
      </c>
      <c r="C144" s="206" t="s">
        <v>1112</v>
      </c>
      <c r="D144" s="206" t="s">
        <v>1081</v>
      </c>
      <c r="E144" s="206" t="s">
        <v>669</v>
      </c>
      <c r="F144" s="206" t="s">
        <v>670</v>
      </c>
      <c r="G144" s="206" t="s">
        <v>1081</v>
      </c>
      <c r="H144" s="278">
        <v>2.4300000000000002</v>
      </c>
      <c r="I144" s="206" t="s">
        <v>671</v>
      </c>
      <c r="J144" s="206">
        <v>1</v>
      </c>
      <c r="K144" s="207">
        <v>2022</v>
      </c>
      <c r="L144" s="208" t="s">
        <v>1113</v>
      </c>
      <c r="M144" s="208" t="s">
        <v>1044</v>
      </c>
      <c r="N144" s="210" t="s">
        <v>3234</v>
      </c>
      <c r="O144" s="209" t="s">
        <v>1114</v>
      </c>
      <c r="P144" s="209" t="s">
        <v>674</v>
      </c>
      <c r="Q144" s="210">
        <v>1975</v>
      </c>
      <c r="R144" s="211">
        <v>3</v>
      </c>
      <c r="S144" s="211" t="s">
        <v>667</v>
      </c>
      <c r="T144" s="211" t="s">
        <v>667</v>
      </c>
      <c r="U144" s="211" t="s">
        <v>667</v>
      </c>
      <c r="V144" s="211" t="s">
        <v>667</v>
      </c>
      <c r="W144" s="211" t="s">
        <v>667</v>
      </c>
      <c r="X144" s="212">
        <v>0</v>
      </c>
      <c r="Y144" s="212">
        <v>0</v>
      </c>
      <c r="Z144" s="213" t="s">
        <v>2989</v>
      </c>
      <c r="AA144" s="214">
        <v>2022</v>
      </c>
      <c r="AB144" s="215">
        <v>3</v>
      </c>
      <c r="AC144" s="215">
        <v>7</v>
      </c>
      <c r="AD144" s="220" t="b">
        <f>IF(ISBLANK(GroupMember[[#This Row],[1. Identifiant interne d’exploitation agricole*]]),"",IF(ISERROR(MATCH(GroupMember[[#This Row],[1. Identifiant interne d’exploitation agricole*]],CertifiedCrop[1. Identifiant interne d’exploitation agricole*],0)),FALSE,TRUE))</f>
        <v>1</v>
      </c>
      <c r="AE144" s="220" t="b">
        <f>IF(ISBLANK(GroupMember[[#This Row],[1. Identifiant interne d’exploitation agricole*]]),"",IF(ISERROR(MATCH(GroupMember[[#This Row],[1. Identifiant interne d’exploitation agricole*]],FarmUnit[1. Identifiant interne d’exploitation agricole*],0)),FALSE,TRUE))</f>
        <v>1</v>
      </c>
      <c r="AF144" s="165" t="str">
        <f t="shared" si="8"/>
        <v>KOFFI JEAN LUC KOUAKOU</v>
      </c>
      <c r="AG144" s="166" t="str">
        <f t="shared" si="9"/>
        <v>7/3/2022</v>
      </c>
      <c r="AH144" s="167">
        <f t="shared" si="11"/>
        <v>5</v>
      </c>
      <c r="AI144" s="168">
        <f t="shared" si="10"/>
        <v>0</v>
      </c>
    </row>
    <row r="145" spans="1:35" ht="15" customHeight="1" x14ac:dyDescent="0.2">
      <c r="A145" s="206" t="s">
        <v>1115</v>
      </c>
      <c r="B145" s="206" t="s">
        <v>667</v>
      </c>
      <c r="C145" s="206" t="s">
        <v>1115</v>
      </c>
      <c r="D145" s="206" t="s">
        <v>1081</v>
      </c>
      <c r="E145" s="206" t="s">
        <v>669</v>
      </c>
      <c r="F145" s="206" t="s">
        <v>670</v>
      </c>
      <c r="G145" s="206" t="s">
        <v>1081</v>
      </c>
      <c r="H145" s="278">
        <v>2.29</v>
      </c>
      <c r="I145" s="206" t="s">
        <v>671</v>
      </c>
      <c r="J145" s="206">
        <v>1</v>
      </c>
      <c r="K145" s="207">
        <v>2022</v>
      </c>
      <c r="L145" s="208" t="s">
        <v>1116</v>
      </c>
      <c r="M145" s="208" t="s">
        <v>977</v>
      </c>
      <c r="N145" s="210" t="s">
        <v>3235</v>
      </c>
      <c r="O145" s="209" t="s">
        <v>1117</v>
      </c>
      <c r="P145" s="209" t="s">
        <v>674</v>
      </c>
      <c r="Q145" s="210">
        <v>1974</v>
      </c>
      <c r="R145" s="211">
        <v>2</v>
      </c>
      <c r="S145" s="211" t="s">
        <v>667</v>
      </c>
      <c r="T145" s="211" t="s">
        <v>667</v>
      </c>
      <c r="U145" s="211" t="s">
        <v>667</v>
      </c>
      <c r="V145" s="211" t="s">
        <v>667</v>
      </c>
      <c r="W145" s="211" t="s">
        <v>667</v>
      </c>
      <c r="X145" s="212">
        <v>0</v>
      </c>
      <c r="Y145" s="212">
        <v>0</v>
      </c>
      <c r="Z145" s="213" t="s">
        <v>2989</v>
      </c>
      <c r="AA145" s="214">
        <v>2022</v>
      </c>
      <c r="AB145" s="215">
        <v>3</v>
      </c>
      <c r="AC145" s="215">
        <v>7</v>
      </c>
      <c r="AD145" s="220" t="b">
        <f>IF(ISBLANK(GroupMember[[#This Row],[1. Identifiant interne d’exploitation agricole*]]),"",IF(ISERROR(MATCH(GroupMember[[#This Row],[1. Identifiant interne d’exploitation agricole*]],CertifiedCrop[1. Identifiant interne d’exploitation agricole*],0)),FALSE,TRUE))</f>
        <v>1</v>
      </c>
      <c r="AE145" s="220" t="b">
        <f>IF(ISBLANK(GroupMember[[#This Row],[1. Identifiant interne d’exploitation agricole*]]),"",IF(ISERROR(MATCH(GroupMember[[#This Row],[1. Identifiant interne d’exploitation agricole*]],FarmUnit[1. Identifiant interne d’exploitation agricole*],0)),FALSE,TRUE))</f>
        <v>1</v>
      </c>
      <c r="AF145" s="165" t="str">
        <f t="shared" si="8"/>
        <v>N'DA KOUASSI RENE KOUADIO</v>
      </c>
      <c r="AG145" s="166" t="str">
        <f t="shared" si="9"/>
        <v>7/3/2022</v>
      </c>
      <c r="AH145" s="167">
        <f t="shared" si="11"/>
        <v>5</v>
      </c>
      <c r="AI145" s="168">
        <f t="shared" si="10"/>
        <v>0</v>
      </c>
    </row>
    <row r="146" spans="1:35" ht="15" customHeight="1" x14ac:dyDescent="0.2">
      <c r="A146" s="206" t="s">
        <v>1118</v>
      </c>
      <c r="B146" s="206" t="s">
        <v>667</v>
      </c>
      <c r="C146" s="206" t="s">
        <v>1118</v>
      </c>
      <c r="D146" s="206" t="s">
        <v>1081</v>
      </c>
      <c r="E146" s="206" t="s">
        <v>669</v>
      </c>
      <c r="F146" s="206" t="s">
        <v>670</v>
      </c>
      <c r="G146" s="206" t="s">
        <v>1081</v>
      </c>
      <c r="H146" s="278">
        <v>2.2200000000000002</v>
      </c>
      <c r="I146" s="206" t="s">
        <v>671</v>
      </c>
      <c r="J146" s="206">
        <v>1</v>
      </c>
      <c r="K146" s="207">
        <v>2022</v>
      </c>
      <c r="L146" s="208" t="s">
        <v>1119</v>
      </c>
      <c r="M146" s="208" t="s">
        <v>1044</v>
      </c>
      <c r="N146" s="210" t="s">
        <v>3236</v>
      </c>
      <c r="O146" s="209" t="s">
        <v>1120</v>
      </c>
      <c r="P146" s="209" t="s">
        <v>674</v>
      </c>
      <c r="Q146" s="210">
        <v>1982</v>
      </c>
      <c r="R146" s="211">
        <v>4</v>
      </c>
      <c r="S146" s="211" t="s">
        <v>667</v>
      </c>
      <c r="T146" s="211" t="s">
        <v>667</v>
      </c>
      <c r="U146" s="211" t="s">
        <v>667</v>
      </c>
      <c r="V146" s="211" t="s">
        <v>667</v>
      </c>
      <c r="W146" s="211" t="s">
        <v>667</v>
      </c>
      <c r="X146" s="212">
        <v>0</v>
      </c>
      <c r="Y146" s="212">
        <v>0</v>
      </c>
      <c r="Z146" s="213" t="s">
        <v>2989</v>
      </c>
      <c r="AA146" s="214">
        <v>2022</v>
      </c>
      <c r="AB146" s="215">
        <v>3</v>
      </c>
      <c r="AC146" s="215">
        <v>7</v>
      </c>
      <c r="AD146" s="220" t="b">
        <f>IF(ISBLANK(GroupMember[[#This Row],[1. Identifiant interne d’exploitation agricole*]]),"",IF(ISERROR(MATCH(GroupMember[[#This Row],[1. Identifiant interne d’exploitation agricole*]],CertifiedCrop[1. Identifiant interne d’exploitation agricole*],0)),FALSE,TRUE))</f>
        <v>1</v>
      </c>
      <c r="AE146" s="220" t="b">
        <f>IF(ISBLANK(GroupMember[[#This Row],[1. Identifiant interne d’exploitation agricole*]]),"",IF(ISERROR(MATCH(GroupMember[[#This Row],[1. Identifiant interne d’exploitation agricole*]],FarmUnit[1. Identifiant interne d’exploitation agricole*],0)),FALSE,TRUE))</f>
        <v>1</v>
      </c>
      <c r="AF146" s="165" t="str">
        <f t="shared" si="8"/>
        <v>JUSTIN KOUAKOU</v>
      </c>
      <c r="AG146" s="166" t="str">
        <f t="shared" si="9"/>
        <v>7/3/2022</v>
      </c>
      <c r="AH146" s="167">
        <f t="shared" si="11"/>
        <v>5</v>
      </c>
      <c r="AI146" s="168">
        <f t="shared" si="10"/>
        <v>0</v>
      </c>
    </row>
    <row r="147" spans="1:35" ht="15" customHeight="1" x14ac:dyDescent="0.2">
      <c r="A147" s="206" t="s">
        <v>1121</v>
      </c>
      <c r="B147" s="206" t="s">
        <v>667</v>
      </c>
      <c r="C147" s="206" t="s">
        <v>1121</v>
      </c>
      <c r="D147" s="206" t="s">
        <v>1081</v>
      </c>
      <c r="E147" s="206" t="s">
        <v>669</v>
      </c>
      <c r="F147" s="206" t="s">
        <v>670</v>
      </c>
      <c r="G147" s="206" t="s">
        <v>1081</v>
      </c>
      <c r="H147" s="278">
        <v>2.59</v>
      </c>
      <c r="I147" s="206" t="s">
        <v>671</v>
      </c>
      <c r="J147" s="206">
        <v>1</v>
      </c>
      <c r="K147" s="207">
        <v>2022</v>
      </c>
      <c r="L147" s="208" t="s">
        <v>1122</v>
      </c>
      <c r="M147" s="208" t="s">
        <v>1042</v>
      </c>
      <c r="N147" s="210" t="s">
        <v>667</v>
      </c>
      <c r="O147" s="209" t="s">
        <v>1123</v>
      </c>
      <c r="P147" s="209" t="s">
        <v>674</v>
      </c>
      <c r="Q147" s="210">
        <v>1974</v>
      </c>
      <c r="R147" s="211">
        <v>2</v>
      </c>
      <c r="S147" s="211" t="s">
        <v>667</v>
      </c>
      <c r="T147" s="211" t="s">
        <v>667</v>
      </c>
      <c r="U147" s="211" t="s">
        <v>667</v>
      </c>
      <c r="V147" s="211" t="s">
        <v>667</v>
      </c>
      <c r="W147" s="211" t="s">
        <v>667</v>
      </c>
      <c r="X147" s="212">
        <v>0</v>
      </c>
      <c r="Y147" s="212">
        <v>0</v>
      </c>
      <c r="Z147" s="213" t="s">
        <v>2989</v>
      </c>
      <c r="AA147" s="214">
        <v>2022</v>
      </c>
      <c r="AB147" s="215">
        <v>3</v>
      </c>
      <c r="AC147" s="215">
        <v>7</v>
      </c>
      <c r="AD147" s="220" t="b">
        <f>IF(ISBLANK(GroupMember[[#This Row],[1. Identifiant interne d’exploitation agricole*]]),"",IF(ISERROR(MATCH(GroupMember[[#This Row],[1. Identifiant interne d’exploitation agricole*]],CertifiedCrop[1. Identifiant interne d’exploitation agricole*],0)),FALSE,TRUE))</f>
        <v>1</v>
      </c>
      <c r="AE147" s="220" t="b">
        <f>IF(ISBLANK(GroupMember[[#This Row],[1. Identifiant interne d’exploitation agricole*]]),"",IF(ISERROR(MATCH(GroupMember[[#This Row],[1. Identifiant interne d’exploitation agricole*]],FarmUnit[1. Identifiant interne d’exploitation agricole*],0)),FALSE,TRUE))</f>
        <v>1</v>
      </c>
      <c r="AF147" s="165" t="str">
        <f t="shared" si="8"/>
        <v>KOUADIO LUCIEN KOUASSI</v>
      </c>
      <c r="AG147" s="166" t="str">
        <f t="shared" si="9"/>
        <v>7/3/2022</v>
      </c>
      <c r="AH147" s="167">
        <f t="shared" si="11"/>
        <v>5</v>
      </c>
      <c r="AI147" s="168">
        <f t="shared" si="10"/>
        <v>0</v>
      </c>
    </row>
    <row r="148" spans="1:35" ht="15" customHeight="1" x14ac:dyDescent="0.2">
      <c r="A148" s="206" t="s">
        <v>1124</v>
      </c>
      <c r="B148" s="206" t="s">
        <v>667</v>
      </c>
      <c r="C148" s="206" t="s">
        <v>1124</v>
      </c>
      <c r="D148" s="206" t="s">
        <v>1081</v>
      </c>
      <c r="E148" s="206" t="s">
        <v>669</v>
      </c>
      <c r="F148" s="206" t="s">
        <v>670</v>
      </c>
      <c r="G148" s="206" t="s">
        <v>1081</v>
      </c>
      <c r="H148" s="278">
        <v>2.12</v>
      </c>
      <c r="I148" s="206" t="s">
        <v>671</v>
      </c>
      <c r="J148" s="206">
        <v>1</v>
      </c>
      <c r="K148" s="207">
        <v>2022</v>
      </c>
      <c r="L148" s="208" t="s">
        <v>1125</v>
      </c>
      <c r="M148" s="208" t="s">
        <v>1042</v>
      </c>
      <c r="N148" s="210" t="s">
        <v>3237</v>
      </c>
      <c r="O148" s="209" t="s">
        <v>1126</v>
      </c>
      <c r="P148" s="209" t="s">
        <v>674</v>
      </c>
      <c r="Q148" s="210">
        <v>1982</v>
      </c>
      <c r="R148" s="211">
        <v>6</v>
      </c>
      <c r="S148" s="211" t="s">
        <v>667</v>
      </c>
      <c r="T148" s="211" t="s">
        <v>667</v>
      </c>
      <c r="U148" s="211" t="s">
        <v>667</v>
      </c>
      <c r="V148" s="211" t="s">
        <v>667</v>
      </c>
      <c r="W148" s="211" t="s">
        <v>667</v>
      </c>
      <c r="X148" s="212">
        <v>0</v>
      </c>
      <c r="Y148" s="212">
        <v>0</v>
      </c>
      <c r="Z148" s="213" t="s">
        <v>2989</v>
      </c>
      <c r="AA148" s="214">
        <v>2022</v>
      </c>
      <c r="AB148" s="215">
        <v>3</v>
      </c>
      <c r="AC148" s="215">
        <v>7</v>
      </c>
      <c r="AD148" s="220" t="b">
        <f>IF(ISBLANK(GroupMember[[#This Row],[1. Identifiant interne d’exploitation agricole*]]),"",IF(ISERROR(MATCH(GroupMember[[#This Row],[1. Identifiant interne d’exploitation agricole*]],CertifiedCrop[1. Identifiant interne d’exploitation agricole*],0)),FALSE,TRUE))</f>
        <v>1</v>
      </c>
      <c r="AE148" s="220" t="b">
        <f>IF(ISBLANK(GroupMember[[#This Row],[1. Identifiant interne d’exploitation agricole*]]),"",IF(ISERROR(MATCH(GroupMember[[#This Row],[1. Identifiant interne d’exploitation agricole*]],FarmUnit[1. Identifiant interne d’exploitation agricole*],0)),FALSE,TRUE))</f>
        <v>1</v>
      </c>
      <c r="AF148" s="165" t="str">
        <f t="shared" si="8"/>
        <v>KOUAKOU SERGE JUDICAEL KOUASSI</v>
      </c>
      <c r="AG148" s="166" t="str">
        <f t="shared" si="9"/>
        <v>7/3/2022</v>
      </c>
      <c r="AH148" s="167">
        <f t="shared" si="11"/>
        <v>5</v>
      </c>
      <c r="AI148" s="168">
        <f t="shared" si="10"/>
        <v>0</v>
      </c>
    </row>
    <row r="149" spans="1:35" ht="15" customHeight="1" x14ac:dyDescent="0.2">
      <c r="A149" s="206" t="s">
        <v>1127</v>
      </c>
      <c r="B149" s="206" t="s">
        <v>667</v>
      </c>
      <c r="C149" s="206" t="s">
        <v>1127</v>
      </c>
      <c r="D149" s="206" t="s">
        <v>1081</v>
      </c>
      <c r="E149" s="206" t="s">
        <v>669</v>
      </c>
      <c r="F149" s="206" t="s">
        <v>670</v>
      </c>
      <c r="G149" s="206" t="s">
        <v>1081</v>
      </c>
      <c r="H149" s="278">
        <v>2</v>
      </c>
      <c r="I149" s="206" t="s">
        <v>671</v>
      </c>
      <c r="J149" s="206">
        <v>1</v>
      </c>
      <c r="K149" s="207">
        <v>2022</v>
      </c>
      <c r="L149" s="208" t="s">
        <v>1128</v>
      </c>
      <c r="M149" s="208" t="s">
        <v>685</v>
      </c>
      <c r="N149" s="210" t="s">
        <v>3238</v>
      </c>
      <c r="O149" s="209" t="s">
        <v>1129</v>
      </c>
      <c r="P149" s="209" t="s">
        <v>674</v>
      </c>
      <c r="Q149" s="210">
        <v>1974</v>
      </c>
      <c r="R149" s="211">
        <v>5</v>
      </c>
      <c r="S149" s="211" t="s">
        <v>667</v>
      </c>
      <c r="T149" s="211" t="s">
        <v>667</v>
      </c>
      <c r="U149" s="211" t="s">
        <v>667</v>
      </c>
      <c r="V149" s="211" t="s">
        <v>667</v>
      </c>
      <c r="W149" s="211" t="s">
        <v>667</v>
      </c>
      <c r="X149" s="212">
        <v>0</v>
      </c>
      <c r="Y149" s="212">
        <v>0</v>
      </c>
      <c r="Z149" s="213" t="s">
        <v>2989</v>
      </c>
      <c r="AA149" s="214">
        <v>2022</v>
      </c>
      <c r="AB149" s="215">
        <v>3</v>
      </c>
      <c r="AC149" s="215">
        <v>4</v>
      </c>
      <c r="AD149" s="220" t="b">
        <f>IF(ISBLANK(GroupMember[[#This Row],[1. Identifiant interne d’exploitation agricole*]]),"",IF(ISERROR(MATCH(GroupMember[[#This Row],[1. Identifiant interne d’exploitation agricole*]],CertifiedCrop[1. Identifiant interne d’exploitation agricole*],0)),FALSE,TRUE))</f>
        <v>1</v>
      </c>
      <c r="AE149" s="220" t="b">
        <f>IF(ISBLANK(GroupMember[[#This Row],[1. Identifiant interne d’exploitation agricole*]]),"",IF(ISERROR(MATCH(GroupMember[[#This Row],[1. Identifiant interne d’exploitation agricole*]],FarmUnit[1. Identifiant interne d’exploitation agricole*],0)),FALSE,TRUE))</f>
        <v>1</v>
      </c>
      <c r="AF149" s="165" t="str">
        <f t="shared" si="8"/>
        <v>KOFFI OMER KOUAME</v>
      </c>
      <c r="AG149" s="166" t="str">
        <f t="shared" si="9"/>
        <v>4/3/2022</v>
      </c>
      <c r="AH149" s="167">
        <f t="shared" si="11"/>
        <v>6</v>
      </c>
      <c r="AI149" s="168">
        <f t="shared" si="10"/>
        <v>0</v>
      </c>
    </row>
    <row r="150" spans="1:35" ht="15" customHeight="1" x14ac:dyDescent="0.2">
      <c r="A150" s="206" t="s">
        <v>1130</v>
      </c>
      <c r="B150" s="206" t="s">
        <v>667</v>
      </c>
      <c r="C150" s="206" t="s">
        <v>1130</v>
      </c>
      <c r="D150" s="206" t="s">
        <v>1081</v>
      </c>
      <c r="E150" s="206" t="s">
        <v>669</v>
      </c>
      <c r="F150" s="206" t="s">
        <v>670</v>
      </c>
      <c r="G150" s="206" t="s">
        <v>1081</v>
      </c>
      <c r="H150" s="278">
        <v>3</v>
      </c>
      <c r="I150" s="206" t="s">
        <v>671</v>
      </c>
      <c r="J150" s="206">
        <v>1</v>
      </c>
      <c r="K150" s="207">
        <v>2022</v>
      </c>
      <c r="L150" s="208" t="s">
        <v>1131</v>
      </c>
      <c r="M150" s="208" t="s">
        <v>685</v>
      </c>
      <c r="N150" s="210" t="s">
        <v>3239</v>
      </c>
      <c r="O150" s="209" t="s">
        <v>1132</v>
      </c>
      <c r="P150" s="209" t="s">
        <v>674</v>
      </c>
      <c r="Q150" s="210">
        <v>1976</v>
      </c>
      <c r="R150" s="211">
        <v>2</v>
      </c>
      <c r="S150" s="211" t="s">
        <v>667</v>
      </c>
      <c r="T150" s="211" t="s">
        <v>667</v>
      </c>
      <c r="U150" s="211" t="s">
        <v>667</v>
      </c>
      <c r="V150" s="211" t="s">
        <v>667</v>
      </c>
      <c r="W150" s="211" t="s">
        <v>667</v>
      </c>
      <c r="X150" s="212">
        <v>0</v>
      </c>
      <c r="Y150" s="212">
        <v>0</v>
      </c>
      <c r="Z150" s="213" t="s">
        <v>2989</v>
      </c>
      <c r="AA150" s="214">
        <v>2022</v>
      </c>
      <c r="AB150" s="215">
        <v>3</v>
      </c>
      <c r="AC150" s="215">
        <v>8</v>
      </c>
      <c r="AD150" s="220" t="b">
        <f>IF(ISBLANK(GroupMember[[#This Row],[1. Identifiant interne d’exploitation agricole*]]),"",IF(ISERROR(MATCH(GroupMember[[#This Row],[1. Identifiant interne d’exploitation agricole*]],CertifiedCrop[1. Identifiant interne d’exploitation agricole*],0)),FALSE,TRUE))</f>
        <v>1</v>
      </c>
      <c r="AE150" s="220" t="b">
        <f>IF(ISBLANK(GroupMember[[#This Row],[1. Identifiant interne d’exploitation agricole*]]),"",IF(ISERROR(MATCH(GroupMember[[#This Row],[1. Identifiant interne d’exploitation agricole*]],FarmUnit[1. Identifiant interne d’exploitation agricole*],0)),FALSE,TRUE))</f>
        <v>1</v>
      </c>
      <c r="AF150" s="165" t="str">
        <f t="shared" si="8"/>
        <v>KONAN ERIC KOUAME</v>
      </c>
      <c r="AG150" s="166" t="str">
        <f t="shared" si="9"/>
        <v>8/3/2022</v>
      </c>
      <c r="AH150" s="167">
        <f t="shared" si="11"/>
        <v>6</v>
      </c>
      <c r="AI150" s="168">
        <f t="shared" si="10"/>
        <v>0</v>
      </c>
    </row>
    <row r="151" spans="1:35" ht="15" customHeight="1" x14ac:dyDescent="0.2">
      <c r="A151" s="206" t="s">
        <v>1133</v>
      </c>
      <c r="B151" s="206" t="s">
        <v>667</v>
      </c>
      <c r="C151" s="206" t="s">
        <v>1133</v>
      </c>
      <c r="D151" s="206" t="s">
        <v>1081</v>
      </c>
      <c r="E151" s="206" t="s">
        <v>669</v>
      </c>
      <c r="F151" s="206" t="s">
        <v>670</v>
      </c>
      <c r="G151" s="206" t="s">
        <v>1081</v>
      </c>
      <c r="H151" s="278">
        <v>2.87</v>
      </c>
      <c r="I151" s="206" t="s">
        <v>671</v>
      </c>
      <c r="J151" s="206">
        <v>1</v>
      </c>
      <c r="K151" s="207">
        <v>2022</v>
      </c>
      <c r="L151" s="208" t="s">
        <v>1134</v>
      </c>
      <c r="M151" s="208" t="s">
        <v>947</v>
      </c>
      <c r="N151" s="210" t="s">
        <v>3240</v>
      </c>
      <c r="O151" s="209" t="s">
        <v>667</v>
      </c>
      <c r="P151" s="209" t="s">
        <v>674</v>
      </c>
      <c r="Q151" s="210">
        <v>1984</v>
      </c>
      <c r="R151" s="211">
        <v>2</v>
      </c>
      <c r="S151" s="211" t="s">
        <v>667</v>
      </c>
      <c r="T151" s="211" t="s">
        <v>667</v>
      </c>
      <c r="U151" s="211" t="s">
        <v>667</v>
      </c>
      <c r="V151" s="211" t="s">
        <v>667</v>
      </c>
      <c r="W151" s="211" t="s">
        <v>667</v>
      </c>
      <c r="X151" s="212">
        <v>0</v>
      </c>
      <c r="Y151" s="212">
        <v>0</v>
      </c>
      <c r="Z151" s="213" t="s">
        <v>2989</v>
      </c>
      <c r="AA151" s="214">
        <v>2022</v>
      </c>
      <c r="AB151" s="215">
        <v>3</v>
      </c>
      <c r="AC151" s="215">
        <v>8</v>
      </c>
      <c r="AD151" s="220" t="b">
        <f>IF(ISBLANK(GroupMember[[#This Row],[1. Identifiant interne d’exploitation agricole*]]),"",IF(ISERROR(MATCH(GroupMember[[#This Row],[1. Identifiant interne d’exploitation agricole*]],CertifiedCrop[1. Identifiant interne d’exploitation agricole*],0)),FALSE,TRUE))</f>
        <v>1</v>
      </c>
      <c r="AE151" s="220" t="b">
        <f>IF(ISBLANK(GroupMember[[#This Row],[1. Identifiant interne d’exploitation agricole*]]),"",IF(ISERROR(MATCH(GroupMember[[#This Row],[1. Identifiant interne d’exploitation agricole*]],FarmUnit[1. Identifiant interne d’exploitation agricole*],0)),FALSE,TRUE))</f>
        <v>1</v>
      </c>
      <c r="AF151" s="165" t="str">
        <f t="shared" si="8"/>
        <v>AKISSI PHILOMENE KONAN</v>
      </c>
      <c r="AG151" s="166" t="str">
        <f t="shared" si="9"/>
        <v>8/3/2022</v>
      </c>
      <c r="AH151" s="167">
        <f t="shared" si="11"/>
        <v>6</v>
      </c>
      <c r="AI151" s="168">
        <f t="shared" si="10"/>
        <v>0</v>
      </c>
    </row>
    <row r="152" spans="1:35" ht="15" customHeight="1" x14ac:dyDescent="0.2">
      <c r="A152" s="206" t="s">
        <v>1135</v>
      </c>
      <c r="B152" s="206" t="s">
        <v>667</v>
      </c>
      <c r="C152" s="206" t="s">
        <v>1135</v>
      </c>
      <c r="D152" s="206" t="s">
        <v>1081</v>
      </c>
      <c r="E152" s="206" t="s">
        <v>669</v>
      </c>
      <c r="F152" s="206" t="s">
        <v>670</v>
      </c>
      <c r="G152" s="206" t="s">
        <v>1081</v>
      </c>
      <c r="H152" s="278">
        <v>4.45</v>
      </c>
      <c r="I152" s="206" t="s">
        <v>671</v>
      </c>
      <c r="J152" s="206">
        <v>1</v>
      </c>
      <c r="K152" s="207">
        <v>2022</v>
      </c>
      <c r="L152" s="208" t="s">
        <v>1136</v>
      </c>
      <c r="M152" s="208" t="s">
        <v>1056</v>
      </c>
      <c r="N152" s="210" t="s">
        <v>3241</v>
      </c>
      <c r="O152" s="209" t="s">
        <v>667</v>
      </c>
      <c r="P152" s="209" t="s">
        <v>679</v>
      </c>
      <c r="Q152" s="210">
        <v>1975</v>
      </c>
      <c r="R152" s="211">
        <v>4</v>
      </c>
      <c r="S152" s="211" t="s">
        <v>667</v>
      </c>
      <c r="T152" s="211" t="s">
        <v>667</v>
      </c>
      <c r="U152" s="211" t="s">
        <v>667</v>
      </c>
      <c r="V152" s="211" t="s">
        <v>667</v>
      </c>
      <c r="W152" s="211" t="s">
        <v>667</v>
      </c>
      <c r="X152" s="212">
        <v>0</v>
      </c>
      <c r="Y152" s="212">
        <v>0</v>
      </c>
      <c r="Z152" s="213" t="s">
        <v>2989</v>
      </c>
      <c r="AA152" s="214">
        <v>2022</v>
      </c>
      <c r="AB152" s="215">
        <v>3</v>
      </c>
      <c r="AC152" s="215">
        <v>8</v>
      </c>
      <c r="AD152" s="220" t="b">
        <f>IF(ISBLANK(GroupMember[[#This Row],[1. Identifiant interne d’exploitation agricole*]]),"",IF(ISERROR(MATCH(GroupMember[[#This Row],[1. Identifiant interne d’exploitation agricole*]],CertifiedCrop[1. Identifiant interne d’exploitation agricole*],0)),FALSE,TRUE))</f>
        <v>1</v>
      </c>
      <c r="AE152" s="220" t="b">
        <f>IF(ISBLANK(GroupMember[[#This Row],[1. Identifiant interne d’exploitation agricole*]]),"",IF(ISERROR(MATCH(GroupMember[[#This Row],[1. Identifiant interne d’exploitation agricole*]],FarmUnit[1. Identifiant interne d’exploitation agricole*],0)),FALSE,TRUE))</f>
        <v>1</v>
      </c>
      <c r="AF152" s="165" t="str">
        <f t="shared" si="8"/>
        <v>KOUADIO ALEXIS YAO</v>
      </c>
      <c r="AG152" s="166" t="str">
        <f t="shared" si="9"/>
        <v>8/3/2022</v>
      </c>
      <c r="AH152" s="167">
        <f t="shared" si="11"/>
        <v>6</v>
      </c>
      <c r="AI152" s="168">
        <f t="shared" si="10"/>
        <v>0</v>
      </c>
    </row>
    <row r="153" spans="1:35" ht="15" customHeight="1" x14ac:dyDescent="0.2">
      <c r="A153" s="206" t="s">
        <v>1137</v>
      </c>
      <c r="B153" s="206" t="s">
        <v>667</v>
      </c>
      <c r="C153" s="206" t="s">
        <v>1137</v>
      </c>
      <c r="D153" s="206" t="s">
        <v>1081</v>
      </c>
      <c r="E153" s="206" t="s">
        <v>669</v>
      </c>
      <c r="F153" s="206" t="s">
        <v>670</v>
      </c>
      <c r="G153" s="206" t="s">
        <v>1081</v>
      </c>
      <c r="H153" s="278">
        <v>2.34</v>
      </c>
      <c r="I153" s="206" t="s">
        <v>671</v>
      </c>
      <c r="J153" s="206">
        <v>1</v>
      </c>
      <c r="K153" s="207">
        <v>2022</v>
      </c>
      <c r="L153" s="208" t="s">
        <v>1138</v>
      </c>
      <c r="M153" s="208" t="s">
        <v>1139</v>
      </c>
      <c r="N153" s="210" t="s">
        <v>667</v>
      </c>
      <c r="O153" s="209" t="s">
        <v>1140</v>
      </c>
      <c r="P153" s="209" t="s">
        <v>674</v>
      </c>
      <c r="Q153" s="210">
        <v>1974</v>
      </c>
      <c r="R153" s="211">
        <v>2</v>
      </c>
      <c r="S153" s="211" t="s">
        <v>667</v>
      </c>
      <c r="T153" s="211" t="s">
        <v>667</v>
      </c>
      <c r="U153" s="211" t="s">
        <v>667</v>
      </c>
      <c r="V153" s="211" t="s">
        <v>667</v>
      </c>
      <c r="W153" s="211" t="s">
        <v>667</v>
      </c>
      <c r="X153" s="212">
        <v>0</v>
      </c>
      <c r="Y153" s="212">
        <v>0</v>
      </c>
      <c r="Z153" s="213" t="s">
        <v>2989</v>
      </c>
      <c r="AA153" s="214">
        <v>2022</v>
      </c>
      <c r="AB153" s="215">
        <v>3</v>
      </c>
      <c r="AC153" s="215">
        <v>8</v>
      </c>
      <c r="AD153" s="220" t="b">
        <f>IF(ISBLANK(GroupMember[[#This Row],[1. Identifiant interne d’exploitation agricole*]]),"",IF(ISERROR(MATCH(GroupMember[[#This Row],[1. Identifiant interne d’exploitation agricole*]],CertifiedCrop[1. Identifiant interne d’exploitation agricole*],0)),FALSE,TRUE))</f>
        <v>1</v>
      </c>
      <c r="AE153" s="220" t="b">
        <f>IF(ISBLANK(GroupMember[[#This Row],[1. Identifiant interne d’exploitation agricole*]]),"",IF(ISERROR(MATCH(GroupMember[[#This Row],[1. Identifiant interne d’exploitation agricole*]],FarmUnit[1. Identifiant interne d’exploitation agricole*],0)),FALSE,TRUE))</f>
        <v>1</v>
      </c>
      <c r="AF153" s="165" t="str">
        <f t="shared" si="8"/>
        <v>KOUAKOU OLIVIER SANGANT</v>
      </c>
      <c r="AG153" s="166" t="str">
        <f t="shared" si="9"/>
        <v>8/3/2022</v>
      </c>
      <c r="AH153" s="167">
        <f t="shared" si="11"/>
        <v>6</v>
      </c>
      <c r="AI153" s="168">
        <f t="shared" si="10"/>
        <v>0</v>
      </c>
    </row>
    <row r="154" spans="1:35" ht="15" customHeight="1" x14ac:dyDescent="0.2">
      <c r="A154" s="206" t="s">
        <v>1141</v>
      </c>
      <c r="B154" s="206" t="s">
        <v>667</v>
      </c>
      <c r="C154" s="206" t="s">
        <v>1141</v>
      </c>
      <c r="D154" s="206" t="s">
        <v>1081</v>
      </c>
      <c r="E154" s="206" t="s">
        <v>669</v>
      </c>
      <c r="F154" s="206" t="s">
        <v>670</v>
      </c>
      <c r="G154" s="206" t="s">
        <v>1081</v>
      </c>
      <c r="H154" s="278">
        <v>2.3199999999999998</v>
      </c>
      <c r="I154" s="206" t="s">
        <v>671</v>
      </c>
      <c r="J154" s="206">
        <v>1</v>
      </c>
      <c r="K154" s="207">
        <v>2022</v>
      </c>
      <c r="L154" s="208" t="s">
        <v>1142</v>
      </c>
      <c r="M154" s="208" t="s">
        <v>1042</v>
      </c>
      <c r="N154" s="210" t="s">
        <v>667</v>
      </c>
      <c r="O154" s="209" t="s">
        <v>1143</v>
      </c>
      <c r="P154" s="209" t="s">
        <v>674</v>
      </c>
      <c r="Q154" s="210">
        <v>1976</v>
      </c>
      <c r="R154" s="211">
        <v>3</v>
      </c>
      <c r="S154" s="211" t="s">
        <v>667</v>
      </c>
      <c r="T154" s="211" t="s">
        <v>667</v>
      </c>
      <c r="U154" s="211" t="s">
        <v>667</v>
      </c>
      <c r="V154" s="211" t="s">
        <v>667</v>
      </c>
      <c r="W154" s="211" t="s">
        <v>667</v>
      </c>
      <c r="X154" s="212">
        <v>0</v>
      </c>
      <c r="Y154" s="212">
        <v>0</v>
      </c>
      <c r="Z154" s="213" t="s">
        <v>2989</v>
      </c>
      <c r="AA154" s="214">
        <v>2022</v>
      </c>
      <c r="AB154" s="215">
        <v>3</v>
      </c>
      <c r="AC154" s="215">
        <v>1</v>
      </c>
      <c r="AD154" s="220" t="b">
        <f>IF(ISBLANK(GroupMember[[#This Row],[1. Identifiant interne d’exploitation agricole*]]),"",IF(ISERROR(MATCH(GroupMember[[#This Row],[1. Identifiant interne d’exploitation agricole*]],CertifiedCrop[1. Identifiant interne d’exploitation agricole*],0)),FALSE,TRUE))</f>
        <v>1</v>
      </c>
      <c r="AE154" s="220" t="b">
        <f>IF(ISBLANK(GroupMember[[#This Row],[1. Identifiant interne d’exploitation agricole*]]),"",IF(ISERROR(MATCH(GroupMember[[#This Row],[1. Identifiant interne d’exploitation agricole*]],FarmUnit[1. Identifiant interne d’exploitation agricole*],0)),FALSE,TRUE))</f>
        <v>1</v>
      </c>
      <c r="AF154" s="165" t="str">
        <f t="shared" si="8"/>
        <v>AYA HONORINE KOUASSI</v>
      </c>
      <c r="AG154" s="166" t="str">
        <f t="shared" si="9"/>
        <v>1/3/2022</v>
      </c>
      <c r="AH154" s="167">
        <f t="shared" si="11"/>
        <v>5</v>
      </c>
      <c r="AI154" s="168">
        <f t="shared" si="10"/>
        <v>0</v>
      </c>
    </row>
    <row r="155" spans="1:35" ht="15" customHeight="1" x14ac:dyDescent="0.2">
      <c r="A155" s="206" t="s">
        <v>1144</v>
      </c>
      <c r="B155" s="206" t="s">
        <v>667</v>
      </c>
      <c r="C155" s="206" t="s">
        <v>1144</v>
      </c>
      <c r="D155" s="206" t="s">
        <v>1081</v>
      </c>
      <c r="E155" s="206" t="s">
        <v>669</v>
      </c>
      <c r="F155" s="206" t="s">
        <v>670</v>
      </c>
      <c r="G155" s="206" t="s">
        <v>1081</v>
      </c>
      <c r="H155" s="278">
        <v>2.27</v>
      </c>
      <c r="I155" s="206" t="s">
        <v>671</v>
      </c>
      <c r="J155" s="206">
        <v>1</v>
      </c>
      <c r="K155" s="207">
        <v>2022</v>
      </c>
      <c r="L155" s="208" t="s">
        <v>1145</v>
      </c>
      <c r="M155" s="208" t="s">
        <v>685</v>
      </c>
      <c r="N155" s="210" t="s">
        <v>667</v>
      </c>
      <c r="O155" s="209" t="s">
        <v>667</v>
      </c>
      <c r="P155" s="209" t="s">
        <v>679</v>
      </c>
      <c r="Q155" s="210">
        <v>1984</v>
      </c>
      <c r="R155" s="211">
        <v>5</v>
      </c>
      <c r="S155" s="211" t="s">
        <v>667</v>
      </c>
      <c r="T155" s="211" t="s">
        <v>667</v>
      </c>
      <c r="U155" s="211" t="s">
        <v>667</v>
      </c>
      <c r="V155" s="211" t="s">
        <v>667</v>
      </c>
      <c r="W155" s="211" t="s">
        <v>667</v>
      </c>
      <c r="X155" s="212">
        <v>0</v>
      </c>
      <c r="Y155" s="212">
        <v>0</v>
      </c>
      <c r="Z155" s="213" t="s">
        <v>2989</v>
      </c>
      <c r="AA155" s="214">
        <v>2022</v>
      </c>
      <c r="AB155" s="215">
        <v>3</v>
      </c>
      <c r="AC155" s="215">
        <v>1</v>
      </c>
      <c r="AD155" s="220" t="b">
        <f>IF(ISBLANK(GroupMember[[#This Row],[1. Identifiant interne d’exploitation agricole*]]),"",IF(ISERROR(MATCH(GroupMember[[#This Row],[1. Identifiant interne d’exploitation agricole*]],CertifiedCrop[1. Identifiant interne d’exploitation agricole*],0)),FALSE,TRUE))</f>
        <v>1</v>
      </c>
      <c r="AE155" s="220" t="b">
        <f>IF(ISBLANK(GroupMember[[#This Row],[1. Identifiant interne d’exploitation agricole*]]),"",IF(ISERROR(MATCH(GroupMember[[#This Row],[1. Identifiant interne d’exploitation agricole*]],FarmUnit[1. Identifiant interne d’exploitation agricole*],0)),FALSE,TRUE))</f>
        <v>1</v>
      </c>
      <c r="AF155" s="165" t="str">
        <f t="shared" si="8"/>
        <v>KOUAME   KOUAME</v>
      </c>
      <c r="AG155" s="166" t="str">
        <f t="shared" si="9"/>
        <v>1/3/2022</v>
      </c>
      <c r="AH155" s="167">
        <f t="shared" si="11"/>
        <v>5</v>
      </c>
      <c r="AI155" s="168">
        <f t="shared" si="10"/>
        <v>0</v>
      </c>
    </row>
    <row r="156" spans="1:35" ht="15" customHeight="1" x14ac:dyDescent="0.2">
      <c r="A156" s="206" t="s">
        <v>1146</v>
      </c>
      <c r="B156" s="206" t="s">
        <v>667</v>
      </c>
      <c r="C156" s="206" t="s">
        <v>1146</v>
      </c>
      <c r="D156" s="206" t="s">
        <v>1081</v>
      </c>
      <c r="E156" s="206" t="s">
        <v>669</v>
      </c>
      <c r="F156" s="206" t="s">
        <v>670</v>
      </c>
      <c r="G156" s="206" t="s">
        <v>1081</v>
      </c>
      <c r="H156" s="278">
        <v>2.52</v>
      </c>
      <c r="I156" s="206" t="s">
        <v>671</v>
      </c>
      <c r="J156" s="206">
        <v>1</v>
      </c>
      <c r="K156" s="207">
        <v>2022</v>
      </c>
      <c r="L156" s="208" t="s">
        <v>1147</v>
      </c>
      <c r="M156" s="208" t="s">
        <v>1148</v>
      </c>
      <c r="N156" s="210" t="s">
        <v>3242</v>
      </c>
      <c r="O156" s="209" t="s">
        <v>1149</v>
      </c>
      <c r="P156" s="209" t="s">
        <v>674</v>
      </c>
      <c r="Q156" s="210">
        <v>1974</v>
      </c>
      <c r="R156" s="211">
        <v>2</v>
      </c>
      <c r="S156" s="211" t="s">
        <v>667</v>
      </c>
      <c r="T156" s="211" t="s">
        <v>667</v>
      </c>
      <c r="U156" s="211" t="s">
        <v>667</v>
      </c>
      <c r="V156" s="211" t="s">
        <v>667</v>
      </c>
      <c r="W156" s="211" t="s">
        <v>667</v>
      </c>
      <c r="X156" s="212">
        <v>0</v>
      </c>
      <c r="Y156" s="212">
        <v>0</v>
      </c>
      <c r="Z156" s="213" t="s">
        <v>2989</v>
      </c>
      <c r="AA156" s="214">
        <v>2022</v>
      </c>
      <c r="AB156" s="215">
        <v>3</v>
      </c>
      <c r="AC156" s="215">
        <v>9</v>
      </c>
      <c r="AD156" s="220" t="b">
        <f>IF(ISBLANK(GroupMember[[#This Row],[1. Identifiant interne d’exploitation agricole*]]),"",IF(ISERROR(MATCH(GroupMember[[#This Row],[1. Identifiant interne d’exploitation agricole*]],CertifiedCrop[1. Identifiant interne d’exploitation agricole*],0)),FALSE,TRUE))</f>
        <v>1</v>
      </c>
      <c r="AE156" s="220" t="b">
        <f>IF(ISBLANK(GroupMember[[#This Row],[1. Identifiant interne d’exploitation agricole*]]),"",IF(ISERROR(MATCH(GroupMember[[#This Row],[1. Identifiant interne d’exploitation agricole*]],FarmUnit[1. Identifiant interne d’exploitation agricole*],0)),FALSE,TRUE))</f>
        <v>1</v>
      </c>
      <c r="AF156" s="165" t="str">
        <f t="shared" si="8"/>
        <v>LAMBERT OUNGNION</v>
      </c>
      <c r="AG156" s="166" t="str">
        <f t="shared" si="9"/>
        <v>9/3/2022</v>
      </c>
      <c r="AH156" s="167">
        <f t="shared" si="11"/>
        <v>5</v>
      </c>
      <c r="AI156" s="168">
        <f t="shared" si="10"/>
        <v>0</v>
      </c>
    </row>
    <row r="157" spans="1:35" ht="15" customHeight="1" x14ac:dyDescent="0.2">
      <c r="A157" s="206" t="s">
        <v>1150</v>
      </c>
      <c r="B157" s="206" t="s">
        <v>667</v>
      </c>
      <c r="C157" s="206" t="s">
        <v>1150</v>
      </c>
      <c r="D157" s="206" t="s">
        <v>1081</v>
      </c>
      <c r="E157" s="206" t="s">
        <v>669</v>
      </c>
      <c r="F157" s="206" t="s">
        <v>670</v>
      </c>
      <c r="G157" s="206" t="s">
        <v>1081</v>
      </c>
      <c r="H157" s="278">
        <v>3.92</v>
      </c>
      <c r="I157" s="206" t="s">
        <v>671</v>
      </c>
      <c r="J157" s="206">
        <v>1</v>
      </c>
      <c r="K157" s="207">
        <v>2022</v>
      </c>
      <c r="L157" s="208" t="s">
        <v>1151</v>
      </c>
      <c r="M157" s="208" t="s">
        <v>1152</v>
      </c>
      <c r="N157" s="210" t="s">
        <v>3243</v>
      </c>
      <c r="O157" s="209" t="s">
        <v>667</v>
      </c>
      <c r="P157" s="209" t="s">
        <v>674</v>
      </c>
      <c r="Q157" s="210">
        <v>1976</v>
      </c>
      <c r="R157" s="211">
        <v>6</v>
      </c>
      <c r="S157" s="211" t="s">
        <v>667</v>
      </c>
      <c r="T157" s="211" t="s">
        <v>667</v>
      </c>
      <c r="U157" s="211" t="s">
        <v>667</v>
      </c>
      <c r="V157" s="211" t="s">
        <v>667</v>
      </c>
      <c r="W157" s="211" t="s">
        <v>667</v>
      </c>
      <c r="X157" s="212">
        <v>0</v>
      </c>
      <c r="Y157" s="212">
        <v>0</v>
      </c>
      <c r="Z157" s="213" t="s">
        <v>2989</v>
      </c>
      <c r="AA157" s="214">
        <v>2022</v>
      </c>
      <c r="AB157" s="215">
        <v>3</v>
      </c>
      <c r="AC157" s="215">
        <v>9</v>
      </c>
      <c r="AD157" s="220" t="b">
        <f>IF(ISBLANK(GroupMember[[#This Row],[1. Identifiant interne d’exploitation agricole*]]),"",IF(ISERROR(MATCH(GroupMember[[#This Row],[1. Identifiant interne d’exploitation agricole*]],CertifiedCrop[1. Identifiant interne d’exploitation agricole*],0)),FALSE,TRUE))</f>
        <v>1</v>
      </c>
      <c r="AE157" s="220" t="b">
        <f>IF(ISBLANK(GroupMember[[#This Row],[1. Identifiant interne d’exploitation agricole*]]),"",IF(ISERROR(MATCH(GroupMember[[#This Row],[1. Identifiant interne d’exploitation agricole*]],FarmUnit[1. Identifiant interne d’exploitation agricole*],0)),FALSE,TRUE))</f>
        <v>1</v>
      </c>
      <c r="AF157" s="165" t="str">
        <f t="shared" si="8"/>
        <v>KONKITE KAMBOU</v>
      </c>
      <c r="AG157" s="166" t="str">
        <f t="shared" si="9"/>
        <v>9/3/2022</v>
      </c>
      <c r="AH157" s="167">
        <f t="shared" si="11"/>
        <v>5</v>
      </c>
      <c r="AI157" s="168">
        <f t="shared" si="10"/>
        <v>0</v>
      </c>
    </row>
    <row r="158" spans="1:35" ht="15" customHeight="1" x14ac:dyDescent="0.2">
      <c r="A158" s="206" t="s">
        <v>1153</v>
      </c>
      <c r="B158" s="206" t="s">
        <v>667</v>
      </c>
      <c r="C158" s="206" t="s">
        <v>1153</v>
      </c>
      <c r="D158" s="206" t="s">
        <v>1081</v>
      </c>
      <c r="E158" s="206" t="s">
        <v>669</v>
      </c>
      <c r="F158" s="206" t="s">
        <v>670</v>
      </c>
      <c r="G158" s="206" t="s">
        <v>1081</v>
      </c>
      <c r="H158" s="278">
        <v>3.02</v>
      </c>
      <c r="I158" s="206" t="s">
        <v>671</v>
      </c>
      <c r="J158" s="206">
        <v>1</v>
      </c>
      <c r="K158" s="207">
        <v>2022</v>
      </c>
      <c r="L158" s="208" t="s">
        <v>1154</v>
      </c>
      <c r="M158" s="208" t="s">
        <v>1155</v>
      </c>
      <c r="N158" s="210" t="s">
        <v>3244</v>
      </c>
      <c r="O158" s="209" t="s">
        <v>1156</v>
      </c>
      <c r="P158" s="209" t="s">
        <v>674</v>
      </c>
      <c r="Q158" s="210">
        <v>1975</v>
      </c>
      <c r="R158" s="211">
        <v>4</v>
      </c>
      <c r="S158" s="211" t="s">
        <v>667</v>
      </c>
      <c r="T158" s="211" t="s">
        <v>667</v>
      </c>
      <c r="U158" s="211" t="s">
        <v>667</v>
      </c>
      <c r="V158" s="211" t="s">
        <v>667</v>
      </c>
      <c r="W158" s="211" t="s">
        <v>667</v>
      </c>
      <c r="X158" s="212">
        <v>0</v>
      </c>
      <c r="Y158" s="212">
        <v>0</v>
      </c>
      <c r="Z158" s="213" t="s">
        <v>2989</v>
      </c>
      <c r="AA158" s="214">
        <v>2022</v>
      </c>
      <c r="AB158" s="215">
        <v>3</v>
      </c>
      <c r="AC158" s="215">
        <v>9</v>
      </c>
      <c r="AD158" s="220" t="b">
        <f>IF(ISBLANK(GroupMember[[#This Row],[1. Identifiant interne d’exploitation agricole*]]),"",IF(ISERROR(MATCH(GroupMember[[#This Row],[1. Identifiant interne d’exploitation agricole*]],CertifiedCrop[1. Identifiant interne d’exploitation agricole*],0)),FALSE,TRUE))</f>
        <v>1</v>
      </c>
      <c r="AE158" s="220" t="b">
        <f>IF(ISBLANK(GroupMember[[#This Row],[1. Identifiant interne d’exploitation agricole*]]),"",IF(ISERROR(MATCH(GroupMember[[#This Row],[1. Identifiant interne d’exploitation agricole*]],FarmUnit[1. Identifiant interne d’exploitation agricole*],0)),FALSE,TRUE))</f>
        <v>1</v>
      </c>
      <c r="AF158" s="165" t="str">
        <f t="shared" si="8"/>
        <v>KOUAKOU JONAS ALLALY</v>
      </c>
      <c r="AG158" s="166" t="str">
        <f t="shared" si="9"/>
        <v>9/3/2022</v>
      </c>
      <c r="AH158" s="167">
        <f t="shared" si="11"/>
        <v>5</v>
      </c>
      <c r="AI158" s="168">
        <f t="shared" si="10"/>
        <v>0</v>
      </c>
    </row>
    <row r="159" spans="1:35" ht="15" customHeight="1" x14ac:dyDescent="0.2">
      <c r="A159" s="206" t="s">
        <v>1157</v>
      </c>
      <c r="B159" s="206" t="s">
        <v>667</v>
      </c>
      <c r="C159" s="206" t="s">
        <v>1157</v>
      </c>
      <c r="D159" s="206" t="s">
        <v>1081</v>
      </c>
      <c r="E159" s="206" t="s">
        <v>669</v>
      </c>
      <c r="F159" s="206" t="s">
        <v>670</v>
      </c>
      <c r="G159" s="206" t="s">
        <v>1081</v>
      </c>
      <c r="H159" s="278">
        <v>2.46</v>
      </c>
      <c r="I159" s="206" t="s">
        <v>671</v>
      </c>
      <c r="J159" s="206">
        <v>1</v>
      </c>
      <c r="K159" s="207">
        <v>2022</v>
      </c>
      <c r="L159" s="208" t="s">
        <v>1158</v>
      </c>
      <c r="M159" s="208" t="s">
        <v>1044</v>
      </c>
      <c r="N159" s="210" t="s">
        <v>3245</v>
      </c>
      <c r="O159" s="209" t="s">
        <v>667</v>
      </c>
      <c r="P159" s="209" t="s">
        <v>674</v>
      </c>
      <c r="Q159" s="210">
        <v>1974</v>
      </c>
      <c r="R159" s="211">
        <v>2</v>
      </c>
      <c r="S159" s="211" t="s">
        <v>667</v>
      </c>
      <c r="T159" s="211" t="s">
        <v>667</v>
      </c>
      <c r="U159" s="211" t="s">
        <v>667</v>
      </c>
      <c r="V159" s="211" t="s">
        <v>667</v>
      </c>
      <c r="W159" s="211" t="s">
        <v>667</v>
      </c>
      <c r="X159" s="212">
        <v>0</v>
      </c>
      <c r="Y159" s="212">
        <v>0</v>
      </c>
      <c r="Z159" s="213" t="s">
        <v>2989</v>
      </c>
      <c r="AA159" s="214">
        <v>2022</v>
      </c>
      <c r="AB159" s="215">
        <v>3</v>
      </c>
      <c r="AC159" s="215">
        <v>10</v>
      </c>
      <c r="AD159" s="220" t="b">
        <f>IF(ISBLANK(GroupMember[[#This Row],[1. Identifiant interne d’exploitation agricole*]]),"",IF(ISERROR(MATCH(GroupMember[[#This Row],[1. Identifiant interne d’exploitation agricole*]],CertifiedCrop[1. Identifiant interne d’exploitation agricole*],0)),FALSE,TRUE))</f>
        <v>1</v>
      </c>
      <c r="AE159" s="220" t="b">
        <f>IF(ISBLANK(GroupMember[[#This Row],[1. Identifiant interne d’exploitation agricole*]]),"",IF(ISERROR(MATCH(GroupMember[[#This Row],[1. Identifiant interne d’exploitation agricole*]],FarmUnit[1. Identifiant interne d’exploitation agricole*],0)),FALSE,TRUE))</f>
        <v>1</v>
      </c>
      <c r="AF159" s="165" t="str">
        <f t="shared" si="8"/>
        <v>KONAN JEAN CLAUDE KOUAKOU</v>
      </c>
      <c r="AG159" s="166" t="str">
        <f t="shared" si="9"/>
        <v>10/3/2022</v>
      </c>
      <c r="AH159" s="167">
        <f t="shared" si="11"/>
        <v>5</v>
      </c>
      <c r="AI159" s="168">
        <f t="shared" si="10"/>
        <v>0</v>
      </c>
    </row>
    <row r="160" spans="1:35" ht="15" customHeight="1" x14ac:dyDescent="0.2">
      <c r="A160" s="206" t="s">
        <v>1159</v>
      </c>
      <c r="B160" s="206" t="s">
        <v>667</v>
      </c>
      <c r="C160" s="206" t="s">
        <v>1159</v>
      </c>
      <c r="D160" s="206" t="s">
        <v>1081</v>
      </c>
      <c r="E160" s="206" t="s">
        <v>669</v>
      </c>
      <c r="F160" s="206" t="s">
        <v>670</v>
      </c>
      <c r="G160" s="206" t="s">
        <v>1081</v>
      </c>
      <c r="H160" s="278">
        <v>3.32</v>
      </c>
      <c r="I160" s="206" t="s">
        <v>671</v>
      </c>
      <c r="J160" s="206">
        <v>1</v>
      </c>
      <c r="K160" s="207">
        <v>2022</v>
      </c>
      <c r="L160" s="208" t="s">
        <v>1160</v>
      </c>
      <c r="M160" s="208" t="s">
        <v>1161</v>
      </c>
      <c r="N160" s="210" t="s">
        <v>3246</v>
      </c>
      <c r="O160" s="209" t="s">
        <v>1162</v>
      </c>
      <c r="P160" s="209" t="s">
        <v>674</v>
      </c>
      <c r="Q160" s="210">
        <v>1984</v>
      </c>
      <c r="R160" s="211">
        <v>2</v>
      </c>
      <c r="S160" s="211" t="s">
        <v>667</v>
      </c>
      <c r="T160" s="211" t="s">
        <v>667</v>
      </c>
      <c r="U160" s="211" t="s">
        <v>667</v>
      </c>
      <c r="V160" s="211" t="s">
        <v>667</v>
      </c>
      <c r="W160" s="211" t="s">
        <v>667</v>
      </c>
      <c r="X160" s="212">
        <v>0</v>
      </c>
      <c r="Y160" s="212">
        <v>0</v>
      </c>
      <c r="Z160" s="213" t="s">
        <v>2989</v>
      </c>
      <c r="AA160" s="214">
        <v>2022</v>
      </c>
      <c r="AB160" s="215">
        <v>3</v>
      </c>
      <c r="AC160" s="215">
        <v>10</v>
      </c>
      <c r="AD160" s="220" t="b">
        <f>IF(ISBLANK(GroupMember[[#This Row],[1. Identifiant interne d’exploitation agricole*]]),"",IF(ISERROR(MATCH(GroupMember[[#This Row],[1. Identifiant interne d’exploitation agricole*]],CertifiedCrop[1. Identifiant interne d’exploitation agricole*],0)),FALSE,TRUE))</f>
        <v>1</v>
      </c>
      <c r="AE160" s="220" t="b">
        <f>IF(ISBLANK(GroupMember[[#This Row],[1. Identifiant interne d’exploitation agricole*]]),"",IF(ISERROR(MATCH(GroupMember[[#This Row],[1. Identifiant interne d’exploitation agricole*]],FarmUnit[1. Identifiant interne d’exploitation agricole*],0)),FALSE,TRUE))</f>
        <v>1</v>
      </c>
      <c r="AF160" s="165" t="str">
        <f t="shared" si="8"/>
        <v>JEAN EUDES SIHI</v>
      </c>
      <c r="AG160" s="166" t="str">
        <f t="shared" si="9"/>
        <v>10/3/2022</v>
      </c>
      <c r="AH160" s="167">
        <f t="shared" si="11"/>
        <v>5</v>
      </c>
      <c r="AI160" s="168">
        <f t="shared" si="10"/>
        <v>0</v>
      </c>
    </row>
    <row r="161" spans="1:35" ht="15" customHeight="1" x14ac:dyDescent="0.2">
      <c r="A161" s="206" t="s">
        <v>1163</v>
      </c>
      <c r="B161" s="206" t="s">
        <v>667</v>
      </c>
      <c r="C161" s="206" t="s">
        <v>1163</v>
      </c>
      <c r="D161" s="206" t="s">
        <v>1081</v>
      </c>
      <c r="E161" s="206" t="s">
        <v>669</v>
      </c>
      <c r="F161" s="206" t="s">
        <v>670</v>
      </c>
      <c r="G161" s="206" t="s">
        <v>1081</v>
      </c>
      <c r="H161" s="278">
        <v>2</v>
      </c>
      <c r="I161" s="206" t="s">
        <v>671</v>
      </c>
      <c r="J161" s="206">
        <v>1</v>
      </c>
      <c r="K161" s="207">
        <v>2022</v>
      </c>
      <c r="L161" s="208" t="s">
        <v>1164</v>
      </c>
      <c r="M161" s="208" t="s">
        <v>1165</v>
      </c>
      <c r="N161" s="210" t="s">
        <v>667</v>
      </c>
      <c r="O161" s="209" t="s">
        <v>667</v>
      </c>
      <c r="P161" s="209" t="s">
        <v>674</v>
      </c>
      <c r="Q161" s="210">
        <v>1982</v>
      </c>
      <c r="R161" s="211">
        <v>2</v>
      </c>
      <c r="S161" s="211" t="s">
        <v>667</v>
      </c>
      <c r="T161" s="211" t="s">
        <v>667</v>
      </c>
      <c r="U161" s="211" t="s">
        <v>667</v>
      </c>
      <c r="V161" s="211" t="s">
        <v>667</v>
      </c>
      <c r="W161" s="211" t="s">
        <v>667</v>
      </c>
      <c r="X161" s="212">
        <v>0</v>
      </c>
      <c r="Y161" s="212">
        <v>0</v>
      </c>
      <c r="Z161" s="213" t="s">
        <v>2989</v>
      </c>
      <c r="AA161" s="214">
        <v>2022</v>
      </c>
      <c r="AB161" s="215">
        <v>3</v>
      </c>
      <c r="AC161" s="215">
        <v>10</v>
      </c>
      <c r="AD161" s="220" t="b">
        <f>IF(ISBLANK(GroupMember[[#This Row],[1. Identifiant interne d’exploitation agricole*]]),"",IF(ISERROR(MATCH(GroupMember[[#This Row],[1. Identifiant interne d’exploitation agricole*]],CertifiedCrop[1. Identifiant interne d’exploitation agricole*],0)),FALSE,TRUE))</f>
        <v>1</v>
      </c>
      <c r="AE161" s="220" t="b">
        <f>IF(ISBLANK(GroupMember[[#This Row],[1. Identifiant interne d’exploitation agricole*]]),"",IF(ISERROR(MATCH(GroupMember[[#This Row],[1. Identifiant interne d’exploitation agricole*]],FarmUnit[1. Identifiant interne d’exploitation agricole*],0)),FALSE,TRUE))</f>
        <v>1</v>
      </c>
      <c r="AF161" s="165" t="str">
        <f t="shared" si="8"/>
        <v>KAHESIE HONORE SECE</v>
      </c>
      <c r="AG161" s="166" t="str">
        <f t="shared" si="9"/>
        <v>10/3/2022</v>
      </c>
      <c r="AH161" s="167">
        <f t="shared" si="11"/>
        <v>5</v>
      </c>
      <c r="AI161" s="168">
        <f t="shared" si="10"/>
        <v>0</v>
      </c>
    </row>
    <row r="162" spans="1:35" ht="15" customHeight="1" x14ac:dyDescent="0.2">
      <c r="A162" s="206" t="s">
        <v>1166</v>
      </c>
      <c r="B162" s="206" t="s">
        <v>667</v>
      </c>
      <c r="C162" s="206" t="s">
        <v>1166</v>
      </c>
      <c r="D162" s="206" t="s">
        <v>1081</v>
      </c>
      <c r="E162" s="206" t="s">
        <v>669</v>
      </c>
      <c r="F162" s="206" t="s">
        <v>670</v>
      </c>
      <c r="G162" s="206" t="s">
        <v>1081</v>
      </c>
      <c r="H162" s="278">
        <v>4.9400000000000004</v>
      </c>
      <c r="I162" s="206" t="s">
        <v>671</v>
      </c>
      <c r="J162" s="206">
        <v>1</v>
      </c>
      <c r="K162" s="207">
        <v>2022</v>
      </c>
      <c r="L162" s="208" t="s">
        <v>1167</v>
      </c>
      <c r="M162" s="208" t="s">
        <v>1168</v>
      </c>
      <c r="N162" s="210" t="s">
        <v>3247</v>
      </c>
      <c r="O162" s="209" t="s">
        <v>1169</v>
      </c>
      <c r="P162" s="209" t="s">
        <v>679</v>
      </c>
      <c r="Q162" s="210">
        <v>1974</v>
      </c>
      <c r="R162" s="211">
        <v>3</v>
      </c>
      <c r="S162" s="211" t="s">
        <v>667</v>
      </c>
      <c r="T162" s="211" t="s">
        <v>667</v>
      </c>
      <c r="U162" s="211" t="s">
        <v>667</v>
      </c>
      <c r="V162" s="211" t="s">
        <v>667</v>
      </c>
      <c r="W162" s="211" t="s">
        <v>667</v>
      </c>
      <c r="X162" s="212">
        <v>0</v>
      </c>
      <c r="Y162" s="212">
        <v>0</v>
      </c>
      <c r="Z162" s="213" t="s">
        <v>2989</v>
      </c>
      <c r="AA162" s="214">
        <v>2022</v>
      </c>
      <c r="AB162" s="215">
        <v>3</v>
      </c>
      <c r="AC162" s="215">
        <v>10</v>
      </c>
      <c r="AD162" s="220" t="b">
        <f>IF(ISBLANK(GroupMember[[#This Row],[1. Identifiant interne d’exploitation agricole*]]),"",IF(ISERROR(MATCH(GroupMember[[#This Row],[1. Identifiant interne d’exploitation agricole*]],CertifiedCrop[1. Identifiant interne d’exploitation agricole*],0)),FALSE,TRUE))</f>
        <v>1</v>
      </c>
      <c r="AE162" s="220" t="b">
        <f>IF(ISBLANK(GroupMember[[#This Row],[1. Identifiant interne d’exploitation agricole*]]),"",IF(ISERROR(MATCH(GroupMember[[#This Row],[1. Identifiant interne d’exploitation agricole*]],FarmUnit[1. Identifiant interne d’exploitation agricole*],0)),FALSE,TRUE))</f>
        <v>1</v>
      </c>
      <c r="AF162" s="165" t="str">
        <f t="shared" si="8"/>
        <v>SESSOH CHANTAL DIEI</v>
      </c>
      <c r="AG162" s="166" t="str">
        <f t="shared" si="9"/>
        <v>10/3/2022</v>
      </c>
      <c r="AH162" s="167">
        <f t="shared" si="11"/>
        <v>5</v>
      </c>
      <c r="AI162" s="168">
        <f t="shared" si="10"/>
        <v>0</v>
      </c>
    </row>
    <row r="163" spans="1:35" ht="15" customHeight="1" x14ac:dyDescent="0.2">
      <c r="A163" s="206" t="s">
        <v>1170</v>
      </c>
      <c r="B163" s="206" t="s">
        <v>667</v>
      </c>
      <c r="C163" s="206" t="s">
        <v>1170</v>
      </c>
      <c r="D163" s="206" t="s">
        <v>1081</v>
      </c>
      <c r="E163" s="206" t="s">
        <v>669</v>
      </c>
      <c r="F163" s="206" t="s">
        <v>670</v>
      </c>
      <c r="G163" s="206" t="s">
        <v>1081</v>
      </c>
      <c r="H163" s="279">
        <v>2.42</v>
      </c>
      <c r="I163" s="206" t="s">
        <v>671</v>
      </c>
      <c r="J163" s="206">
        <v>1</v>
      </c>
      <c r="K163" s="207">
        <v>2022</v>
      </c>
      <c r="L163" s="208" t="s">
        <v>1171</v>
      </c>
      <c r="M163" s="208" t="s">
        <v>1172</v>
      </c>
      <c r="N163" s="210" t="s">
        <v>667</v>
      </c>
      <c r="O163" s="209" t="s">
        <v>667</v>
      </c>
      <c r="P163" s="209" t="s">
        <v>679</v>
      </c>
      <c r="Q163" s="210">
        <v>1982</v>
      </c>
      <c r="R163" s="211">
        <v>3</v>
      </c>
      <c r="S163" s="211" t="s">
        <v>667</v>
      </c>
      <c r="T163" s="211" t="s">
        <v>667</v>
      </c>
      <c r="U163" s="211" t="s">
        <v>667</v>
      </c>
      <c r="V163" s="211" t="s">
        <v>667</v>
      </c>
      <c r="W163" s="211" t="s">
        <v>667</v>
      </c>
      <c r="X163" s="212">
        <v>0</v>
      </c>
      <c r="Y163" s="212">
        <v>0</v>
      </c>
      <c r="Z163" s="213" t="s">
        <v>2989</v>
      </c>
      <c r="AA163" s="214">
        <v>2022</v>
      </c>
      <c r="AB163" s="215">
        <v>3</v>
      </c>
      <c r="AC163" s="215">
        <v>1</v>
      </c>
      <c r="AD163" s="220" t="b">
        <f>IF(ISBLANK(GroupMember[[#This Row],[1. Identifiant interne d’exploitation agricole*]]),"",IF(ISERROR(MATCH(GroupMember[[#This Row],[1. Identifiant interne d’exploitation agricole*]],CertifiedCrop[1. Identifiant interne d’exploitation agricole*],0)),FALSE,TRUE))</f>
        <v>1</v>
      </c>
      <c r="AE163" s="220" t="b">
        <f>IF(ISBLANK(GroupMember[[#This Row],[1. Identifiant interne d’exploitation agricole*]]),"",IF(ISERROR(MATCH(GroupMember[[#This Row],[1. Identifiant interne d’exploitation agricole*]],FarmUnit[1. Identifiant interne d’exploitation agricole*],0)),FALSE,TRUE))</f>
        <v>1</v>
      </c>
      <c r="AF163" s="165" t="str">
        <f t="shared" si="8"/>
        <v>ALICE GBAOU</v>
      </c>
      <c r="AG163" s="166" t="str">
        <f t="shared" si="9"/>
        <v>1/3/2022</v>
      </c>
      <c r="AH163" s="167">
        <f t="shared" si="11"/>
        <v>5</v>
      </c>
      <c r="AI163" s="168">
        <f t="shared" si="10"/>
        <v>0</v>
      </c>
    </row>
    <row r="164" spans="1:35" ht="15" customHeight="1" x14ac:dyDescent="0.2">
      <c r="A164" s="206" t="s">
        <v>1173</v>
      </c>
      <c r="B164" s="206" t="s">
        <v>667</v>
      </c>
      <c r="C164" s="206" t="s">
        <v>1173</v>
      </c>
      <c r="D164" s="206" t="s">
        <v>1081</v>
      </c>
      <c r="E164" s="206" t="s">
        <v>669</v>
      </c>
      <c r="F164" s="206" t="s">
        <v>670</v>
      </c>
      <c r="G164" s="206" t="s">
        <v>1081</v>
      </c>
      <c r="H164" s="278">
        <v>3.56</v>
      </c>
      <c r="I164" s="206" t="s">
        <v>671</v>
      </c>
      <c r="J164" s="206">
        <v>1</v>
      </c>
      <c r="K164" s="207">
        <v>2022</v>
      </c>
      <c r="L164" s="208" t="s">
        <v>1174</v>
      </c>
      <c r="M164" s="208" t="s">
        <v>1175</v>
      </c>
      <c r="N164" s="210" t="s">
        <v>667</v>
      </c>
      <c r="O164" s="209" t="s">
        <v>667</v>
      </c>
      <c r="P164" s="209" t="s">
        <v>674</v>
      </c>
      <c r="Q164" s="210">
        <v>1974</v>
      </c>
      <c r="R164" s="211">
        <v>3</v>
      </c>
      <c r="S164" s="211" t="s">
        <v>667</v>
      </c>
      <c r="T164" s="211" t="s">
        <v>667</v>
      </c>
      <c r="U164" s="211" t="s">
        <v>667</v>
      </c>
      <c r="V164" s="211" t="s">
        <v>667</v>
      </c>
      <c r="W164" s="211" t="s">
        <v>667</v>
      </c>
      <c r="X164" s="212">
        <v>0</v>
      </c>
      <c r="Y164" s="212">
        <v>0</v>
      </c>
      <c r="Z164" s="213" t="s">
        <v>2989</v>
      </c>
      <c r="AA164" s="214">
        <v>2022</v>
      </c>
      <c r="AB164" s="215">
        <v>3</v>
      </c>
      <c r="AC164" s="215">
        <v>3</v>
      </c>
      <c r="AD164" s="220" t="b">
        <f>IF(ISBLANK(GroupMember[[#This Row],[1. Identifiant interne d’exploitation agricole*]]),"",IF(ISERROR(MATCH(GroupMember[[#This Row],[1. Identifiant interne d’exploitation agricole*]],CertifiedCrop[1. Identifiant interne d’exploitation agricole*],0)),FALSE,TRUE))</f>
        <v>1</v>
      </c>
      <c r="AE164" s="220" t="b">
        <f>IF(ISBLANK(GroupMember[[#This Row],[1. Identifiant interne d’exploitation agricole*]]),"",IF(ISERROR(MATCH(GroupMember[[#This Row],[1. Identifiant interne d’exploitation agricole*]],FarmUnit[1. Identifiant interne d’exploitation agricole*],0)),FALSE,TRUE))</f>
        <v>1</v>
      </c>
      <c r="AF164" s="165" t="str">
        <f t="shared" si="8"/>
        <v>KOUSSEBIO RUPHIN GUELA</v>
      </c>
      <c r="AG164" s="166" t="str">
        <f t="shared" si="9"/>
        <v>3/3/2022</v>
      </c>
      <c r="AH164" s="167">
        <f t="shared" si="11"/>
        <v>4</v>
      </c>
      <c r="AI164" s="168">
        <f t="shared" si="10"/>
        <v>0</v>
      </c>
    </row>
    <row r="165" spans="1:35" ht="15" customHeight="1" x14ac:dyDescent="0.2">
      <c r="A165" s="206" t="s">
        <v>1176</v>
      </c>
      <c r="B165" s="206" t="s">
        <v>667</v>
      </c>
      <c r="C165" s="206" t="s">
        <v>1176</v>
      </c>
      <c r="D165" s="206" t="s">
        <v>1081</v>
      </c>
      <c r="E165" s="206" t="s">
        <v>669</v>
      </c>
      <c r="F165" s="206" t="s">
        <v>670</v>
      </c>
      <c r="G165" s="206" t="s">
        <v>1081</v>
      </c>
      <c r="H165" s="278">
        <v>3.87</v>
      </c>
      <c r="I165" s="206" t="s">
        <v>671</v>
      </c>
      <c r="J165" s="206">
        <v>1</v>
      </c>
      <c r="K165" s="207">
        <v>2022</v>
      </c>
      <c r="L165" s="208" t="s">
        <v>1177</v>
      </c>
      <c r="M165" s="208" t="s">
        <v>1175</v>
      </c>
      <c r="N165" s="210" t="s">
        <v>667</v>
      </c>
      <c r="O165" s="209" t="s">
        <v>667</v>
      </c>
      <c r="P165" s="209" t="s">
        <v>674</v>
      </c>
      <c r="Q165" s="210">
        <v>1976</v>
      </c>
      <c r="R165" s="211">
        <v>3</v>
      </c>
      <c r="S165" s="211" t="s">
        <v>667</v>
      </c>
      <c r="T165" s="211" t="s">
        <v>667</v>
      </c>
      <c r="U165" s="211" t="s">
        <v>667</v>
      </c>
      <c r="V165" s="211" t="s">
        <v>667</v>
      </c>
      <c r="W165" s="211" t="s">
        <v>667</v>
      </c>
      <c r="X165" s="212">
        <v>0</v>
      </c>
      <c r="Y165" s="212">
        <v>0</v>
      </c>
      <c r="Z165" s="213" t="s">
        <v>2989</v>
      </c>
      <c r="AA165" s="214">
        <v>2022</v>
      </c>
      <c r="AB165" s="215">
        <v>3</v>
      </c>
      <c r="AC165" s="215">
        <v>11</v>
      </c>
      <c r="AD165" s="220" t="b">
        <f>IF(ISBLANK(GroupMember[[#This Row],[1. Identifiant interne d’exploitation agricole*]]),"",IF(ISERROR(MATCH(GroupMember[[#This Row],[1. Identifiant interne d’exploitation agricole*]],CertifiedCrop[1. Identifiant interne d’exploitation agricole*],0)),FALSE,TRUE))</f>
        <v>1</v>
      </c>
      <c r="AE165" s="220" t="b">
        <f>IF(ISBLANK(GroupMember[[#This Row],[1. Identifiant interne d’exploitation agricole*]]),"",IF(ISERROR(MATCH(GroupMember[[#This Row],[1. Identifiant interne d’exploitation agricole*]],FarmUnit[1. Identifiant interne d’exploitation agricole*],0)),FALSE,TRUE))</f>
        <v>1</v>
      </c>
      <c r="AF165" s="165" t="str">
        <f t="shared" si="8"/>
        <v>SIBI RICHARD GUELA</v>
      </c>
      <c r="AG165" s="166" t="str">
        <f t="shared" si="9"/>
        <v>11/3/2022</v>
      </c>
      <c r="AH165" s="167">
        <f t="shared" si="11"/>
        <v>5</v>
      </c>
      <c r="AI165" s="168">
        <f t="shared" si="10"/>
        <v>0</v>
      </c>
    </row>
    <row r="166" spans="1:35" ht="15" customHeight="1" x14ac:dyDescent="0.2">
      <c r="A166" s="206" t="s">
        <v>1178</v>
      </c>
      <c r="B166" s="206" t="s">
        <v>667</v>
      </c>
      <c r="C166" s="206" t="s">
        <v>1178</v>
      </c>
      <c r="D166" s="206" t="s">
        <v>1081</v>
      </c>
      <c r="E166" s="206" t="s">
        <v>669</v>
      </c>
      <c r="F166" s="206" t="s">
        <v>670</v>
      </c>
      <c r="G166" s="206" t="s">
        <v>1081</v>
      </c>
      <c r="H166" s="278">
        <v>3</v>
      </c>
      <c r="I166" s="206" t="s">
        <v>671</v>
      </c>
      <c r="J166" s="206">
        <v>1</v>
      </c>
      <c r="K166" s="207">
        <v>2022</v>
      </c>
      <c r="L166" s="208" t="s">
        <v>1179</v>
      </c>
      <c r="M166" s="208" t="s">
        <v>1180</v>
      </c>
      <c r="N166" s="210" t="s">
        <v>3248</v>
      </c>
      <c r="O166" s="209" t="s">
        <v>667</v>
      </c>
      <c r="P166" s="209" t="s">
        <v>674</v>
      </c>
      <c r="Q166" s="210">
        <v>1984</v>
      </c>
      <c r="R166" s="211">
        <v>3</v>
      </c>
      <c r="S166" s="211" t="s">
        <v>667</v>
      </c>
      <c r="T166" s="211" t="s">
        <v>667</v>
      </c>
      <c r="U166" s="211" t="s">
        <v>667</v>
      </c>
      <c r="V166" s="211" t="s">
        <v>667</v>
      </c>
      <c r="W166" s="211" t="s">
        <v>667</v>
      </c>
      <c r="X166" s="212">
        <v>0</v>
      </c>
      <c r="Y166" s="212">
        <v>0</v>
      </c>
      <c r="Z166" s="213" t="s">
        <v>2989</v>
      </c>
      <c r="AA166" s="214">
        <v>2022</v>
      </c>
      <c r="AB166" s="215">
        <v>3</v>
      </c>
      <c r="AC166" s="215">
        <v>11</v>
      </c>
      <c r="AD166" s="220" t="b">
        <f>IF(ISBLANK(GroupMember[[#This Row],[1. Identifiant interne d’exploitation agricole*]]),"",IF(ISERROR(MATCH(GroupMember[[#This Row],[1. Identifiant interne d’exploitation agricole*]],CertifiedCrop[1. Identifiant interne d’exploitation agricole*],0)),FALSE,TRUE))</f>
        <v>1</v>
      </c>
      <c r="AE166" s="220" t="b">
        <f>IF(ISBLANK(GroupMember[[#This Row],[1. Identifiant interne d’exploitation agricole*]]),"",IF(ISERROR(MATCH(GroupMember[[#This Row],[1. Identifiant interne d’exploitation agricole*]],FarmUnit[1. Identifiant interne d’exploitation agricole*],0)),FALSE,TRUE))</f>
        <v>1</v>
      </c>
      <c r="AF166" s="165" t="str">
        <f t="shared" si="8"/>
        <v>BIBOURE NOUFE</v>
      </c>
      <c r="AG166" s="166" t="str">
        <f t="shared" si="9"/>
        <v>11/3/2022</v>
      </c>
      <c r="AH166" s="167">
        <f t="shared" si="11"/>
        <v>5</v>
      </c>
      <c r="AI166" s="168">
        <f t="shared" si="10"/>
        <v>0</v>
      </c>
    </row>
    <row r="167" spans="1:35" ht="15" customHeight="1" x14ac:dyDescent="0.2">
      <c r="A167" s="206" t="s">
        <v>1181</v>
      </c>
      <c r="B167" s="206" t="s">
        <v>667</v>
      </c>
      <c r="C167" s="206" t="s">
        <v>1181</v>
      </c>
      <c r="D167" s="206" t="s">
        <v>1081</v>
      </c>
      <c r="E167" s="206" t="s">
        <v>669</v>
      </c>
      <c r="F167" s="206" t="s">
        <v>670</v>
      </c>
      <c r="G167" s="206" t="s">
        <v>1081</v>
      </c>
      <c r="H167" s="278">
        <v>4.09</v>
      </c>
      <c r="I167" s="206" t="s">
        <v>671</v>
      </c>
      <c r="J167" s="206">
        <v>1</v>
      </c>
      <c r="K167" s="207">
        <v>2022</v>
      </c>
      <c r="L167" s="208" t="s">
        <v>1182</v>
      </c>
      <c r="M167" s="208" t="s">
        <v>1152</v>
      </c>
      <c r="N167" s="210" t="s">
        <v>3249</v>
      </c>
      <c r="O167" s="209" t="s">
        <v>1183</v>
      </c>
      <c r="P167" s="209" t="s">
        <v>674</v>
      </c>
      <c r="Q167" s="210">
        <v>1975</v>
      </c>
      <c r="R167" s="211">
        <v>5</v>
      </c>
      <c r="S167" s="211" t="s">
        <v>667</v>
      </c>
      <c r="T167" s="211" t="s">
        <v>667</v>
      </c>
      <c r="U167" s="211" t="s">
        <v>667</v>
      </c>
      <c r="V167" s="211" t="s">
        <v>667</v>
      </c>
      <c r="W167" s="211" t="s">
        <v>667</v>
      </c>
      <c r="X167" s="212">
        <v>0</v>
      </c>
      <c r="Y167" s="212">
        <v>0</v>
      </c>
      <c r="Z167" s="213" t="s">
        <v>2989</v>
      </c>
      <c r="AA167" s="214">
        <v>2022</v>
      </c>
      <c r="AB167" s="215">
        <v>3</v>
      </c>
      <c r="AC167" s="215">
        <v>11</v>
      </c>
      <c r="AD167" s="220" t="b">
        <f>IF(ISBLANK(GroupMember[[#This Row],[1. Identifiant interne d’exploitation agricole*]]),"",IF(ISERROR(MATCH(GroupMember[[#This Row],[1. Identifiant interne d’exploitation agricole*]],CertifiedCrop[1. Identifiant interne d’exploitation agricole*],0)),FALSE,TRUE))</f>
        <v>1</v>
      </c>
      <c r="AE167" s="220" t="b">
        <f>IF(ISBLANK(GroupMember[[#This Row],[1. Identifiant interne d’exploitation agricole*]]),"",IF(ISERROR(MATCH(GroupMember[[#This Row],[1. Identifiant interne d’exploitation agricole*]],FarmUnit[1. Identifiant interne d’exploitation agricole*],0)),FALSE,TRUE))</f>
        <v>1</v>
      </c>
      <c r="AF167" s="165" t="str">
        <f t="shared" si="8"/>
        <v>DIPIRA KAMBOU</v>
      </c>
      <c r="AG167" s="166" t="str">
        <f t="shared" si="9"/>
        <v>11/3/2022</v>
      </c>
      <c r="AH167" s="167">
        <f t="shared" si="11"/>
        <v>5</v>
      </c>
      <c r="AI167" s="168">
        <f t="shared" si="10"/>
        <v>0</v>
      </c>
    </row>
    <row r="168" spans="1:35" ht="15" customHeight="1" x14ac:dyDescent="0.2">
      <c r="A168" s="206" t="s">
        <v>1184</v>
      </c>
      <c r="B168" s="206" t="s">
        <v>667</v>
      </c>
      <c r="C168" s="206" t="s">
        <v>1184</v>
      </c>
      <c r="D168" s="206" t="s">
        <v>1081</v>
      </c>
      <c r="E168" s="206" t="s">
        <v>669</v>
      </c>
      <c r="F168" s="206" t="s">
        <v>670</v>
      </c>
      <c r="G168" s="206" t="s">
        <v>1081</v>
      </c>
      <c r="H168" s="278">
        <v>3.22</v>
      </c>
      <c r="I168" s="206" t="s">
        <v>671</v>
      </c>
      <c r="J168" s="206">
        <v>1</v>
      </c>
      <c r="K168" s="207">
        <v>2022</v>
      </c>
      <c r="L168" s="208" t="s">
        <v>1185</v>
      </c>
      <c r="M168" s="208" t="s">
        <v>1186</v>
      </c>
      <c r="N168" s="210" t="s">
        <v>3250</v>
      </c>
      <c r="O168" s="209" t="s">
        <v>667</v>
      </c>
      <c r="P168" s="209" t="s">
        <v>674</v>
      </c>
      <c r="Q168" s="210">
        <v>1982</v>
      </c>
      <c r="R168" s="211">
        <v>4</v>
      </c>
      <c r="S168" s="211" t="s">
        <v>667</v>
      </c>
      <c r="T168" s="211" t="s">
        <v>667</v>
      </c>
      <c r="U168" s="211" t="s">
        <v>667</v>
      </c>
      <c r="V168" s="211" t="s">
        <v>667</v>
      </c>
      <c r="W168" s="211" t="s">
        <v>667</v>
      </c>
      <c r="X168" s="212">
        <v>0</v>
      </c>
      <c r="Y168" s="212">
        <v>0</v>
      </c>
      <c r="Z168" s="213" t="s">
        <v>2989</v>
      </c>
      <c r="AA168" s="214">
        <v>2022</v>
      </c>
      <c r="AB168" s="215">
        <v>3</v>
      </c>
      <c r="AC168" s="215">
        <v>3</v>
      </c>
      <c r="AD168" s="220" t="b">
        <f>IF(ISBLANK(GroupMember[[#This Row],[1. Identifiant interne d’exploitation agricole*]]),"",IF(ISERROR(MATCH(GroupMember[[#This Row],[1. Identifiant interne d’exploitation agricole*]],CertifiedCrop[1. Identifiant interne d’exploitation agricole*],0)),FALSE,TRUE))</f>
        <v>1</v>
      </c>
      <c r="AE168" s="220" t="b">
        <f>IF(ISBLANK(GroupMember[[#This Row],[1. Identifiant interne d’exploitation agricole*]]),"",IF(ISERROR(MATCH(GroupMember[[#This Row],[1. Identifiant interne d’exploitation agricole*]],FarmUnit[1. Identifiant interne d’exploitation agricole*],0)),FALSE,TRUE))</f>
        <v>1</v>
      </c>
      <c r="AF168" s="165" t="str">
        <f t="shared" si="8"/>
        <v>NINSEMON JOSPIN GOUEDE</v>
      </c>
      <c r="AG168" s="166" t="str">
        <f t="shared" si="9"/>
        <v>3/3/2022</v>
      </c>
      <c r="AH168" s="167">
        <f t="shared" si="11"/>
        <v>4</v>
      </c>
      <c r="AI168" s="168">
        <f t="shared" si="10"/>
        <v>0</v>
      </c>
    </row>
    <row r="169" spans="1:35" ht="15" customHeight="1" x14ac:dyDescent="0.2">
      <c r="A169" s="206" t="s">
        <v>1187</v>
      </c>
      <c r="B169" s="206" t="s">
        <v>667</v>
      </c>
      <c r="C169" s="206" t="s">
        <v>1187</v>
      </c>
      <c r="D169" s="206" t="s">
        <v>1081</v>
      </c>
      <c r="E169" s="206" t="s">
        <v>669</v>
      </c>
      <c r="F169" s="206" t="s">
        <v>670</v>
      </c>
      <c r="G169" s="206" t="s">
        <v>1188</v>
      </c>
      <c r="H169" s="278">
        <v>4</v>
      </c>
      <c r="I169" s="206" t="s">
        <v>671</v>
      </c>
      <c r="J169" s="206">
        <v>1</v>
      </c>
      <c r="K169" s="207">
        <v>2022</v>
      </c>
      <c r="L169" s="208" t="s">
        <v>1189</v>
      </c>
      <c r="M169" s="208" t="s">
        <v>1190</v>
      </c>
      <c r="N169" s="210" t="s">
        <v>3251</v>
      </c>
      <c r="O169" s="209" t="s">
        <v>1191</v>
      </c>
      <c r="P169" s="209" t="s">
        <v>674</v>
      </c>
      <c r="Q169" s="210">
        <v>1975</v>
      </c>
      <c r="R169" s="211">
        <v>5</v>
      </c>
      <c r="S169" s="211" t="s">
        <v>667</v>
      </c>
      <c r="T169" s="211" t="s">
        <v>667</v>
      </c>
      <c r="U169" s="211" t="s">
        <v>667</v>
      </c>
      <c r="V169" s="211" t="s">
        <v>667</v>
      </c>
      <c r="W169" s="211" t="s">
        <v>667</v>
      </c>
      <c r="X169" s="212">
        <v>0</v>
      </c>
      <c r="Y169" s="212">
        <v>0</v>
      </c>
      <c r="Z169" s="213" t="s">
        <v>2989</v>
      </c>
      <c r="AA169" s="214">
        <v>2022</v>
      </c>
      <c r="AB169" s="215">
        <v>3</v>
      </c>
      <c r="AC169" s="215">
        <v>3</v>
      </c>
      <c r="AD169" s="220" t="b">
        <f>IF(ISBLANK(GroupMember[[#This Row],[1. Identifiant interne d’exploitation agricole*]]),"",IF(ISERROR(MATCH(GroupMember[[#This Row],[1. Identifiant interne d’exploitation agricole*]],CertifiedCrop[1. Identifiant interne d’exploitation agricole*],0)),FALSE,TRUE))</f>
        <v>1</v>
      </c>
      <c r="AE169" s="220" t="b">
        <f>IF(ISBLANK(GroupMember[[#This Row],[1. Identifiant interne d’exploitation agricole*]]),"",IF(ISERROR(MATCH(GroupMember[[#This Row],[1. Identifiant interne d’exploitation agricole*]],FarmUnit[1. Identifiant interne d’exploitation agricole*],0)),FALSE,TRUE))</f>
        <v>1</v>
      </c>
      <c r="AF169" s="165" t="str">
        <f t="shared" si="8"/>
        <v>KOUADIO PAULIN N’GORAN</v>
      </c>
      <c r="AG169" s="166" t="str">
        <f t="shared" si="9"/>
        <v>3/3/2022</v>
      </c>
      <c r="AH169" s="167">
        <f t="shared" si="11"/>
        <v>4</v>
      </c>
      <c r="AI169" s="168">
        <f t="shared" si="10"/>
        <v>0</v>
      </c>
    </row>
    <row r="170" spans="1:35" ht="15" customHeight="1" x14ac:dyDescent="0.2">
      <c r="A170" s="206" t="s">
        <v>1192</v>
      </c>
      <c r="B170" s="206" t="s">
        <v>667</v>
      </c>
      <c r="C170" s="206" t="s">
        <v>1192</v>
      </c>
      <c r="D170" s="206" t="s">
        <v>1081</v>
      </c>
      <c r="E170" s="206" t="s">
        <v>669</v>
      </c>
      <c r="F170" s="206" t="s">
        <v>670</v>
      </c>
      <c r="G170" s="206" t="s">
        <v>1188</v>
      </c>
      <c r="H170" s="278">
        <v>2.5</v>
      </c>
      <c r="I170" s="206" t="s">
        <v>671</v>
      </c>
      <c r="J170" s="206">
        <v>1</v>
      </c>
      <c r="K170" s="207">
        <v>2022</v>
      </c>
      <c r="L170" s="208" t="s">
        <v>1193</v>
      </c>
      <c r="M170" s="208" t="s">
        <v>947</v>
      </c>
      <c r="N170" s="210" t="s">
        <v>3252</v>
      </c>
      <c r="O170" s="209" t="s">
        <v>1194</v>
      </c>
      <c r="P170" s="209" t="s">
        <v>679</v>
      </c>
      <c r="Q170" s="210">
        <v>1972</v>
      </c>
      <c r="R170" s="211">
        <v>2</v>
      </c>
      <c r="S170" s="211" t="s">
        <v>667</v>
      </c>
      <c r="T170" s="211" t="s">
        <v>667</v>
      </c>
      <c r="U170" s="211" t="s">
        <v>667</v>
      </c>
      <c r="V170" s="211" t="s">
        <v>667</v>
      </c>
      <c r="W170" s="211" t="s">
        <v>667</v>
      </c>
      <c r="X170" s="212">
        <v>0</v>
      </c>
      <c r="Y170" s="212">
        <v>0</v>
      </c>
      <c r="Z170" s="213" t="s">
        <v>2989</v>
      </c>
      <c r="AA170" s="214">
        <v>2022</v>
      </c>
      <c r="AB170" s="215">
        <v>3</v>
      </c>
      <c r="AC170" s="215">
        <v>12</v>
      </c>
      <c r="AD170" s="220" t="b">
        <f>IF(ISBLANK(GroupMember[[#This Row],[1. Identifiant interne d’exploitation agricole*]]),"",IF(ISERROR(MATCH(GroupMember[[#This Row],[1. Identifiant interne d’exploitation agricole*]],CertifiedCrop[1. Identifiant interne d’exploitation agricole*],0)),FALSE,TRUE))</f>
        <v>1</v>
      </c>
      <c r="AE170" s="220" t="b">
        <f>IF(ISBLANK(GroupMember[[#This Row],[1. Identifiant interne d’exploitation agricole*]]),"",IF(ISERROR(MATCH(GroupMember[[#This Row],[1. Identifiant interne d’exploitation agricole*]],FarmUnit[1. Identifiant interne d’exploitation agricole*],0)),FALSE,TRUE))</f>
        <v>1</v>
      </c>
      <c r="AF170" s="165" t="str">
        <f t="shared" si="8"/>
        <v>N’DRI JACQUELINE KONAN</v>
      </c>
      <c r="AG170" s="166" t="str">
        <f t="shared" si="9"/>
        <v>12/3/2022</v>
      </c>
      <c r="AH170" s="167">
        <f t="shared" si="11"/>
        <v>6</v>
      </c>
      <c r="AI170" s="168">
        <f t="shared" si="10"/>
        <v>0</v>
      </c>
    </row>
    <row r="171" spans="1:35" ht="15" customHeight="1" x14ac:dyDescent="0.2">
      <c r="A171" s="206" t="s">
        <v>1195</v>
      </c>
      <c r="B171" s="206" t="s">
        <v>667</v>
      </c>
      <c r="C171" s="206" t="s">
        <v>1195</v>
      </c>
      <c r="D171" s="206" t="s">
        <v>1081</v>
      </c>
      <c r="E171" s="206" t="s">
        <v>669</v>
      </c>
      <c r="F171" s="206" t="s">
        <v>670</v>
      </c>
      <c r="G171" s="206" t="s">
        <v>1188</v>
      </c>
      <c r="H171" s="278">
        <v>3.2</v>
      </c>
      <c r="I171" s="206" t="s">
        <v>671</v>
      </c>
      <c r="J171" s="206">
        <v>1</v>
      </c>
      <c r="K171" s="207">
        <v>2022</v>
      </c>
      <c r="L171" s="208" t="s">
        <v>1196</v>
      </c>
      <c r="M171" s="208" t="s">
        <v>1100</v>
      </c>
      <c r="N171" s="210" t="s">
        <v>3253</v>
      </c>
      <c r="O171" s="209" t="s">
        <v>1197</v>
      </c>
      <c r="P171" s="209" t="s">
        <v>674</v>
      </c>
      <c r="Q171" s="210">
        <v>1971</v>
      </c>
      <c r="R171" s="211">
        <v>6</v>
      </c>
      <c r="S171" s="211" t="s">
        <v>667</v>
      </c>
      <c r="T171" s="211" t="s">
        <v>667</v>
      </c>
      <c r="U171" s="211" t="s">
        <v>667</v>
      </c>
      <c r="V171" s="211" t="s">
        <v>667</v>
      </c>
      <c r="W171" s="211" t="s">
        <v>667</v>
      </c>
      <c r="X171" s="212">
        <v>0</v>
      </c>
      <c r="Y171" s="212">
        <v>0</v>
      </c>
      <c r="Z171" s="213" t="s">
        <v>2989</v>
      </c>
      <c r="AA171" s="214">
        <v>2022</v>
      </c>
      <c r="AB171" s="215">
        <v>3</v>
      </c>
      <c r="AC171" s="215">
        <v>12</v>
      </c>
      <c r="AD171" s="220" t="b">
        <f>IF(ISBLANK(GroupMember[[#This Row],[1. Identifiant interne d’exploitation agricole*]]),"",IF(ISERROR(MATCH(GroupMember[[#This Row],[1. Identifiant interne d’exploitation agricole*]],CertifiedCrop[1. Identifiant interne d’exploitation agricole*],0)),FALSE,TRUE))</f>
        <v>1</v>
      </c>
      <c r="AE171" s="220" t="b">
        <f>IF(ISBLANK(GroupMember[[#This Row],[1. Identifiant interne d’exploitation agricole*]]),"",IF(ISERROR(MATCH(GroupMember[[#This Row],[1. Identifiant interne d’exploitation agricole*]],FarmUnit[1. Identifiant interne d’exploitation agricole*],0)),FALSE,TRUE))</f>
        <v>1</v>
      </c>
      <c r="AF171" s="165" t="str">
        <f t="shared" si="8"/>
        <v>N'GUESSAN ROGER N'GUESSAN</v>
      </c>
      <c r="AG171" s="166" t="str">
        <f t="shared" si="9"/>
        <v>12/3/2022</v>
      </c>
      <c r="AH171" s="167">
        <f t="shared" si="11"/>
        <v>6</v>
      </c>
      <c r="AI171" s="168">
        <f t="shared" si="10"/>
        <v>0</v>
      </c>
    </row>
    <row r="172" spans="1:35" ht="15" customHeight="1" x14ac:dyDescent="0.2">
      <c r="A172" s="206" t="s">
        <v>1198</v>
      </c>
      <c r="B172" s="206" t="s">
        <v>667</v>
      </c>
      <c r="C172" s="206" t="s">
        <v>1198</v>
      </c>
      <c r="D172" s="206" t="s">
        <v>1081</v>
      </c>
      <c r="E172" s="206" t="s">
        <v>669</v>
      </c>
      <c r="F172" s="206" t="s">
        <v>670</v>
      </c>
      <c r="G172" s="206" t="s">
        <v>1188</v>
      </c>
      <c r="H172" s="278">
        <v>3.44</v>
      </c>
      <c r="I172" s="206" t="s">
        <v>671</v>
      </c>
      <c r="J172" s="206">
        <v>1</v>
      </c>
      <c r="K172" s="207">
        <v>2022</v>
      </c>
      <c r="L172" s="208" t="s">
        <v>1199</v>
      </c>
      <c r="M172" s="208" t="s">
        <v>1200</v>
      </c>
      <c r="N172" s="210" t="s">
        <v>3254</v>
      </c>
      <c r="O172" s="209" t="s">
        <v>1201</v>
      </c>
      <c r="P172" s="209" t="s">
        <v>679</v>
      </c>
      <c r="Q172" s="210">
        <v>1990</v>
      </c>
      <c r="R172" s="211">
        <v>2</v>
      </c>
      <c r="S172" s="211" t="s">
        <v>667</v>
      </c>
      <c r="T172" s="211" t="s">
        <v>667</v>
      </c>
      <c r="U172" s="211" t="s">
        <v>667</v>
      </c>
      <c r="V172" s="211" t="s">
        <v>667</v>
      </c>
      <c r="W172" s="211" t="s">
        <v>667</v>
      </c>
      <c r="X172" s="212">
        <v>0</v>
      </c>
      <c r="Y172" s="212">
        <v>0</v>
      </c>
      <c r="Z172" s="213" t="s">
        <v>2989</v>
      </c>
      <c r="AA172" s="214">
        <v>2022</v>
      </c>
      <c r="AB172" s="215">
        <v>3</v>
      </c>
      <c r="AC172" s="215">
        <v>12</v>
      </c>
      <c r="AD172" s="220" t="b">
        <f>IF(ISBLANK(GroupMember[[#This Row],[1. Identifiant interne d’exploitation agricole*]]),"",IF(ISERROR(MATCH(GroupMember[[#This Row],[1. Identifiant interne d’exploitation agricole*]],CertifiedCrop[1. Identifiant interne d’exploitation agricole*],0)),FALSE,TRUE))</f>
        <v>1</v>
      </c>
      <c r="AE172" s="220" t="b">
        <f>IF(ISBLANK(GroupMember[[#This Row],[1. Identifiant interne d’exploitation agricole*]]),"",IF(ISERROR(MATCH(GroupMember[[#This Row],[1. Identifiant interne d’exploitation agricole*]],FarmUnit[1. Identifiant interne d’exploitation agricole*],0)),FALSE,TRUE))</f>
        <v>1</v>
      </c>
      <c r="AF172" s="165" t="str">
        <f t="shared" si="8"/>
        <v>AFFOUE ODILE N’DRI</v>
      </c>
      <c r="AG172" s="166" t="str">
        <f t="shared" si="9"/>
        <v>12/3/2022</v>
      </c>
      <c r="AH172" s="167">
        <f t="shared" si="11"/>
        <v>6</v>
      </c>
      <c r="AI172" s="168">
        <f t="shared" si="10"/>
        <v>0</v>
      </c>
    </row>
    <row r="173" spans="1:35" ht="15" customHeight="1" x14ac:dyDescent="0.2">
      <c r="A173" s="206" t="s">
        <v>1202</v>
      </c>
      <c r="B173" s="206" t="s">
        <v>667</v>
      </c>
      <c r="C173" s="206" t="s">
        <v>1202</v>
      </c>
      <c r="D173" s="206" t="s">
        <v>1081</v>
      </c>
      <c r="E173" s="206" t="s">
        <v>669</v>
      </c>
      <c r="F173" s="206" t="s">
        <v>670</v>
      </c>
      <c r="G173" s="206" t="s">
        <v>1188</v>
      </c>
      <c r="H173" s="278">
        <v>4.0199999999999996</v>
      </c>
      <c r="I173" s="206" t="s">
        <v>671</v>
      </c>
      <c r="J173" s="206">
        <v>1</v>
      </c>
      <c r="K173" s="207">
        <v>2022</v>
      </c>
      <c r="L173" s="208" t="s">
        <v>1045</v>
      </c>
      <c r="M173" s="208" t="s">
        <v>1045</v>
      </c>
      <c r="N173" s="210" t="s">
        <v>3255</v>
      </c>
      <c r="O173" s="209" t="s">
        <v>667</v>
      </c>
      <c r="P173" s="209" t="s">
        <v>674</v>
      </c>
      <c r="Q173" s="210">
        <v>1988</v>
      </c>
      <c r="R173" s="211">
        <v>3</v>
      </c>
      <c r="S173" s="211" t="s">
        <v>667</v>
      </c>
      <c r="T173" s="211" t="s">
        <v>667</v>
      </c>
      <c r="U173" s="211" t="s">
        <v>667</v>
      </c>
      <c r="V173" s="211" t="s">
        <v>667</v>
      </c>
      <c r="W173" s="211" t="s">
        <v>667</v>
      </c>
      <c r="X173" s="212">
        <v>0</v>
      </c>
      <c r="Y173" s="212">
        <v>0</v>
      </c>
      <c r="Z173" s="213" t="s">
        <v>2989</v>
      </c>
      <c r="AA173" s="214">
        <v>2022</v>
      </c>
      <c r="AB173" s="215">
        <v>3</v>
      </c>
      <c r="AC173" s="215">
        <v>13</v>
      </c>
      <c r="AD173" s="220" t="b">
        <f>IF(ISBLANK(GroupMember[[#This Row],[1. Identifiant interne d’exploitation agricole*]]),"",IF(ISERROR(MATCH(GroupMember[[#This Row],[1. Identifiant interne d’exploitation agricole*]],CertifiedCrop[1. Identifiant interne d’exploitation agricole*],0)),FALSE,TRUE))</f>
        <v>1</v>
      </c>
      <c r="AE173" s="220" t="b">
        <f>IF(ISBLANK(GroupMember[[#This Row],[1. Identifiant interne d’exploitation agricole*]]),"",IF(ISERROR(MATCH(GroupMember[[#This Row],[1. Identifiant interne d’exploitation agricole*]],FarmUnit[1. Identifiant interne d’exploitation agricole*],0)),FALSE,TRUE))</f>
        <v>1</v>
      </c>
      <c r="AF173" s="165" t="str">
        <f t="shared" si="8"/>
        <v>KOFFI KOFFI</v>
      </c>
      <c r="AG173" s="166" t="str">
        <f t="shared" si="9"/>
        <v>13/3/2022</v>
      </c>
      <c r="AH173" s="167">
        <f t="shared" si="11"/>
        <v>5</v>
      </c>
      <c r="AI173" s="168">
        <f t="shared" si="10"/>
        <v>0</v>
      </c>
    </row>
    <row r="174" spans="1:35" ht="15" x14ac:dyDescent="0.2">
      <c r="A174" s="206" t="s">
        <v>1203</v>
      </c>
      <c r="B174" s="206" t="s">
        <v>667</v>
      </c>
      <c r="C174" s="206" t="s">
        <v>1203</v>
      </c>
      <c r="D174" s="206" t="s">
        <v>1188</v>
      </c>
      <c r="E174" s="206" t="s">
        <v>669</v>
      </c>
      <c r="F174" s="206" t="s">
        <v>670</v>
      </c>
      <c r="G174" s="206" t="s">
        <v>1188</v>
      </c>
      <c r="H174" s="280">
        <v>2.25</v>
      </c>
      <c r="I174" s="206" t="s">
        <v>671</v>
      </c>
      <c r="J174" s="206">
        <v>1</v>
      </c>
      <c r="K174" s="207">
        <v>2022</v>
      </c>
      <c r="L174" s="208" t="s">
        <v>1079</v>
      </c>
      <c r="M174" s="208" t="s">
        <v>1042</v>
      </c>
      <c r="N174" s="210" t="s">
        <v>667</v>
      </c>
      <c r="O174" s="209" t="s">
        <v>1204</v>
      </c>
      <c r="P174" s="209" t="s">
        <v>674</v>
      </c>
      <c r="Q174" s="210">
        <v>1977</v>
      </c>
      <c r="R174" s="211">
        <v>3</v>
      </c>
      <c r="S174" s="211" t="s">
        <v>667</v>
      </c>
      <c r="T174" s="211" t="s">
        <v>667</v>
      </c>
      <c r="U174" s="211" t="s">
        <v>667</v>
      </c>
      <c r="V174" s="211" t="s">
        <v>667</v>
      </c>
      <c r="W174" s="211" t="s">
        <v>667</v>
      </c>
      <c r="X174" s="212">
        <v>0</v>
      </c>
      <c r="Y174" s="212">
        <v>0</v>
      </c>
      <c r="Z174" s="213" t="s">
        <v>2989</v>
      </c>
      <c r="AA174" s="214">
        <v>2022</v>
      </c>
      <c r="AB174" s="215">
        <v>3</v>
      </c>
      <c r="AC174" s="215">
        <v>13</v>
      </c>
      <c r="AD174" s="220" t="b">
        <f>IF(ISBLANK(GroupMember[[#This Row],[1. Identifiant interne d’exploitation agricole*]]),"",IF(ISERROR(MATCH(GroupMember[[#This Row],[1. Identifiant interne d’exploitation agricole*]],CertifiedCrop[1. Identifiant interne d’exploitation agricole*],0)),FALSE,TRUE))</f>
        <v>1</v>
      </c>
      <c r="AE174" s="220" t="b">
        <f>IF(ISBLANK(GroupMember[[#This Row],[1. Identifiant interne d’exploitation agricole*]]),"",IF(ISERROR(MATCH(GroupMember[[#This Row],[1. Identifiant interne d’exploitation agricole*]],FarmUnit[1. Identifiant interne d’exploitation agricole*],0)),FALSE,TRUE))</f>
        <v>1</v>
      </c>
      <c r="AF174" s="165" t="str">
        <f t="shared" si="8"/>
        <v>AFFOUE KOUASSI</v>
      </c>
      <c r="AG174" s="166" t="str">
        <f t="shared" si="9"/>
        <v>13/3/2022</v>
      </c>
      <c r="AH174" s="167">
        <f t="shared" si="11"/>
        <v>5</v>
      </c>
      <c r="AI174" s="168">
        <f t="shared" si="10"/>
        <v>0</v>
      </c>
    </row>
    <row r="175" spans="1:35" ht="15" x14ac:dyDescent="0.2">
      <c r="A175" s="206" t="s">
        <v>1205</v>
      </c>
      <c r="B175" s="206" t="s">
        <v>667</v>
      </c>
      <c r="C175" s="206" t="s">
        <v>1205</v>
      </c>
      <c r="D175" s="206" t="s">
        <v>1188</v>
      </c>
      <c r="E175" s="206" t="s">
        <v>669</v>
      </c>
      <c r="F175" s="206" t="s">
        <v>670</v>
      </c>
      <c r="G175" s="206" t="s">
        <v>1188</v>
      </c>
      <c r="H175" s="280">
        <v>6.18</v>
      </c>
      <c r="I175" s="206" t="s">
        <v>671</v>
      </c>
      <c r="J175" s="206">
        <v>1</v>
      </c>
      <c r="K175" s="207">
        <v>2022</v>
      </c>
      <c r="L175" s="208" t="s">
        <v>1206</v>
      </c>
      <c r="M175" s="208" t="s">
        <v>1207</v>
      </c>
      <c r="N175" s="210" t="s">
        <v>3256</v>
      </c>
      <c r="O175" s="209" t="s">
        <v>667</v>
      </c>
      <c r="P175" s="209" t="s">
        <v>674</v>
      </c>
      <c r="Q175" s="210">
        <v>1990</v>
      </c>
      <c r="R175" s="211">
        <v>2</v>
      </c>
      <c r="S175" s="211" t="s">
        <v>667</v>
      </c>
      <c r="T175" s="211" t="s">
        <v>667</v>
      </c>
      <c r="U175" s="211" t="s">
        <v>667</v>
      </c>
      <c r="V175" s="211" t="s">
        <v>667</v>
      </c>
      <c r="W175" s="211" t="s">
        <v>667</v>
      </c>
      <c r="X175" s="212">
        <v>0</v>
      </c>
      <c r="Y175" s="212">
        <v>0</v>
      </c>
      <c r="Z175" s="213" t="s">
        <v>2989</v>
      </c>
      <c r="AA175" s="214">
        <v>2022</v>
      </c>
      <c r="AB175" s="215">
        <v>3</v>
      </c>
      <c r="AC175" s="215">
        <v>13</v>
      </c>
      <c r="AD175" s="220" t="b">
        <f>IF(ISBLANK(GroupMember[[#This Row],[1. Identifiant interne d’exploitation agricole*]]),"",IF(ISERROR(MATCH(GroupMember[[#This Row],[1. Identifiant interne d’exploitation agricole*]],CertifiedCrop[1. Identifiant interne d’exploitation agricole*],0)),FALSE,TRUE))</f>
        <v>1</v>
      </c>
      <c r="AE175" s="220" t="b">
        <f>IF(ISBLANK(GroupMember[[#This Row],[1. Identifiant interne d’exploitation agricole*]]),"",IF(ISERROR(MATCH(GroupMember[[#This Row],[1. Identifiant interne d’exploitation agricole*]],FarmUnit[1. Identifiant interne d’exploitation agricole*],0)),FALSE,TRUE))</f>
        <v>1</v>
      </c>
      <c r="AF175" s="165" t="str">
        <f t="shared" si="8"/>
        <v>KOUADIO PARFAIT KONANDRI</v>
      </c>
      <c r="AG175" s="166" t="str">
        <f t="shared" si="9"/>
        <v>13/3/2022</v>
      </c>
      <c r="AH175" s="167">
        <f t="shared" si="11"/>
        <v>5</v>
      </c>
      <c r="AI175" s="168">
        <f t="shared" si="10"/>
        <v>0</v>
      </c>
    </row>
    <row r="176" spans="1:35" ht="15" x14ac:dyDescent="0.2">
      <c r="A176" s="206" t="s">
        <v>1208</v>
      </c>
      <c r="B176" s="206" t="s">
        <v>667</v>
      </c>
      <c r="C176" s="206" t="s">
        <v>1208</v>
      </c>
      <c r="D176" s="206" t="s">
        <v>1188</v>
      </c>
      <c r="E176" s="206" t="s">
        <v>669</v>
      </c>
      <c r="F176" s="206" t="s">
        <v>670</v>
      </c>
      <c r="G176" s="206" t="s">
        <v>1188</v>
      </c>
      <c r="H176" s="280">
        <v>3.82</v>
      </c>
      <c r="I176" s="206" t="s">
        <v>671</v>
      </c>
      <c r="J176" s="206">
        <v>1</v>
      </c>
      <c r="K176" s="207">
        <v>2022</v>
      </c>
      <c r="L176" s="208" t="s">
        <v>1209</v>
      </c>
      <c r="M176" s="208" t="s">
        <v>1210</v>
      </c>
      <c r="N176" s="210" t="s">
        <v>3257</v>
      </c>
      <c r="O176" s="209" t="s">
        <v>667</v>
      </c>
      <c r="P176" s="209" t="s">
        <v>679</v>
      </c>
      <c r="Q176" s="210">
        <v>1987</v>
      </c>
      <c r="R176" s="211">
        <v>3</v>
      </c>
      <c r="S176" s="211" t="s">
        <v>667</v>
      </c>
      <c r="T176" s="211" t="s">
        <v>667</v>
      </c>
      <c r="U176" s="211" t="s">
        <v>667</v>
      </c>
      <c r="V176" s="211" t="s">
        <v>667</v>
      </c>
      <c r="W176" s="211" t="s">
        <v>667</v>
      </c>
      <c r="X176" s="212">
        <v>0</v>
      </c>
      <c r="Y176" s="212">
        <v>0</v>
      </c>
      <c r="Z176" s="213" t="s">
        <v>2989</v>
      </c>
      <c r="AA176" s="214">
        <v>2022</v>
      </c>
      <c r="AB176" s="215">
        <v>3</v>
      </c>
      <c r="AC176" s="215">
        <v>13</v>
      </c>
      <c r="AD176" s="220" t="b">
        <f>IF(ISBLANK(GroupMember[[#This Row],[1. Identifiant interne d’exploitation agricole*]]),"",IF(ISERROR(MATCH(GroupMember[[#This Row],[1. Identifiant interne d’exploitation agricole*]],CertifiedCrop[1. Identifiant interne d’exploitation agricole*],0)),FALSE,TRUE))</f>
        <v>1</v>
      </c>
      <c r="AE176" s="220" t="b">
        <f>IF(ISBLANK(GroupMember[[#This Row],[1. Identifiant interne d’exploitation agricole*]]),"",IF(ISERROR(MATCH(GroupMember[[#This Row],[1. Identifiant interne d’exploitation agricole*]],FarmUnit[1. Identifiant interne d’exploitation agricole*],0)),FALSE,TRUE))</f>
        <v>1</v>
      </c>
      <c r="AF176" s="165" t="str">
        <f t="shared" si="8"/>
        <v>ADJOUA HONORINE BROU</v>
      </c>
      <c r="AG176" s="166" t="str">
        <f t="shared" si="9"/>
        <v>13/3/2022</v>
      </c>
      <c r="AH176" s="167">
        <f t="shared" si="11"/>
        <v>5</v>
      </c>
      <c r="AI176" s="168">
        <f t="shared" si="10"/>
        <v>0</v>
      </c>
    </row>
    <row r="177" spans="1:35" ht="15" x14ac:dyDescent="0.2">
      <c r="A177" s="206" t="s">
        <v>1211</v>
      </c>
      <c r="B177" s="206" t="s">
        <v>667</v>
      </c>
      <c r="C177" s="206" t="s">
        <v>1211</v>
      </c>
      <c r="D177" s="206" t="s">
        <v>1188</v>
      </c>
      <c r="E177" s="206" t="s">
        <v>669</v>
      </c>
      <c r="F177" s="206" t="s">
        <v>670</v>
      </c>
      <c r="G177" s="206" t="s">
        <v>1188</v>
      </c>
      <c r="H177" s="280">
        <v>2.21</v>
      </c>
      <c r="I177" s="206" t="s">
        <v>671</v>
      </c>
      <c r="J177" s="206">
        <v>1</v>
      </c>
      <c r="K177" s="207">
        <v>2022</v>
      </c>
      <c r="L177" s="208" t="s">
        <v>1212</v>
      </c>
      <c r="M177" s="208" t="s">
        <v>1213</v>
      </c>
      <c r="N177" s="210" t="s">
        <v>3258</v>
      </c>
      <c r="O177" s="209" t="s">
        <v>1214</v>
      </c>
      <c r="P177" s="209" t="s">
        <v>674</v>
      </c>
      <c r="Q177" s="210">
        <v>1979</v>
      </c>
      <c r="R177" s="211">
        <v>3</v>
      </c>
      <c r="S177" s="211" t="s">
        <v>667</v>
      </c>
      <c r="T177" s="211" t="s">
        <v>667</v>
      </c>
      <c r="U177" s="211" t="s">
        <v>667</v>
      </c>
      <c r="V177" s="211" t="s">
        <v>667</v>
      </c>
      <c r="W177" s="211" t="s">
        <v>667</v>
      </c>
      <c r="X177" s="212">
        <v>0</v>
      </c>
      <c r="Y177" s="212">
        <v>0</v>
      </c>
      <c r="Z177" s="213" t="s">
        <v>2989</v>
      </c>
      <c r="AA177" s="214">
        <v>2022</v>
      </c>
      <c r="AB177" s="215">
        <v>3</v>
      </c>
      <c r="AC177" s="215">
        <v>13</v>
      </c>
      <c r="AD177" s="220" t="b">
        <f>IF(ISBLANK(GroupMember[[#This Row],[1. Identifiant interne d’exploitation agricole*]]),"",IF(ISERROR(MATCH(GroupMember[[#This Row],[1. Identifiant interne d’exploitation agricole*]],CertifiedCrop[1. Identifiant interne d’exploitation agricole*],0)),FALSE,TRUE))</f>
        <v>1</v>
      </c>
      <c r="AE177" s="220" t="b">
        <f>IF(ISBLANK(GroupMember[[#This Row],[1. Identifiant interne d’exploitation agricole*]]),"",IF(ISERROR(MATCH(GroupMember[[#This Row],[1. Identifiant interne d’exploitation agricole*]],FarmUnit[1. Identifiant interne d’exploitation agricole*],0)),FALSE,TRUE))</f>
        <v>1</v>
      </c>
      <c r="AF177" s="165" t="str">
        <f t="shared" si="8"/>
        <v>AHOU CLEMANTINE KRA</v>
      </c>
      <c r="AG177" s="166" t="str">
        <f t="shared" si="9"/>
        <v>13/3/2022</v>
      </c>
      <c r="AH177" s="167">
        <f t="shared" si="11"/>
        <v>5</v>
      </c>
      <c r="AI177" s="168">
        <f t="shared" si="10"/>
        <v>0</v>
      </c>
    </row>
    <row r="178" spans="1:35" ht="15" x14ac:dyDescent="0.2">
      <c r="A178" s="206" t="s">
        <v>1215</v>
      </c>
      <c r="B178" s="206" t="s">
        <v>667</v>
      </c>
      <c r="C178" s="206" t="s">
        <v>1215</v>
      </c>
      <c r="D178" s="206" t="s">
        <v>1188</v>
      </c>
      <c r="E178" s="206" t="s">
        <v>669</v>
      </c>
      <c r="F178" s="206" t="s">
        <v>670</v>
      </c>
      <c r="G178" s="206" t="s">
        <v>1188</v>
      </c>
      <c r="H178" s="280">
        <v>3</v>
      </c>
      <c r="I178" s="206" t="s">
        <v>671</v>
      </c>
      <c r="J178" s="206">
        <v>1</v>
      </c>
      <c r="K178" s="207">
        <v>2022</v>
      </c>
      <c r="L178" s="208" t="s">
        <v>1216</v>
      </c>
      <c r="M178" s="208" t="s">
        <v>1217</v>
      </c>
      <c r="N178" s="210" t="s">
        <v>667</v>
      </c>
      <c r="O178" s="209" t="s">
        <v>667</v>
      </c>
      <c r="P178" s="209" t="s">
        <v>679</v>
      </c>
      <c r="Q178" s="210">
        <v>1975</v>
      </c>
      <c r="R178" s="211">
        <v>3</v>
      </c>
      <c r="S178" s="211" t="s">
        <v>667</v>
      </c>
      <c r="T178" s="211" t="s">
        <v>667</v>
      </c>
      <c r="U178" s="211" t="s">
        <v>667</v>
      </c>
      <c r="V178" s="211" t="s">
        <v>667</v>
      </c>
      <c r="W178" s="211" t="s">
        <v>667</v>
      </c>
      <c r="X178" s="212">
        <v>0</v>
      </c>
      <c r="Y178" s="212">
        <v>0</v>
      </c>
      <c r="Z178" s="213" t="s">
        <v>2989</v>
      </c>
      <c r="AA178" s="214">
        <v>2022</v>
      </c>
      <c r="AB178" s="215">
        <v>3</v>
      </c>
      <c r="AC178" s="215">
        <v>14</v>
      </c>
      <c r="AD178" s="220" t="b">
        <f>IF(ISBLANK(GroupMember[[#This Row],[1. Identifiant interne d’exploitation agricole*]]),"",IF(ISERROR(MATCH(GroupMember[[#This Row],[1. Identifiant interne d’exploitation agricole*]],CertifiedCrop[1. Identifiant interne d’exploitation agricole*],0)),FALSE,TRUE))</f>
        <v>1</v>
      </c>
      <c r="AE178" s="220" t="b">
        <f>IF(ISBLANK(GroupMember[[#This Row],[1. Identifiant interne d’exploitation agricole*]]),"",IF(ISERROR(MATCH(GroupMember[[#This Row],[1. Identifiant interne d’exploitation agricole*]],FarmUnit[1. Identifiant interne d’exploitation agricole*],0)),FALSE,TRUE))</f>
        <v>1</v>
      </c>
      <c r="AF178" s="165" t="str">
        <f t="shared" si="8"/>
        <v>KOFFI MARTIAL KOLI</v>
      </c>
      <c r="AG178" s="166" t="str">
        <f t="shared" si="9"/>
        <v>14/3/2022</v>
      </c>
      <c r="AH178" s="167">
        <f t="shared" si="11"/>
        <v>4</v>
      </c>
      <c r="AI178" s="168">
        <f t="shared" si="10"/>
        <v>0</v>
      </c>
    </row>
    <row r="179" spans="1:35" ht="15" x14ac:dyDescent="0.2">
      <c r="A179" s="206" t="s">
        <v>1218</v>
      </c>
      <c r="B179" s="206" t="s">
        <v>667</v>
      </c>
      <c r="C179" s="206" t="s">
        <v>1218</v>
      </c>
      <c r="D179" s="206" t="s">
        <v>1188</v>
      </c>
      <c r="E179" s="206" t="s">
        <v>669</v>
      </c>
      <c r="F179" s="206" t="s">
        <v>670</v>
      </c>
      <c r="G179" s="206" t="s">
        <v>1188</v>
      </c>
      <c r="H179" s="280">
        <v>2.62</v>
      </c>
      <c r="I179" s="206" t="s">
        <v>671</v>
      </c>
      <c r="J179" s="206">
        <v>1</v>
      </c>
      <c r="K179" s="207">
        <v>2022</v>
      </c>
      <c r="L179" s="208" t="s">
        <v>1219</v>
      </c>
      <c r="M179" s="208" t="s">
        <v>947</v>
      </c>
      <c r="N179" s="210" t="s">
        <v>3259</v>
      </c>
      <c r="O179" s="209" t="s">
        <v>667</v>
      </c>
      <c r="P179" s="209" t="s">
        <v>674</v>
      </c>
      <c r="Q179" s="210">
        <v>1974</v>
      </c>
      <c r="R179" s="211">
        <v>3</v>
      </c>
      <c r="S179" s="211" t="s">
        <v>667</v>
      </c>
      <c r="T179" s="211" t="s">
        <v>667</v>
      </c>
      <c r="U179" s="211" t="s">
        <v>667</v>
      </c>
      <c r="V179" s="211" t="s">
        <v>667</v>
      </c>
      <c r="W179" s="211" t="s">
        <v>667</v>
      </c>
      <c r="X179" s="212">
        <v>0</v>
      </c>
      <c r="Y179" s="212">
        <v>0</v>
      </c>
      <c r="Z179" s="213" t="s">
        <v>2989</v>
      </c>
      <c r="AA179" s="214">
        <v>2022</v>
      </c>
      <c r="AB179" s="215">
        <v>3</v>
      </c>
      <c r="AC179" s="215">
        <v>14</v>
      </c>
      <c r="AD179" s="220" t="b">
        <f>IF(ISBLANK(GroupMember[[#This Row],[1. Identifiant interne d’exploitation agricole*]]),"",IF(ISERROR(MATCH(GroupMember[[#This Row],[1. Identifiant interne d’exploitation agricole*]],CertifiedCrop[1. Identifiant interne d’exploitation agricole*],0)),FALSE,TRUE))</f>
        <v>1</v>
      </c>
      <c r="AE179" s="220" t="b">
        <f>IF(ISBLANK(GroupMember[[#This Row],[1. Identifiant interne d’exploitation agricole*]]),"",IF(ISERROR(MATCH(GroupMember[[#This Row],[1. Identifiant interne d’exploitation agricole*]],FarmUnit[1. Identifiant interne d’exploitation agricole*],0)),FALSE,TRUE))</f>
        <v>1</v>
      </c>
      <c r="AF179" s="165" t="str">
        <f t="shared" ref="AF179:AF242" si="12">IFERROR(CONCATENATE(L179," ",M179),"")</f>
        <v>KOFFI SYLVIN KONAN</v>
      </c>
      <c r="AG179" s="166" t="str">
        <f t="shared" ref="AG179:AG242" si="13">CONCATENATE(AC179,"/",AB179,"/",AA179)</f>
        <v>14/3/2022</v>
      </c>
      <c r="AH179" s="167">
        <f t="shared" si="11"/>
        <v>4</v>
      </c>
      <c r="AI179" s="168">
        <f t="shared" ref="AI179:AI242" si="14">IF((X179+Y179/12)&lt;0,"",(X179+Y179/12))</f>
        <v>0</v>
      </c>
    </row>
    <row r="180" spans="1:35" ht="15" x14ac:dyDescent="0.2">
      <c r="A180" s="206" t="s">
        <v>1220</v>
      </c>
      <c r="B180" s="206" t="s">
        <v>667</v>
      </c>
      <c r="C180" s="206" t="s">
        <v>1220</v>
      </c>
      <c r="D180" s="206" t="s">
        <v>1188</v>
      </c>
      <c r="E180" s="206" t="s">
        <v>669</v>
      </c>
      <c r="F180" s="206" t="s">
        <v>670</v>
      </c>
      <c r="G180" s="206" t="s">
        <v>1188</v>
      </c>
      <c r="H180" s="280">
        <v>2.74</v>
      </c>
      <c r="I180" s="206" t="s">
        <v>671</v>
      </c>
      <c r="J180" s="206">
        <v>1</v>
      </c>
      <c r="K180" s="207">
        <v>2022</v>
      </c>
      <c r="L180" s="208" t="s">
        <v>1221</v>
      </c>
      <c r="M180" s="208" t="s">
        <v>1042</v>
      </c>
      <c r="N180" s="210" t="s">
        <v>3260</v>
      </c>
      <c r="O180" s="209" t="s">
        <v>667</v>
      </c>
      <c r="P180" s="209" t="s">
        <v>674</v>
      </c>
      <c r="Q180" s="210">
        <v>1998</v>
      </c>
      <c r="R180" s="211">
        <v>3</v>
      </c>
      <c r="S180" s="211" t="s">
        <v>667</v>
      </c>
      <c r="T180" s="211" t="s">
        <v>667</v>
      </c>
      <c r="U180" s="211" t="s">
        <v>667</v>
      </c>
      <c r="V180" s="211" t="s">
        <v>667</v>
      </c>
      <c r="W180" s="211" t="s">
        <v>667</v>
      </c>
      <c r="X180" s="212">
        <v>0</v>
      </c>
      <c r="Y180" s="212">
        <v>0</v>
      </c>
      <c r="Z180" s="213" t="s">
        <v>2989</v>
      </c>
      <c r="AA180" s="214">
        <v>2022</v>
      </c>
      <c r="AB180" s="215">
        <v>3</v>
      </c>
      <c r="AC180" s="215">
        <v>14</v>
      </c>
      <c r="AD180" s="220" t="b">
        <f>IF(ISBLANK(GroupMember[[#This Row],[1. Identifiant interne d’exploitation agricole*]]),"",IF(ISERROR(MATCH(GroupMember[[#This Row],[1. Identifiant interne d’exploitation agricole*]],CertifiedCrop[1. Identifiant interne d’exploitation agricole*],0)),FALSE,TRUE))</f>
        <v>1</v>
      </c>
      <c r="AE180" s="220" t="b">
        <f>IF(ISBLANK(GroupMember[[#This Row],[1. Identifiant interne d’exploitation agricole*]]),"",IF(ISERROR(MATCH(GroupMember[[#This Row],[1. Identifiant interne d’exploitation agricole*]],FarmUnit[1. Identifiant interne d’exploitation agricole*],0)),FALSE,TRUE))</f>
        <v>1</v>
      </c>
      <c r="AF180" s="165" t="str">
        <f t="shared" si="12"/>
        <v>KOFFI NESTOR KOUASSI</v>
      </c>
      <c r="AG180" s="166" t="str">
        <f t="shared" si="13"/>
        <v>14/3/2022</v>
      </c>
      <c r="AH180" s="167">
        <f t="shared" si="11"/>
        <v>4</v>
      </c>
      <c r="AI180" s="168">
        <f t="shared" si="14"/>
        <v>0</v>
      </c>
    </row>
    <row r="181" spans="1:35" ht="15" x14ac:dyDescent="0.2">
      <c r="A181" s="206" t="s">
        <v>1222</v>
      </c>
      <c r="B181" s="206" t="s">
        <v>667</v>
      </c>
      <c r="C181" s="206" t="s">
        <v>1222</v>
      </c>
      <c r="D181" s="206" t="s">
        <v>1188</v>
      </c>
      <c r="E181" s="206" t="s">
        <v>669</v>
      </c>
      <c r="F181" s="206" t="s">
        <v>670</v>
      </c>
      <c r="G181" s="206" t="s">
        <v>1188</v>
      </c>
      <c r="H181" s="280">
        <v>3</v>
      </c>
      <c r="I181" s="206" t="s">
        <v>671</v>
      </c>
      <c r="J181" s="206">
        <v>1</v>
      </c>
      <c r="K181" s="207">
        <v>2022</v>
      </c>
      <c r="L181" s="208" t="s">
        <v>947</v>
      </c>
      <c r="M181" s="208" t="s">
        <v>1044</v>
      </c>
      <c r="N181" s="210" t="s">
        <v>3261</v>
      </c>
      <c r="O181" s="209" t="s">
        <v>667</v>
      </c>
      <c r="P181" s="209" t="s">
        <v>674</v>
      </c>
      <c r="Q181" s="210">
        <v>1981</v>
      </c>
      <c r="R181" s="225">
        <v>2</v>
      </c>
      <c r="S181" s="211" t="s">
        <v>667</v>
      </c>
      <c r="T181" s="211" t="s">
        <v>667</v>
      </c>
      <c r="U181" s="211" t="s">
        <v>667</v>
      </c>
      <c r="V181" s="211" t="s">
        <v>667</v>
      </c>
      <c r="W181" s="211" t="s">
        <v>667</v>
      </c>
      <c r="X181" s="212">
        <v>0</v>
      </c>
      <c r="Y181" s="212">
        <v>0</v>
      </c>
      <c r="Z181" s="213" t="s">
        <v>2989</v>
      </c>
      <c r="AA181" s="214">
        <v>2022</v>
      </c>
      <c r="AB181" s="215">
        <v>3</v>
      </c>
      <c r="AC181" s="215">
        <v>14</v>
      </c>
      <c r="AD181" s="220" t="b">
        <f>IF(ISBLANK(GroupMember[[#This Row],[1. Identifiant interne d’exploitation agricole*]]),"",IF(ISERROR(MATCH(GroupMember[[#This Row],[1. Identifiant interne d’exploitation agricole*]],CertifiedCrop[1. Identifiant interne d’exploitation agricole*],0)),FALSE,TRUE))</f>
        <v>1</v>
      </c>
      <c r="AE181" s="220" t="b">
        <f>IF(ISBLANK(GroupMember[[#This Row],[1. Identifiant interne d’exploitation agricole*]]),"",IF(ISERROR(MATCH(GroupMember[[#This Row],[1. Identifiant interne d’exploitation agricole*]],FarmUnit[1. Identifiant interne d’exploitation agricole*],0)),FALSE,TRUE))</f>
        <v>1</v>
      </c>
      <c r="AF181" s="165" t="str">
        <f t="shared" si="12"/>
        <v>KONAN KOUAKOU</v>
      </c>
      <c r="AG181" s="166" t="str">
        <f t="shared" si="13"/>
        <v>14/3/2022</v>
      </c>
      <c r="AH181" s="167">
        <f t="shared" si="11"/>
        <v>4</v>
      </c>
      <c r="AI181" s="168">
        <f t="shared" si="14"/>
        <v>0</v>
      </c>
    </row>
    <row r="182" spans="1:35" ht="15" x14ac:dyDescent="0.2">
      <c r="A182" s="206" t="s">
        <v>1223</v>
      </c>
      <c r="B182" s="206" t="s">
        <v>667</v>
      </c>
      <c r="C182" s="206" t="s">
        <v>1223</v>
      </c>
      <c r="D182" s="206" t="s">
        <v>1188</v>
      </c>
      <c r="E182" s="206" t="s">
        <v>669</v>
      </c>
      <c r="F182" s="206" t="s">
        <v>670</v>
      </c>
      <c r="G182" s="206" t="s">
        <v>1188</v>
      </c>
      <c r="H182" s="280">
        <v>3</v>
      </c>
      <c r="I182" s="206" t="s">
        <v>671</v>
      </c>
      <c r="J182" s="206">
        <v>1</v>
      </c>
      <c r="K182" s="207">
        <v>2022</v>
      </c>
      <c r="L182" s="208" t="s">
        <v>1045</v>
      </c>
      <c r="M182" s="208" t="s">
        <v>685</v>
      </c>
      <c r="N182" s="210" t="s">
        <v>3262</v>
      </c>
      <c r="O182" s="209" t="s">
        <v>667</v>
      </c>
      <c r="P182" s="209" t="s">
        <v>674</v>
      </c>
      <c r="Q182" s="210">
        <v>1980</v>
      </c>
      <c r="R182" s="225">
        <v>2</v>
      </c>
      <c r="S182" s="211" t="s">
        <v>667</v>
      </c>
      <c r="T182" s="211" t="s">
        <v>667</v>
      </c>
      <c r="U182" s="211" t="s">
        <v>667</v>
      </c>
      <c r="V182" s="211" t="s">
        <v>667</v>
      </c>
      <c r="W182" s="211" t="s">
        <v>667</v>
      </c>
      <c r="X182" s="212">
        <v>0</v>
      </c>
      <c r="Y182" s="212">
        <v>0</v>
      </c>
      <c r="Z182" s="213" t="s">
        <v>2989</v>
      </c>
      <c r="AA182" s="214">
        <v>2022</v>
      </c>
      <c r="AB182" s="215">
        <v>3</v>
      </c>
      <c r="AC182" s="215">
        <v>15</v>
      </c>
      <c r="AD182" s="220" t="b">
        <f>IF(ISBLANK(GroupMember[[#This Row],[1. Identifiant interne d’exploitation agricole*]]),"",IF(ISERROR(MATCH(GroupMember[[#This Row],[1. Identifiant interne d’exploitation agricole*]],CertifiedCrop[1. Identifiant interne d’exploitation agricole*],0)),FALSE,TRUE))</f>
        <v>1</v>
      </c>
      <c r="AE182" s="220" t="b">
        <f>IF(ISBLANK(GroupMember[[#This Row],[1. Identifiant interne d’exploitation agricole*]]),"",IF(ISERROR(MATCH(GroupMember[[#This Row],[1. Identifiant interne d’exploitation agricole*]],FarmUnit[1. Identifiant interne d’exploitation agricole*],0)),FALSE,TRUE))</f>
        <v>1</v>
      </c>
      <c r="AF182" s="165" t="str">
        <f t="shared" si="12"/>
        <v>KOFFI KOUAME</v>
      </c>
      <c r="AG182" s="166" t="str">
        <f t="shared" si="13"/>
        <v>15/3/2022</v>
      </c>
      <c r="AH182" s="167">
        <f t="shared" si="11"/>
        <v>4</v>
      </c>
      <c r="AI182" s="168">
        <f t="shared" si="14"/>
        <v>0</v>
      </c>
    </row>
    <row r="183" spans="1:35" ht="15" x14ac:dyDescent="0.2">
      <c r="A183" s="206" t="s">
        <v>1224</v>
      </c>
      <c r="B183" s="206" t="s">
        <v>667</v>
      </c>
      <c r="C183" s="206" t="s">
        <v>1224</v>
      </c>
      <c r="D183" s="206" t="s">
        <v>1188</v>
      </c>
      <c r="E183" s="206" t="s">
        <v>669</v>
      </c>
      <c r="F183" s="206" t="s">
        <v>670</v>
      </c>
      <c r="G183" s="206" t="s">
        <v>1188</v>
      </c>
      <c r="H183" s="280">
        <v>3.58</v>
      </c>
      <c r="I183" s="206" t="s">
        <v>671</v>
      </c>
      <c r="J183" s="206">
        <v>1</v>
      </c>
      <c r="K183" s="207">
        <v>2022</v>
      </c>
      <c r="L183" s="208" t="s">
        <v>1225</v>
      </c>
      <c r="M183" s="208" t="s">
        <v>977</v>
      </c>
      <c r="N183" s="210" t="s">
        <v>3263</v>
      </c>
      <c r="O183" s="209" t="s">
        <v>667</v>
      </c>
      <c r="P183" s="209" t="s">
        <v>679</v>
      </c>
      <c r="Q183" s="210">
        <v>1982</v>
      </c>
      <c r="R183" s="225">
        <v>4</v>
      </c>
      <c r="S183" s="211" t="s">
        <v>667</v>
      </c>
      <c r="T183" s="211" t="s">
        <v>667</v>
      </c>
      <c r="U183" s="211" t="s">
        <v>667</v>
      </c>
      <c r="V183" s="211" t="s">
        <v>667</v>
      </c>
      <c r="W183" s="211" t="s">
        <v>667</v>
      </c>
      <c r="X183" s="212">
        <v>0</v>
      </c>
      <c r="Y183" s="212">
        <v>0</v>
      </c>
      <c r="Z183" s="213" t="s">
        <v>2989</v>
      </c>
      <c r="AA183" s="214">
        <v>2022</v>
      </c>
      <c r="AB183" s="215">
        <v>3</v>
      </c>
      <c r="AC183" s="215">
        <v>15</v>
      </c>
      <c r="AD183" s="220" t="b">
        <f>IF(ISBLANK(GroupMember[[#This Row],[1. Identifiant interne d’exploitation agricole*]]),"",IF(ISERROR(MATCH(GroupMember[[#This Row],[1. Identifiant interne d’exploitation agricole*]],CertifiedCrop[1. Identifiant interne d’exploitation agricole*],0)),FALSE,TRUE))</f>
        <v>1</v>
      </c>
      <c r="AE183" s="220" t="b">
        <f>IF(ISBLANK(GroupMember[[#This Row],[1. Identifiant interne d’exploitation agricole*]]),"",IF(ISERROR(MATCH(GroupMember[[#This Row],[1. Identifiant interne d’exploitation agricole*]],FarmUnit[1. Identifiant interne d’exploitation agricole*],0)),FALSE,TRUE))</f>
        <v>1</v>
      </c>
      <c r="AF183" s="165" t="str">
        <f t="shared" si="12"/>
        <v>AFFOUE BERTINE KOUADIO</v>
      </c>
      <c r="AG183" s="166" t="str">
        <f t="shared" si="13"/>
        <v>15/3/2022</v>
      </c>
      <c r="AH183" s="167">
        <f t="shared" si="11"/>
        <v>4</v>
      </c>
      <c r="AI183" s="168">
        <f t="shared" si="14"/>
        <v>0</v>
      </c>
    </row>
    <row r="184" spans="1:35" ht="15" x14ac:dyDescent="0.2">
      <c r="A184" s="206" t="s">
        <v>1226</v>
      </c>
      <c r="B184" s="206" t="s">
        <v>667</v>
      </c>
      <c r="C184" s="206" t="s">
        <v>1226</v>
      </c>
      <c r="D184" s="206" t="s">
        <v>1188</v>
      </c>
      <c r="E184" s="206" t="s">
        <v>669</v>
      </c>
      <c r="F184" s="206" t="s">
        <v>670</v>
      </c>
      <c r="G184" s="206" t="s">
        <v>1188</v>
      </c>
      <c r="H184" s="280">
        <v>3.93</v>
      </c>
      <c r="I184" s="206" t="s">
        <v>671</v>
      </c>
      <c r="J184" s="206">
        <v>1</v>
      </c>
      <c r="K184" s="207">
        <v>2022</v>
      </c>
      <c r="L184" s="208" t="s">
        <v>1227</v>
      </c>
      <c r="M184" s="208" t="s">
        <v>1228</v>
      </c>
      <c r="N184" s="210" t="s">
        <v>3264</v>
      </c>
      <c r="O184" s="209" t="s">
        <v>667</v>
      </c>
      <c r="P184" s="209" t="s">
        <v>674</v>
      </c>
      <c r="Q184" s="210">
        <v>1983</v>
      </c>
      <c r="R184" s="225">
        <v>2</v>
      </c>
      <c r="S184" s="211" t="s">
        <v>667</v>
      </c>
      <c r="T184" s="211" t="s">
        <v>667</v>
      </c>
      <c r="U184" s="211" t="s">
        <v>667</v>
      </c>
      <c r="V184" s="211" t="s">
        <v>667</v>
      </c>
      <c r="W184" s="211" t="s">
        <v>667</v>
      </c>
      <c r="X184" s="212">
        <v>0</v>
      </c>
      <c r="Y184" s="212">
        <v>0</v>
      </c>
      <c r="Z184" s="213" t="s">
        <v>2989</v>
      </c>
      <c r="AA184" s="214">
        <v>2022</v>
      </c>
      <c r="AB184" s="215">
        <v>3</v>
      </c>
      <c r="AC184" s="215">
        <v>15</v>
      </c>
      <c r="AD184" s="220" t="b">
        <f>IF(ISBLANK(GroupMember[[#This Row],[1. Identifiant interne d’exploitation agricole*]]),"",IF(ISERROR(MATCH(GroupMember[[#This Row],[1. Identifiant interne d’exploitation agricole*]],CertifiedCrop[1. Identifiant interne d’exploitation agricole*],0)),FALSE,TRUE))</f>
        <v>1</v>
      </c>
      <c r="AE184" s="220" t="b">
        <f>IF(ISBLANK(GroupMember[[#This Row],[1. Identifiant interne d’exploitation agricole*]]),"",IF(ISERROR(MATCH(GroupMember[[#This Row],[1. Identifiant interne d’exploitation agricole*]],FarmUnit[1. Identifiant interne d’exploitation agricole*],0)),FALSE,TRUE))</f>
        <v>1</v>
      </c>
      <c r="AF184" s="165" t="str">
        <f t="shared" si="12"/>
        <v>GENEVIEVE TOHOU</v>
      </c>
      <c r="AG184" s="166" t="str">
        <f t="shared" si="13"/>
        <v>15/3/2022</v>
      </c>
      <c r="AH184" s="167">
        <f t="shared" si="11"/>
        <v>4</v>
      </c>
      <c r="AI184" s="168">
        <f t="shared" si="14"/>
        <v>0</v>
      </c>
    </row>
    <row r="185" spans="1:35" ht="15" x14ac:dyDescent="0.2">
      <c r="A185" s="206" t="s">
        <v>1229</v>
      </c>
      <c r="B185" s="206" t="s">
        <v>667</v>
      </c>
      <c r="C185" s="206" t="s">
        <v>1229</v>
      </c>
      <c r="D185" s="206" t="s">
        <v>1188</v>
      </c>
      <c r="E185" s="206" t="s">
        <v>669</v>
      </c>
      <c r="F185" s="206" t="s">
        <v>670</v>
      </c>
      <c r="G185" s="206" t="s">
        <v>1188</v>
      </c>
      <c r="H185" s="280">
        <v>4.32</v>
      </c>
      <c r="I185" s="206" t="s">
        <v>671</v>
      </c>
      <c r="J185" s="206">
        <v>1</v>
      </c>
      <c r="K185" s="207">
        <v>2022</v>
      </c>
      <c r="L185" s="208" t="s">
        <v>1230</v>
      </c>
      <c r="M185" s="208" t="s">
        <v>977</v>
      </c>
      <c r="N185" s="210" t="s">
        <v>3265</v>
      </c>
      <c r="O185" s="209" t="s">
        <v>667</v>
      </c>
      <c r="P185" s="209" t="s">
        <v>679</v>
      </c>
      <c r="Q185" s="210">
        <v>1991</v>
      </c>
      <c r="R185" s="225">
        <v>3</v>
      </c>
      <c r="S185" s="211" t="s">
        <v>667</v>
      </c>
      <c r="T185" s="211" t="s">
        <v>667</v>
      </c>
      <c r="U185" s="211" t="s">
        <v>667</v>
      </c>
      <c r="V185" s="211" t="s">
        <v>667</v>
      </c>
      <c r="W185" s="211" t="s">
        <v>667</v>
      </c>
      <c r="X185" s="212">
        <v>0</v>
      </c>
      <c r="Y185" s="212">
        <v>0</v>
      </c>
      <c r="Z185" s="213" t="s">
        <v>2989</v>
      </c>
      <c r="AA185" s="214">
        <v>2022</v>
      </c>
      <c r="AB185" s="215">
        <v>3</v>
      </c>
      <c r="AC185" s="215">
        <v>15</v>
      </c>
      <c r="AD185" s="220" t="b">
        <f>IF(ISBLANK(GroupMember[[#This Row],[1. Identifiant interne d’exploitation agricole*]]),"",IF(ISERROR(MATCH(GroupMember[[#This Row],[1. Identifiant interne d’exploitation agricole*]],CertifiedCrop[1. Identifiant interne d’exploitation agricole*],0)),FALSE,TRUE))</f>
        <v>1</v>
      </c>
      <c r="AE185" s="220" t="b">
        <f>IF(ISBLANK(GroupMember[[#This Row],[1. Identifiant interne d’exploitation agricole*]]),"",IF(ISERROR(MATCH(GroupMember[[#This Row],[1. Identifiant interne d’exploitation agricole*]],FarmUnit[1. Identifiant interne d’exploitation agricole*],0)),FALSE,TRUE))</f>
        <v>1</v>
      </c>
      <c r="AF185" s="165" t="str">
        <f t="shared" si="12"/>
        <v>AMENAN ANGE KOUADIO</v>
      </c>
      <c r="AG185" s="166" t="str">
        <f t="shared" si="13"/>
        <v>15/3/2022</v>
      </c>
      <c r="AH185" s="167">
        <f t="shared" si="11"/>
        <v>4</v>
      </c>
      <c r="AI185" s="168">
        <f t="shared" si="14"/>
        <v>0</v>
      </c>
    </row>
    <row r="186" spans="1:35" ht="15" x14ac:dyDescent="0.2">
      <c r="A186" s="206" t="s">
        <v>1231</v>
      </c>
      <c r="B186" s="206" t="s">
        <v>667</v>
      </c>
      <c r="C186" s="206" t="s">
        <v>1231</v>
      </c>
      <c r="D186" s="206" t="s">
        <v>1188</v>
      </c>
      <c r="E186" s="206" t="s">
        <v>669</v>
      </c>
      <c r="F186" s="206" t="s">
        <v>670</v>
      </c>
      <c r="G186" s="206" t="s">
        <v>1188</v>
      </c>
      <c r="H186" s="280">
        <v>3.6</v>
      </c>
      <c r="I186" s="206" t="s">
        <v>671</v>
      </c>
      <c r="J186" s="206">
        <v>1</v>
      </c>
      <c r="K186" s="207">
        <v>2022</v>
      </c>
      <c r="L186" s="208" t="s">
        <v>1232</v>
      </c>
      <c r="M186" s="208" t="s">
        <v>1217</v>
      </c>
      <c r="N186" s="210" t="s">
        <v>667</v>
      </c>
      <c r="O186" s="209" t="s">
        <v>667</v>
      </c>
      <c r="P186" s="209" t="s">
        <v>679</v>
      </c>
      <c r="Q186" s="210">
        <v>1988</v>
      </c>
      <c r="R186" s="225">
        <v>5</v>
      </c>
      <c r="S186" s="211" t="s">
        <v>667</v>
      </c>
      <c r="T186" s="211" t="s">
        <v>667</v>
      </c>
      <c r="U186" s="211" t="s">
        <v>667</v>
      </c>
      <c r="V186" s="211" t="s">
        <v>667</v>
      </c>
      <c r="W186" s="211" t="s">
        <v>667</v>
      </c>
      <c r="X186" s="212">
        <v>0</v>
      </c>
      <c r="Y186" s="212">
        <v>0</v>
      </c>
      <c r="Z186" s="213" t="s">
        <v>2989</v>
      </c>
      <c r="AA186" s="214">
        <v>2022</v>
      </c>
      <c r="AB186" s="215">
        <v>3</v>
      </c>
      <c r="AC186" s="215">
        <v>16</v>
      </c>
      <c r="AD186" s="220" t="b">
        <f>IF(ISBLANK(GroupMember[[#This Row],[1. Identifiant interne d’exploitation agricole*]]),"",IF(ISERROR(MATCH(GroupMember[[#This Row],[1. Identifiant interne d’exploitation agricole*]],CertifiedCrop[1. Identifiant interne d’exploitation agricole*],0)),FALSE,TRUE))</f>
        <v>1</v>
      </c>
      <c r="AE186" s="220" t="b">
        <f>IF(ISBLANK(GroupMember[[#This Row],[1. Identifiant interne d’exploitation agricole*]]),"",IF(ISERROR(MATCH(GroupMember[[#This Row],[1. Identifiant interne d’exploitation agricole*]],FarmUnit[1. Identifiant interne d’exploitation agricole*],0)),FALSE,TRUE))</f>
        <v>1</v>
      </c>
      <c r="AF186" s="165" t="str">
        <f t="shared" si="12"/>
        <v>KOFFI ALBERT KOLI</v>
      </c>
      <c r="AG186" s="166" t="str">
        <f t="shared" si="13"/>
        <v>16/3/2022</v>
      </c>
      <c r="AH186" s="167">
        <f t="shared" si="11"/>
        <v>5</v>
      </c>
      <c r="AI186" s="168">
        <f t="shared" si="14"/>
        <v>0</v>
      </c>
    </row>
    <row r="187" spans="1:35" ht="15" x14ac:dyDescent="0.2">
      <c r="A187" s="206" t="s">
        <v>1233</v>
      </c>
      <c r="B187" s="206" t="s">
        <v>667</v>
      </c>
      <c r="C187" s="206" t="s">
        <v>1233</v>
      </c>
      <c r="D187" s="206" t="s">
        <v>1188</v>
      </c>
      <c r="E187" s="206" t="s">
        <v>669</v>
      </c>
      <c r="F187" s="206" t="s">
        <v>670</v>
      </c>
      <c r="G187" s="206" t="s">
        <v>1188</v>
      </c>
      <c r="H187" s="280">
        <v>4.66</v>
      </c>
      <c r="I187" s="206" t="s">
        <v>671</v>
      </c>
      <c r="J187" s="206">
        <v>1</v>
      </c>
      <c r="K187" s="207">
        <v>2022</v>
      </c>
      <c r="L187" s="208" t="s">
        <v>944</v>
      </c>
      <c r="M187" s="208" t="s">
        <v>1234</v>
      </c>
      <c r="N187" s="210" t="s">
        <v>667</v>
      </c>
      <c r="O187" s="209" t="s">
        <v>1235</v>
      </c>
      <c r="P187" s="209" t="s">
        <v>679</v>
      </c>
      <c r="Q187" s="210">
        <v>1974</v>
      </c>
      <c r="R187" s="225">
        <v>5</v>
      </c>
      <c r="S187" s="211" t="s">
        <v>667</v>
      </c>
      <c r="T187" s="211" t="s">
        <v>667</v>
      </c>
      <c r="U187" s="211" t="s">
        <v>667</v>
      </c>
      <c r="V187" s="211" t="s">
        <v>667</v>
      </c>
      <c r="W187" s="211" t="s">
        <v>667</v>
      </c>
      <c r="X187" s="212">
        <v>0</v>
      </c>
      <c r="Y187" s="212">
        <v>0</v>
      </c>
      <c r="Z187" s="213" t="s">
        <v>2989</v>
      </c>
      <c r="AA187" s="214">
        <v>2022</v>
      </c>
      <c r="AB187" s="215">
        <v>3</v>
      </c>
      <c r="AC187" s="215">
        <v>16</v>
      </c>
      <c r="AD187" s="220" t="b">
        <f>IF(ISBLANK(GroupMember[[#This Row],[1. Identifiant interne d’exploitation agricole*]]),"",IF(ISERROR(MATCH(GroupMember[[#This Row],[1. Identifiant interne d’exploitation agricole*]],CertifiedCrop[1. Identifiant interne d’exploitation agricole*],0)),FALSE,TRUE))</f>
        <v>1</v>
      </c>
      <c r="AE187" s="220" t="b">
        <f>IF(ISBLANK(GroupMember[[#This Row],[1. Identifiant interne d’exploitation agricole*]]),"",IF(ISERROR(MATCH(GroupMember[[#This Row],[1. Identifiant interne d’exploitation agricole*]],FarmUnit[1. Identifiant interne d’exploitation agricole*],0)),FALSE,TRUE))</f>
        <v>1</v>
      </c>
      <c r="AF187" s="165" t="str">
        <f t="shared" si="12"/>
        <v>AMENAN ABOU</v>
      </c>
      <c r="AG187" s="166" t="str">
        <f t="shared" si="13"/>
        <v>16/3/2022</v>
      </c>
      <c r="AH187" s="167">
        <f t="shared" si="11"/>
        <v>5</v>
      </c>
      <c r="AI187" s="168">
        <f t="shared" si="14"/>
        <v>0</v>
      </c>
    </row>
    <row r="188" spans="1:35" ht="15" customHeight="1" x14ac:dyDescent="0.2">
      <c r="A188" s="206" t="s">
        <v>1236</v>
      </c>
      <c r="B188" s="206" t="s">
        <v>667</v>
      </c>
      <c r="C188" s="206" t="s">
        <v>1236</v>
      </c>
      <c r="D188" s="206" t="s">
        <v>1237</v>
      </c>
      <c r="E188" s="206" t="s">
        <v>669</v>
      </c>
      <c r="F188" s="206" t="s">
        <v>670</v>
      </c>
      <c r="G188" s="206" t="s">
        <v>1237</v>
      </c>
      <c r="H188" s="280">
        <v>3.63</v>
      </c>
      <c r="I188" s="206" t="s">
        <v>671</v>
      </c>
      <c r="J188" s="206">
        <v>1</v>
      </c>
      <c r="K188" s="207">
        <v>2022</v>
      </c>
      <c r="L188" s="208" t="s">
        <v>1238</v>
      </c>
      <c r="M188" s="208" t="s">
        <v>685</v>
      </c>
      <c r="N188" s="210" t="s">
        <v>3266</v>
      </c>
      <c r="O188" s="209" t="s">
        <v>1239</v>
      </c>
      <c r="P188" s="209" t="s">
        <v>674</v>
      </c>
      <c r="Q188" s="210">
        <v>1984</v>
      </c>
      <c r="R188" s="225">
        <v>6</v>
      </c>
      <c r="S188" s="211" t="s">
        <v>667</v>
      </c>
      <c r="T188" s="211" t="s">
        <v>667</v>
      </c>
      <c r="U188" s="211" t="s">
        <v>667</v>
      </c>
      <c r="V188" s="211" t="s">
        <v>667</v>
      </c>
      <c r="W188" s="211" t="s">
        <v>667</v>
      </c>
      <c r="X188" s="212">
        <v>0</v>
      </c>
      <c r="Y188" s="212">
        <v>0</v>
      </c>
      <c r="Z188" s="213" t="s">
        <v>2989</v>
      </c>
      <c r="AA188" s="214">
        <v>2022</v>
      </c>
      <c r="AB188" s="215">
        <v>3</v>
      </c>
      <c r="AC188" s="215">
        <v>16</v>
      </c>
      <c r="AD188" s="220" t="b">
        <f>IF(ISBLANK(GroupMember[[#This Row],[1. Identifiant interne d’exploitation agricole*]]),"",IF(ISERROR(MATCH(GroupMember[[#This Row],[1. Identifiant interne d’exploitation agricole*]],CertifiedCrop[1. Identifiant interne d’exploitation agricole*],0)),FALSE,TRUE))</f>
        <v>1</v>
      </c>
      <c r="AE188" s="220" t="b">
        <f>IF(ISBLANK(GroupMember[[#This Row],[1. Identifiant interne d’exploitation agricole*]]),"",IF(ISERROR(MATCH(GroupMember[[#This Row],[1. Identifiant interne d’exploitation agricole*]],FarmUnit[1. Identifiant interne d’exploitation agricole*],0)),FALSE,TRUE))</f>
        <v>1</v>
      </c>
      <c r="AF188" s="165" t="str">
        <f t="shared" si="12"/>
        <v>KOUADIO JUDICAEL KOUAME</v>
      </c>
      <c r="AG188" s="166" t="str">
        <f t="shared" si="13"/>
        <v>16/3/2022</v>
      </c>
      <c r="AH188" s="167">
        <f t="shared" si="11"/>
        <v>5</v>
      </c>
      <c r="AI188" s="168">
        <f t="shared" si="14"/>
        <v>0</v>
      </c>
    </row>
    <row r="189" spans="1:35" ht="15" customHeight="1" x14ac:dyDescent="0.2">
      <c r="A189" s="206" t="s">
        <v>1240</v>
      </c>
      <c r="B189" s="206" t="s">
        <v>667</v>
      </c>
      <c r="C189" s="206" t="s">
        <v>1240</v>
      </c>
      <c r="D189" s="206" t="s">
        <v>1237</v>
      </c>
      <c r="E189" s="206" t="s">
        <v>669</v>
      </c>
      <c r="F189" s="206" t="s">
        <v>670</v>
      </c>
      <c r="G189" s="206" t="s">
        <v>1237</v>
      </c>
      <c r="H189" s="280">
        <v>3.61</v>
      </c>
      <c r="I189" s="206" t="s">
        <v>671</v>
      </c>
      <c r="J189" s="206">
        <v>1</v>
      </c>
      <c r="K189" s="207">
        <v>2022</v>
      </c>
      <c r="L189" s="208" t="s">
        <v>1241</v>
      </c>
      <c r="M189" s="208" t="s">
        <v>977</v>
      </c>
      <c r="N189" s="210" t="s">
        <v>3267</v>
      </c>
      <c r="O189" s="209" t="s">
        <v>1242</v>
      </c>
      <c r="P189" s="209" t="s">
        <v>674</v>
      </c>
      <c r="Q189" s="210">
        <v>1970</v>
      </c>
      <c r="R189" s="225">
        <v>4</v>
      </c>
      <c r="S189" s="211" t="s">
        <v>667</v>
      </c>
      <c r="T189" s="211" t="s">
        <v>667</v>
      </c>
      <c r="U189" s="211" t="s">
        <v>667</v>
      </c>
      <c r="V189" s="211" t="s">
        <v>667</v>
      </c>
      <c r="W189" s="211" t="s">
        <v>667</v>
      </c>
      <c r="X189" s="212">
        <v>0</v>
      </c>
      <c r="Y189" s="212">
        <v>0</v>
      </c>
      <c r="Z189" s="213" t="s">
        <v>2989</v>
      </c>
      <c r="AA189" s="214">
        <v>2022</v>
      </c>
      <c r="AB189" s="215">
        <v>3</v>
      </c>
      <c r="AC189" s="215">
        <v>16</v>
      </c>
      <c r="AD189" s="220" t="b">
        <f>IF(ISBLANK(GroupMember[[#This Row],[1. Identifiant interne d’exploitation agricole*]]),"",IF(ISERROR(MATCH(GroupMember[[#This Row],[1. Identifiant interne d’exploitation agricole*]],CertifiedCrop[1. Identifiant interne d’exploitation agricole*],0)),FALSE,TRUE))</f>
        <v>1</v>
      </c>
      <c r="AE189" s="220" t="b">
        <f>IF(ISBLANK(GroupMember[[#This Row],[1. Identifiant interne d’exploitation agricole*]]),"",IF(ISERROR(MATCH(GroupMember[[#This Row],[1. Identifiant interne d’exploitation agricole*]],FarmUnit[1. Identifiant interne d’exploitation agricole*],0)),FALSE,TRUE))</f>
        <v>1</v>
      </c>
      <c r="AF189" s="165" t="str">
        <f t="shared" si="12"/>
        <v>KOUAKOU EUGENE KOUADIO</v>
      </c>
      <c r="AG189" s="166" t="str">
        <f t="shared" si="13"/>
        <v>16/3/2022</v>
      </c>
      <c r="AH189" s="167">
        <f t="shared" si="11"/>
        <v>5</v>
      </c>
      <c r="AI189" s="168">
        <f t="shared" si="14"/>
        <v>0</v>
      </c>
    </row>
    <row r="190" spans="1:35" ht="15" customHeight="1" x14ac:dyDescent="0.2">
      <c r="A190" s="206" t="s">
        <v>1243</v>
      </c>
      <c r="B190" s="206" t="s">
        <v>667</v>
      </c>
      <c r="C190" s="206" t="s">
        <v>1243</v>
      </c>
      <c r="D190" s="206" t="s">
        <v>1237</v>
      </c>
      <c r="E190" s="206" t="s">
        <v>669</v>
      </c>
      <c r="F190" s="206" t="s">
        <v>670</v>
      </c>
      <c r="G190" s="206" t="s">
        <v>1237</v>
      </c>
      <c r="H190" s="280">
        <v>5.56</v>
      </c>
      <c r="I190" s="206" t="s">
        <v>671</v>
      </c>
      <c r="J190" s="206">
        <v>1</v>
      </c>
      <c r="K190" s="207">
        <v>2022</v>
      </c>
      <c r="L190" s="208" t="s">
        <v>706</v>
      </c>
      <c r="M190" s="208" t="s">
        <v>1244</v>
      </c>
      <c r="N190" s="210" t="s">
        <v>667</v>
      </c>
      <c r="O190" s="209" t="s">
        <v>667</v>
      </c>
      <c r="P190" s="209" t="s">
        <v>674</v>
      </c>
      <c r="Q190" s="210">
        <v>1977</v>
      </c>
      <c r="R190" s="225">
        <v>4</v>
      </c>
      <c r="S190" s="211" t="s">
        <v>667</v>
      </c>
      <c r="T190" s="211" t="s">
        <v>667</v>
      </c>
      <c r="U190" s="211" t="s">
        <v>667</v>
      </c>
      <c r="V190" s="211" t="s">
        <v>667</v>
      </c>
      <c r="W190" s="211" t="s">
        <v>667</v>
      </c>
      <c r="X190" s="212">
        <v>0</v>
      </c>
      <c r="Y190" s="212">
        <v>0</v>
      </c>
      <c r="Z190" s="213" t="s">
        <v>2989</v>
      </c>
      <c r="AA190" s="214">
        <v>2022</v>
      </c>
      <c r="AB190" s="215">
        <v>3</v>
      </c>
      <c r="AC190" s="215">
        <v>16</v>
      </c>
      <c r="AD190" s="220" t="b">
        <f>IF(ISBLANK(GroupMember[[#This Row],[1. Identifiant interne d’exploitation agricole*]]),"",IF(ISERROR(MATCH(GroupMember[[#This Row],[1. Identifiant interne d’exploitation agricole*]],CertifiedCrop[1. Identifiant interne d’exploitation agricole*],0)),FALSE,TRUE))</f>
        <v>1</v>
      </c>
      <c r="AE190" s="220" t="b">
        <f>IF(ISBLANK(GroupMember[[#This Row],[1. Identifiant interne d’exploitation agricole*]]),"",IF(ISERROR(MATCH(GroupMember[[#This Row],[1. Identifiant interne d’exploitation agricole*]],FarmUnit[1. Identifiant interne d’exploitation agricole*],0)),FALSE,TRUE))</f>
        <v>1</v>
      </c>
      <c r="AF190" s="165" t="str">
        <f t="shared" si="12"/>
        <v>SERGE PAHAN</v>
      </c>
      <c r="AG190" s="166" t="str">
        <f t="shared" si="13"/>
        <v>16/3/2022</v>
      </c>
      <c r="AH190" s="167">
        <f t="shared" si="11"/>
        <v>5</v>
      </c>
      <c r="AI190" s="168">
        <f t="shared" si="14"/>
        <v>0</v>
      </c>
    </row>
    <row r="191" spans="1:35" ht="15" customHeight="1" x14ac:dyDescent="0.2">
      <c r="A191" s="206" t="s">
        <v>1245</v>
      </c>
      <c r="B191" s="206" t="s">
        <v>667</v>
      </c>
      <c r="C191" s="206" t="s">
        <v>1245</v>
      </c>
      <c r="D191" s="206" t="s">
        <v>1237</v>
      </c>
      <c r="E191" s="206" t="s">
        <v>669</v>
      </c>
      <c r="F191" s="206" t="s">
        <v>670</v>
      </c>
      <c r="G191" s="206" t="s">
        <v>1237</v>
      </c>
      <c r="H191" s="280">
        <v>3.04</v>
      </c>
      <c r="I191" s="206" t="s">
        <v>671</v>
      </c>
      <c r="J191" s="206">
        <v>1</v>
      </c>
      <c r="K191" s="207">
        <v>2022</v>
      </c>
      <c r="L191" s="208" t="s">
        <v>1246</v>
      </c>
      <c r="M191" s="208" t="s">
        <v>1244</v>
      </c>
      <c r="N191" s="210" t="s">
        <v>3268</v>
      </c>
      <c r="O191" s="209" t="s">
        <v>667</v>
      </c>
      <c r="P191" s="209" t="s">
        <v>674</v>
      </c>
      <c r="Q191" s="210">
        <v>1980</v>
      </c>
      <c r="R191" s="225">
        <v>2</v>
      </c>
      <c r="S191" s="211" t="s">
        <v>667</v>
      </c>
      <c r="T191" s="211" t="s">
        <v>667</v>
      </c>
      <c r="U191" s="211" t="s">
        <v>667</v>
      </c>
      <c r="V191" s="211" t="s">
        <v>667</v>
      </c>
      <c r="W191" s="211" t="s">
        <v>667</v>
      </c>
      <c r="X191" s="212">
        <v>0</v>
      </c>
      <c r="Y191" s="212">
        <v>0</v>
      </c>
      <c r="Z191" s="213" t="s">
        <v>2989</v>
      </c>
      <c r="AA191" s="214">
        <v>2022</v>
      </c>
      <c r="AB191" s="215">
        <v>3</v>
      </c>
      <c r="AC191" s="215">
        <v>17</v>
      </c>
      <c r="AD191" s="220" t="b">
        <f>IF(ISBLANK(GroupMember[[#This Row],[1. Identifiant interne d’exploitation agricole*]]),"",IF(ISERROR(MATCH(GroupMember[[#This Row],[1. Identifiant interne d’exploitation agricole*]],CertifiedCrop[1. Identifiant interne d’exploitation agricole*],0)),FALSE,TRUE))</f>
        <v>1</v>
      </c>
      <c r="AE191" s="220" t="b">
        <f>IF(ISBLANK(GroupMember[[#This Row],[1. Identifiant interne d’exploitation agricole*]]),"",IF(ISERROR(MATCH(GroupMember[[#This Row],[1. Identifiant interne d’exploitation agricole*]],FarmUnit[1. Identifiant interne d’exploitation agricole*],0)),FALSE,TRUE))</f>
        <v>1</v>
      </c>
      <c r="AF191" s="165" t="str">
        <f t="shared" si="12"/>
        <v>POBLAHIN RAYMOND PAHAN</v>
      </c>
      <c r="AG191" s="166" t="str">
        <f t="shared" si="13"/>
        <v>17/3/2022</v>
      </c>
      <c r="AH191" s="167">
        <f t="shared" si="11"/>
        <v>6</v>
      </c>
      <c r="AI191" s="168">
        <f t="shared" si="14"/>
        <v>0</v>
      </c>
    </row>
    <row r="192" spans="1:35" ht="15" customHeight="1" x14ac:dyDescent="0.2">
      <c r="A192" s="206" t="s">
        <v>1247</v>
      </c>
      <c r="B192" s="206" t="s">
        <v>667</v>
      </c>
      <c r="C192" s="206" t="s">
        <v>1247</v>
      </c>
      <c r="D192" s="206" t="s">
        <v>1237</v>
      </c>
      <c r="E192" s="206" t="s">
        <v>669</v>
      </c>
      <c r="F192" s="206" t="s">
        <v>670</v>
      </c>
      <c r="G192" s="206" t="s">
        <v>1237</v>
      </c>
      <c r="H192" s="278">
        <v>2.34</v>
      </c>
      <c r="I192" s="206" t="s">
        <v>671</v>
      </c>
      <c r="J192" s="206">
        <v>1</v>
      </c>
      <c r="K192" s="207">
        <v>2022</v>
      </c>
      <c r="L192" s="208" t="s">
        <v>1248</v>
      </c>
      <c r="M192" s="208" t="s">
        <v>1042</v>
      </c>
      <c r="N192" s="210" t="s">
        <v>3269</v>
      </c>
      <c r="O192" s="209" t="s">
        <v>1249</v>
      </c>
      <c r="P192" s="209" t="s">
        <v>674</v>
      </c>
      <c r="Q192" s="210">
        <v>1975</v>
      </c>
      <c r="R192" s="225">
        <v>6</v>
      </c>
      <c r="S192" s="211" t="s">
        <v>667</v>
      </c>
      <c r="T192" s="211" t="s">
        <v>667</v>
      </c>
      <c r="U192" s="211" t="s">
        <v>667</v>
      </c>
      <c r="V192" s="211" t="s">
        <v>667</v>
      </c>
      <c r="W192" s="211" t="s">
        <v>667</v>
      </c>
      <c r="X192" s="212">
        <v>0</v>
      </c>
      <c r="Y192" s="212">
        <v>0</v>
      </c>
      <c r="Z192" s="213" t="s">
        <v>2989</v>
      </c>
      <c r="AA192" s="214">
        <v>2022</v>
      </c>
      <c r="AB192" s="215">
        <v>3</v>
      </c>
      <c r="AC192" s="215">
        <v>17</v>
      </c>
      <c r="AD192" s="220" t="b">
        <f>IF(ISBLANK(GroupMember[[#This Row],[1. Identifiant interne d’exploitation agricole*]]),"",IF(ISERROR(MATCH(GroupMember[[#This Row],[1. Identifiant interne d’exploitation agricole*]],CertifiedCrop[1. Identifiant interne d’exploitation agricole*],0)),FALSE,TRUE))</f>
        <v>1</v>
      </c>
      <c r="AE192" s="220" t="b">
        <f>IF(ISBLANK(GroupMember[[#This Row],[1. Identifiant interne d’exploitation agricole*]]),"",IF(ISERROR(MATCH(GroupMember[[#This Row],[1. Identifiant interne d’exploitation agricole*]],FarmUnit[1. Identifiant interne d’exploitation agricole*],0)),FALSE,TRUE))</f>
        <v>1</v>
      </c>
      <c r="AF192" s="165" t="str">
        <f t="shared" si="12"/>
        <v>KONAN ANDERSON KOUASSI</v>
      </c>
      <c r="AG192" s="166" t="str">
        <f t="shared" si="13"/>
        <v>17/3/2022</v>
      </c>
      <c r="AH192" s="167">
        <f t="shared" si="11"/>
        <v>6</v>
      </c>
      <c r="AI192" s="168">
        <f t="shared" si="14"/>
        <v>0</v>
      </c>
    </row>
    <row r="193" spans="1:35" ht="15" customHeight="1" x14ac:dyDescent="0.2">
      <c r="A193" s="206" t="s">
        <v>1250</v>
      </c>
      <c r="B193" s="206" t="s">
        <v>667</v>
      </c>
      <c r="C193" s="206" t="s">
        <v>1250</v>
      </c>
      <c r="D193" s="206" t="s">
        <v>1237</v>
      </c>
      <c r="E193" s="206" t="s">
        <v>669</v>
      </c>
      <c r="F193" s="206" t="s">
        <v>670</v>
      </c>
      <c r="G193" s="206" t="s">
        <v>1237</v>
      </c>
      <c r="H193" s="278">
        <v>4.12</v>
      </c>
      <c r="I193" s="206" t="s">
        <v>671</v>
      </c>
      <c r="J193" s="206">
        <v>1</v>
      </c>
      <c r="K193" s="207">
        <v>2022</v>
      </c>
      <c r="L193" s="208" t="s">
        <v>1251</v>
      </c>
      <c r="M193" s="208" t="s">
        <v>1042</v>
      </c>
      <c r="N193" s="210" t="s">
        <v>3270</v>
      </c>
      <c r="O193" s="209" t="s">
        <v>1252</v>
      </c>
      <c r="P193" s="209" t="s">
        <v>674</v>
      </c>
      <c r="Q193" s="210">
        <v>1986</v>
      </c>
      <c r="R193" s="225">
        <v>3</v>
      </c>
      <c r="S193" s="211" t="s">
        <v>667</v>
      </c>
      <c r="T193" s="211" t="s">
        <v>667</v>
      </c>
      <c r="U193" s="211" t="s">
        <v>667</v>
      </c>
      <c r="V193" s="211" t="s">
        <v>667</v>
      </c>
      <c r="W193" s="211" t="s">
        <v>667</v>
      </c>
      <c r="X193" s="212">
        <v>0</v>
      </c>
      <c r="Y193" s="212">
        <v>0</v>
      </c>
      <c r="Z193" s="213" t="s">
        <v>2989</v>
      </c>
      <c r="AA193" s="214">
        <v>2022</v>
      </c>
      <c r="AB193" s="215">
        <v>3</v>
      </c>
      <c r="AC193" s="215">
        <v>17</v>
      </c>
      <c r="AD193" s="220" t="b">
        <f>IF(ISBLANK(GroupMember[[#This Row],[1. Identifiant interne d’exploitation agricole*]]),"",IF(ISERROR(MATCH(GroupMember[[#This Row],[1. Identifiant interne d’exploitation agricole*]],CertifiedCrop[1. Identifiant interne d’exploitation agricole*],0)),FALSE,TRUE))</f>
        <v>1</v>
      </c>
      <c r="AE193" s="220" t="b">
        <f>IF(ISBLANK(GroupMember[[#This Row],[1. Identifiant interne d’exploitation agricole*]]),"",IF(ISERROR(MATCH(GroupMember[[#This Row],[1. Identifiant interne d’exploitation agricole*]],FarmUnit[1. Identifiant interne d’exploitation agricole*],0)),FALSE,TRUE))</f>
        <v>1</v>
      </c>
      <c r="AF193" s="165" t="str">
        <f t="shared" si="12"/>
        <v>N'GUESSAN NORBERT KOUASSI</v>
      </c>
      <c r="AG193" s="166" t="str">
        <f t="shared" si="13"/>
        <v>17/3/2022</v>
      </c>
      <c r="AH193" s="167">
        <f t="shared" si="11"/>
        <v>6</v>
      </c>
      <c r="AI193" s="168">
        <f t="shared" si="14"/>
        <v>0</v>
      </c>
    </row>
    <row r="194" spans="1:35" ht="15" customHeight="1" x14ac:dyDescent="0.2">
      <c r="A194" s="206" t="s">
        <v>1253</v>
      </c>
      <c r="B194" s="206" t="s">
        <v>667</v>
      </c>
      <c r="C194" s="206" t="s">
        <v>1253</v>
      </c>
      <c r="D194" s="206" t="s">
        <v>1237</v>
      </c>
      <c r="E194" s="206" t="s">
        <v>669</v>
      </c>
      <c r="F194" s="206" t="s">
        <v>670</v>
      </c>
      <c r="G194" s="206" t="s">
        <v>1237</v>
      </c>
      <c r="H194" s="278">
        <v>4.7300000000000004</v>
      </c>
      <c r="I194" s="206" t="s">
        <v>671</v>
      </c>
      <c r="J194" s="206">
        <v>1</v>
      </c>
      <c r="K194" s="207">
        <v>2022</v>
      </c>
      <c r="L194" s="208" t="s">
        <v>1254</v>
      </c>
      <c r="M194" s="208" t="s">
        <v>947</v>
      </c>
      <c r="N194" s="210" t="s">
        <v>3271</v>
      </c>
      <c r="O194" s="209" t="s">
        <v>1255</v>
      </c>
      <c r="P194" s="209" t="s">
        <v>674</v>
      </c>
      <c r="Q194" s="210">
        <v>1982</v>
      </c>
      <c r="R194" s="225">
        <v>3</v>
      </c>
      <c r="S194" s="211" t="s">
        <v>667</v>
      </c>
      <c r="T194" s="211" t="s">
        <v>667</v>
      </c>
      <c r="U194" s="211" t="s">
        <v>667</v>
      </c>
      <c r="V194" s="211" t="s">
        <v>667</v>
      </c>
      <c r="W194" s="211" t="s">
        <v>667</v>
      </c>
      <c r="X194" s="212">
        <v>0</v>
      </c>
      <c r="Y194" s="212">
        <v>0</v>
      </c>
      <c r="Z194" s="213" t="s">
        <v>2989</v>
      </c>
      <c r="AA194" s="214">
        <v>2022</v>
      </c>
      <c r="AB194" s="215">
        <v>3</v>
      </c>
      <c r="AC194" s="215">
        <v>17</v>
      </c>
      <c r="AD194" s="220" t="b">
        <f>IF(ISBLANK(GroupMember[[#This Row],[1. Identifiant interne d’exploitation agricole*]]),"",IF(ISERROR(MATCH(GroupMember[[#This Row],[1. Identifiant interne d’exploitation agricole*]],CertifiedCrop[1. Identifiant interne d’exploitation agricole*],0)),FALSE,TRUE))</f>
        <v>1</v>
      </c>
      <c r="AE194" s="220" t="b">
        <f>IF(ISBLANK(GroupMember[[#This Row],[1. Identifiant interne d’exploitation agricole*]]),"",IF(ISERROR(MATCH(GroupMember[[#This Row],[1. Identifiant interne d’exploitation agricole*]],FarmUnit[1. Identifiant interne d’exploitation agricole*],0)),FALSE,TRUE))</f>
        <v>1</v>
      </c>
      <c r="AF194" s="165" t="str">
        <f t="shared" si="12"/>
        <v>YAO LEONARD KONAN</v>
      </c>
      <c r="AG194" s="166" t="str">
        <f t="shared" si="13"/>
        <v>17/3/2022</v>
      </c>
      <c r="AH194" s="167">
        <f t="shared" si="11"/>
        <v>6</v>
      </c>
      <c r="AI194" s="168">
        <f t="shared" si="14"/>
        <v>0</v>
      </c>
    </row>
    <row r="195" spans="1:35" ht="15" customHeight="1" x14ac:dyDescent="0.2">
      <c r="A195" s="206" t="s">
        <v>1256</v>
      </c>
      <c r="B195" s="206" t="s">
        <v>667</v>
      </c>
      <c r="C195" s="206" t="s">
        <v>1256</v>
      </c>
      <c r="D195" s="206" t="s">
        <v>1237</v>
      </c>
      <c r="E195" s="206" t="s">
        <v>669</v>
      </c>
      <c r="F195" s="206" t="s">
        <v>670</v>
      </c>
      <c r="G195" s="206" t="s">
        <v>1237</v>
      </c>
      <c r="H195" s="278">
        <v>5.46</v>
      </c>
      <c r="I195" s="206" t="s">
        <v>671</v>
      </c>
      <c r="J195" s="206">
        <v>1</v>
      </c>
      <c r="K195" s="207">
        <v>2022</v>
      </c>
      <c r="L195" s="208" t="s">
        <v>1257</v>
      </c>
      <c r="M195" s="208" t="s">
        <v>1258</v>
      </c>
      <c r="N195" s="210" t="s">
        <v>3272</v>
      </c>
      <c r="O195" s="209" t="s">
        <v>1259</v>
      </c>
      <c r="P195" s="209" t="s">
        <v>674</v>
      </c>
      <c r="Q195" s="210">
        <v>1983</v>
      </c>
      <c r="R195" s="225">
        <v>3</v>
      </c>
      <c r="S195" s="211" t="s">
        <v>667</v>
      </c>
      <c r="T195" s="211" t="s">
        <v>667</v>
      </c>
      <c r="U195" s="211" t="s">
        <v>667</v>
      </c>
      <c r="V195" s="211" t="s">
        <v>667</v>
      </c>
      <c r="W195" s="211" t="s">
        <v>667</v>
      </c>
      <c r="X195" s="212">
        <v>0</v>
      </c>
      <c r="Y195" s="212">
        <v>0</v>
      </c>
      <c r="Z195" s="213" t="s">
        <v>2989</v>
      </c>
      <c r="AA195" s="214">
        <v>2022</v>
      </c>
      <c r="AB195" s="215">
        <v>3</v>
      </c>
      <c r="AC195" s="215">
        <v>17</v>
      </c>
      <c r="AD195" s="220" t="b">
        <f>IF(ISBLANK(GroupMember[[#This Row],[1. Identifiant interne d’exploitation agricole*]]),"",IF(ISERROR(MATCH(GroupMember[[#This Row],[1. Identifiant interne d’exploitation agricole*]],CertifiedCrop[1. Identifiant interne d’exploitation agricole*],0)),FALSE,TRUE))</f>
        <v>1</v>
      </c>
      <c r="AE195" s="220" t="b">
        <f>IF(ISBLANK(GroupMember[[#This Row],[1. Identifiant interne d’exploitation agricole*]]),"",IF(ISERROR(MATCH(GroupMember[[#This Row],[1. Identifiant interne d’exploitation agricole*]],FarmUnit[1. Identifiant interne d’exploitation agricole*],0)),FALSE,TRUE))</f>
        <v>1</v>
      </c>
      <c r="AF195" s="165" t="str">
        <f t="shared" si="12"/>
        <v>KONAN EUGENE AMANI</v>
      </c>
      <c r="AG195" s="166" t="str">
        <f t="shared" si="13"/>
        <v>17/3/2022</v>
      </c>
      <c r="AH195" s="167">
        <f t="shared" ref="AH195:AH258" si="15">COUNTIFS(Z:Z,Z195,AG:AG,AG195)</f>
        <v>6</v>
      </c>
      <c r="AI195" s="168">
        <f t="shared" si="14"/>
        <v>0</v>
      </c>
    </row>
    <row r="196" spans="1:35" ht="15" customHeight="1" x14ac:dyDescent="0.2">
      <c r="A196" s="206" t="s">
        <v>1260</v>
      </c>
      <c r="B196" s="206" t="s">
        <v>667</v>
      </c>
      <c r="C196" s="206" t="s">
        <v>1260</v>
      </c>
      <c r="D196" s="206" t="s">
        <v>1237</v>
      </c>
      <c r="E196" s="206" t="s">
        <v>669</v>
      </c>
      <c r="F196" s="206" t="s">
        <v>670</v>
      </c>
      <c r="G196" s="206" t="s">
        <v>1237</v>
      </c>
      <c r="H196" s="278">
        <v>4.57</v>
      </c>
      <c r="I196" s="206" t="s">
        <v>671</v>
      </c>
      <c r="J196" s="206">
        <v>1</v>
      </c>
      <c r="K196" s="207">
        <v>2022</v>
      </c>
      <c r="L196" s="208" t="s">
        <v>1261</v>
      </c>
      <c r="M196" s="208" t="s">
        <v>1100</v>
      </c>
      <c r="N196" s="210" t="s">
        <v>3273</v>
      </c>
      <c r="O196" s="209" t="s">
        <v>667</v>
      </c>
      <c r="P196" s="209" t="s">
        <v>674</v>
      </c>
      <c r="Q196" s="210">
        <v>1984</v>
      </c>
      <c r="R196" s="225">
        <v>2</v>
      </c>
      <c r="S196" s="211" t="s">
        <v>667</v>
      </c>
      <c r="T196" s="211" t="s">
        <v>667</v>
      </c>
      <c r="U196" s="211" t="s">
        <v>667</v>
      </c>
      <c r="V196" s="211" t="s">
        <v>667</v>
      </c>
      <c r="W196" s="211" t="s">
        <v>667</v>
      </c>
      <c r="X196" s="212">
        <v>0</v>
      </c>
      <c r="Y196" s="212">
        <v>0</v>
      </c>
      <c r="Z196" s="213" t="s">
        <v>2989</v>
      </c>
      <c r="AA196" s="214">
        <v>2022</v>
      </c>
      <c r="AB196" s="215">
        <v>3</v>
      </c>
      <c r="AC196" s="215">
        <v>18</v>
      </c>
      <c r="AD196" s="220" t="b">
        <f>IF(ISBLANK(GroupMember[[#This Row],[1. Identifiant interne d’exploitation agricole*]]),"",IF(ISERROR(MATCH(GroupMember[[#This Row],[1. Identifiant interne d’exploitation agricole*]],CertifiedCrop[1. Identifiant interne d’exploitation agricole*],0)),FALSE,TRUE))</f>
        <v>1</v>
      </c>
      <c r="AE196" s="220" t="b">
        <f>IF(ISBLANK(GroupMember[[#This Row],[1. Identifiant interne d’exploitation agricole*]]),"",IF(ISERROR(MATCH(GroupMember[[#This Row],[1. Identifiant interne d’exploitation agricole*]],FarmUnit[1. Identifiant interne d’exploitation agricole*],0)),FALSE,TRUE))</f>
        <v>1</v>
      </c>
      <c r="AF196" s="165" t="str">
        <f t="shared" si="12"/>
        <v>KOUADIO RAOUL N'GUESSAN</v>
      </c>
      <c r="AG196" s="166" t="str">
        <f t="shared" si="13"/>
        <v>18/3/2022</v>
      </c>
      <c r="AH196" s="167">
        <f t="shared" si="15"/>
        <v>5</v>
      </c>
      <c r="AI196" s="168">
        <f t="shared" si="14"/>
        <v>0</v>
      </c>
    </row>
    <row r="197" spans="1:35" ht="15" customHeight="1" x14ac:dyDescent="0.2">
      <c r="A197" s="206" t="s">
        <v>1262</v>
      </c>
      <c r="B197" s="206" t="s">
        <v>667</v>
      </c>
      <c r="C197" s="206" t="s">
        <v>1262</v>
      </c>
      <c r="D197" s="206" t="s">
        <v>1237</v>
      </c>
      <c r="E197" s="206" t="s">
        <v>669</v>
      </c>
      <c r="F197" s="206" t="s">
        <v>670</v>
      </c>
      <c r="G197" s="206" t="s">
        <v>1237</v>
      </c>
      <c r="H197" s="278">
        <v>2.94</v>
      </c>
      <c r="I197" s="206" t="s">
        <v>671</v>
      </c>
      <c r="J197" s="206">
        <v>1</v>
      </c>
      <c r="K197" s="207">
        <v>2022</v>
      </c>
      <c r="L197" s="208" t="s">
        <v>863</v>
      </c>
      <c r="M197" s="208" t="s">
        <v>3122</v>
      </c>
      <c r="N197" s="210" t="s">
        <v>3274</v>
      </c>
      <c r="O197" s="209" t="s">
        <v>1263</v>
      </c>
      <c r="P197" s="209" t="s">
        <v>679</v>
      </c>
      <c r="Q197" s="210">
        <v>1972</v>
      </c>
      <c r="R197" s="225">
        <v>8</v>
      </c>
      <c r="S197" s="211" t="s">
        <v>667</v>
      </c>
      <c r="T197" s="211" t="s">
        <v>667</v>
      </c>
      <c r="U197" s="211" t="s">
        <v>667</v>
      </c>
      <c r="V197" s="211" t="s">
        <v>667</v>
      </c>
      <c r="W197" s="211" t="s">
        <v>667</v>
      </c>
      <c r="X197" s="212">
        <v>0</v>
      </c>
      <c r="Y197" s="212">
        <v>0</v>
      </c>
      <c r="Z197" s="213" t="s">
        <v>2989</v>
      </c>
      <c r="AA197" s="214">
        <v>2022</v>
      </c>
      <c r="AB197" s="215">
        <v>3</v>
      </c>
      <c r="AC197" s="215">
        <v>18</v>
      </c>
      <c r="AD197" s="220" t="b">
        <f>IF(ISBLANK(GroupMember[[#This Row],[1. Identifiant interne d’exploitation agricole*]]),"",IF(ISERROR(MATCH(GroupMember[[#This Row],[1. Identifiant interne d’exploitation agricole*]],CertifiedCrop[1. Identifiant interne d’exploitation agricole*],0)),FALSE,TRUE))</f>
        <v>1</v>
      </c>
      <c r="AE197" s="220" t="b">
        <f>IF(ISBLANK(GroupMember[[#This Row],[1. Identifiant interne d’exploitation agricole*]]),"",IF(ISERROR(MATCH(GroupMember[[#This Row],[1. Identifiant interne d’exploitation agricole*]],FarmUnit[1. Identifiant interne d’exploitation agricole*],0)),FALSE,TRUE))</f>
        <v>1</v>
      </c>
      <c r="AF197" s="165" t="str">
        <f t="shared" si="12"/>
        <v xml:space="preserve">SYLVAIN KEI </v>
      </c>
      <c r="AG197" s="166" t="str">
        <f t="shared" si="13"/>
        <v>18/3/2022</v>
      </c>
      <c r="AH197" s="167">
        <f t="shared" si="15"/>
        <v>5</v>
      </c>
      <c r="AI197" s="168">
        <f t="shared" si="14"/>
        <v>0</v>
      </c>
    </row>
    <row r="198" spans="1:35" ht="15" customHeight="1" x14ac:dyDescent="0.2">
      <c r="A198" s="206" t="s">
        <v>1264</v>
      </c>
      <c r="B198" s="206" t="s">
        <v>667</v>
      </c>
      <c r="C198" s="206" t="s">
        <v>1264</v>
      </c>
      <c r="D198" s="206" t="s">
        <v>1237</v>
      </c>
      <c r="E198" s="206" t="s">
        <v>669</v>
      </c>
      <c r="F198" s="206" t="s">
        <v>670</v>
      </c>
      <c r="G198" s="206" t="s">
        <v>1237</v>
      </c>
      <c r="H198" s="278">
        <v>3.11</v>
      </c>
      <c r="I198" s="206" t="s">
        <v>671</v>
      </c>
      <c r="J198" s="206">
        <v>1</v>
      </c>
      <c r="K198" s="207">
        <v>2022</v>
      </c>
      <c r="L198" s="208" t="s">
        <v>1265</v>
      </c>
      <c r="M198" s="208" t="s">
        <v>977</v>
      </c>
      <c r="N198" s="210" t="s">
        <v>3275</v>
      </c>
      <c r="O198" s="209" t="s">
        <v>667</v>
      </c>
      <c r="P198" s="209" t="s">
        <v>674</v>
      </c>
      <c r="Q198" s="210">
        <v>1984</v>
      </c>
      <c r="R198" s="225">
        <v>4</v>
      </c>
      <c r="S198" s="211" t="s">
        <v>667</v>
      </c>
      <c r="T198" s="211" t="s">
        <v>667</v>
      </c>
      <c r="U198" s="211" t="s">
        <v>667</v>
      </c>
      <c r="V198" s="211" t="s">
        <v>667</v>
      </c>
      <c r="W198" s="211" t="s">
        <v>667</v>
      </c>
      <c r="X198" s="212">
        <v>0</v>
      </c>
      <c r="Y198" s="212">
        <v>0</v>
      </c>
      <c r="Z198" s="213" t="s">
        <v>2989</v>
      </c>
      <c r="AA198" s="214">
        <v>2022</v>
      </c>
      <c r="AB198" s="215">
        <v>3</v>
      </c>
      <c r="AC198" s="215">
        <v>18</v>
      </c>
      <c r="AD198" s="220" t="b">
        <f>IF(ISBLANK(GroupMember[[#This Row],[1. Identifiant interne d’exploitation agricole*]]),"",IF(ISERROR(MATCH(GroupMember[[#This Row],[1. Identifiant interne d’exploitation agricole*]],CertifiedCrop[1. Identifiant interne d’exploitation agricole*],0)),FALSE,TRUE))</f>
        <v>1</v>
      </c>
      <c r="AE198" s="220" t="b">
        <f>IF(ISBLANK(GroupMember[[#This Row],[1. Identifiant interne d’exploitation agricole*]]),"",IF(ISERROR(MATCH(GroupMember[[#This Row],[1. Identifiant interne d’exploitation agricole*]],FarmUnit[1. Identifiant interne d’exploitation agricole*],0)),FALSE,TRUE))</f>
        <v>1</v>
      </c>
      <c r="AF198" s="165" t="str">
        <f t="shared" si="12"/>
        <v>KOUAKOU CHARLES KOUADIO</v>
      </c>
      <c r="AG198" s="166" t="str">
        <f t="shared" si="13"/>
        <v>18/3/2022</v>
      </c>
      <c r="AH198" s="167">
        <f t="shared" si="15"/>
        <v>5</v>
      </c>
      <c r="AI198" s="168">
        <f t="shared" si="14"/>
        <v>0</v>
      </c>
    </row>
    <row r="199" spans="1:35" ht="15" customHeight="1" x14ac:dyDescent="0.2">
      <c r="A199" s="206" t="s">
        <v>1266</v>
      </c>
      <c r="B199" s="206" t="s">
        <v>667</v>
      </c>
      <c r="C199" s="206" t="s">
        <v>1266</v>
      </c>
      <c r="D199" s="206" t="s">
        <v>1237</v>
      </c>
      <c r="E199" s="206" t="s">
        <v>669</v>
      </c>
      <c r="F199" s="206" t="s">
        <v>670</v>
      </c>
      <c r="G199" s="206" t="s">
        <v>1237</v>
      </c>
      <c r="H199" s="278">
        <v>2.76</v>
      </c>
      <c r="I199" s="206" t="s">
        <v>671</v>
      </c>
      <c r="J199" s="206">
        <v>1</v>
      </c>
      <c r="K199" s="207">
        <v>2022</v>
      </c>
      <c r="L199" s="208" t="s">
        <v>1267</v>
      </c>
      <c r="M199" s="208" t="s">
        <v>1042</v>
      </c>
      <c r="N199" s="210" t="s">
        <v>3276</v>
      </c>
      <c r="O199" s="209" t="s">
        <v>1268</v>
      </c>
      <c r="P199" s="209" t="s">
        <v>674</v>
      </c>
      <c r="Q199" s="210">
        <v>1972</v>
      </c>
      <c r="R199" s="225">
        <v>2</v>
      </c>
      <c r="S199" s="211" t="s">
        <v>667</v>
      </c>
      <c r="T199" s="211" t="s">
        <v>667</v>
      </c>
      <c r="U199" s="211" t="s">
        <v>667</v>
      </c>
      <c r="V199" s="211" t="s">
        <v>667</v>
      </c>
      <c r="W199" s="211" t="s">
        <v>667</v>
      </c>
      <c r="X199" s="212">
        <v>0</v>
      </c>
      <c r="Y199" s="212">
        <v>0</v>
      </c>
      <c r="Z199" s="213" t="s">
        <v>2989</v>
      </c>
      <c r="AA199" s="214">
        <v>2022</v>
      </c>
      <c r="AB199" s="215">
        <v>3</v>
      </c>
      <c r="AC199" s="215">
        <v>18</v>
      </c>
      <c r="AD199" s="220" t="b">
        <f>IF(ISBLANK(GroupMember[[#This Row],[1. Identifiant interne d’exploitation agricole*]]),"",IF(ISERROR(MATCH(GroupMember[[#This Row],[1. Identifiant interne d’exploitation agricole*]],CertifiedCrop[1. Identifiant interne d’exploitation agricole*],0)),FALSE,TRUE))</f>
        <v>1</v>
      </c>
      <c r="AE199" s="220" t="b">
        <f>IF(ISBLANK(GroupMember[[#This Row],[1. Identifiant interne d’exploitation agricole*]]),"",IF(ISERROR(MATCH(GroupMember[[#This Row],[1. Identifiant interne d’exploitation agricole*]],FarmUnit[1. Identifiant interne d’exploitation agricole*],0)),FALSE,TRUE))</f>
        <v>1</v>
      </c>
      <c r="AF199" s="165" t="str">
        <f t="shared" si="12"/>
        <v>KOUAKOU JEAN-LOUIS KOUASSI</v>
      </c>
      <c r="AG199" s="166" t="str">
        <f t="shared" si="13"/>
        <v>18/3/2022</v>
      </c>
      <c r="AH199" s="167">
        <f t="shared" si="15"/>
        <v>5</v>
      </c>
      <c r="AI199" s="168">
        <f t="shared" si="14"/>
        <v>0</v>
      </c>
    </row>
    <row r="200" spans="1:35" ht="15" customHeight="1" x14ac:dyDescent="0.2">
      <c r="A200" s="206" t="s">
        <v>1269</v>
      </c>
      <c r="B200" s="206" t="s">
        <v>667</v>
      </c>
      <c r="C200" s="206" t="s">
        <v>1269</v>
      </c>
      <c r="D200" s="206" t="s">
        <v>1237</v>
      </c>
      <c r="E200" s="206" t="s">
        <v>669</v>
      </c>
      <c r="F200" s="206" t="s">
        <v>670</v>
      </c>
      <c r="G200" s="206" t="s">
        <v>1237</v>
      </c>
      <c r="H200" s="278">
        <v>2.92</v>
      </c>
      <c r="I200" s="206" t="s">
        <v>671</v>
      </c>
      <c r="J200" s="206">
        <v>1</v>
      </c>
      <c r="K200" s="207">
        <v>2022</v>
      </c>
      <c r="L200" s="208" t="s">
        <v>1270</v>
      </c>
      <c r="M200" s="208" t="s">
        <v>1042</v>
      </c>
      <c r="N200" s="210" t="s">
        <v>3277</v>
      </c>
      <c r="O200" s="209" t="s">
        <v>667</v>
      </c>
      <c r="P200" s="209" t="s">
        <v>679</v>
      </c>
      <c r="Q200" s="210">
        <v>1992</v>
      </c>
      <c r="R200" s="225">
        <v>6</v>
      </c>
      <c r="S200" s="211" t="s">
        <v>667</v>
      </c>
      <c r="T200" s="211" t="s">
        <v>667</v>
      </c>
      <c r="U200" s="211" t="s">
        <v>667</v>
      </c>
      <c r="V200" s="211" t="s">
        <v>667</v>
      </c>
      <c r="W200" s="211" t="s">
        <v>667</v>
      </c>
      <c r="X200" s="212">
        <v>0</v>
      </c>
      <c r="Y200" s="212">
        <v>0</v>
      </c>
      <c r="Z200" s="213" t="s">
        <v>2989</v>
      </c>
      <c r="AA200" s="214">
        <v>2022</v>
      </c>
      <c r="AB200" s="215">
        <v>3</v>
      </c>
      <c r="AC200" s="215">
        <v>18</v>
      </c>
      <c r="AD200" s="220" t="b">
        <f>IF(ISBLANK(GroupMember[[#This Row],[1. Identifiant interne d’exploitation agricole*]]),"",IF(ISERROR(MATCH(GroupMember[[#This Row],[1. Identifiant interne d’exploitation agricole*]],CertifiedCrop[1. Identifiant interne d’exploitation agricole*],0)),FALSE,TRUE))</f>
        <v>1</v>
      </c>
      <c r="AE200" s="220" t="b">
        <f>IF(ISBLANK(GroupMember[[#This Row],[1. Identifiant interne d’exploitation agricole*]]),"",IF(ISERROR(MATCH(GroupMember[[#This Row],[1. Identifiant interne d’exploitation agricole*]],FarmUnit[1. Identifiant interne d’exploitation agricole*],0)),FALSE,TRUE))</f>
        <v>1</v>
      </c>
      <c r="AF200" s="165" t="str">
        <f t="shared" si="12"/>
        <v>AFFOUE NINA KOUASSI</v>
      </c>
      <c r="AG200" s="166" t="str">
        <f t="shared" si="13"/>
        <v>18/3/2022</v>
      </c>
      <c r="AH200" s="167">
        <f t="shared" si="15"/>
        <v>5</v>
      </c>
      <c r="AI200" s="168">
        <f t="shared" si="14"/>
        <v>0</v>
      </c>
    </row>
    <row r="201" spans="1:35" ht="15" customHeight="1" x14ac:dyDescent="0.2">
      <c r="A201" s="206" t="s">
        <v>1271</v>
      </c>
      <c r="B201" s="206" t="s">
        <v>667</v>
      </c>
      <c r="C201" s="206" t="s">
        <v>1271</v>
      </c>
      <c r="D201" s="206" t="s">
        <v>1237</v>
      </c>
      <c r="E201" s="206" t="s">
        <v>669</v>
      </c>
      <c r="F201" s="206" t="s">
        <v>670</v>
      </c>
      <c r="G201" s="206" t="s">
        <v>1237</v>
      </c>
      <c r="H201" s="278">
        <v>3.08</v>
      </c>
      <c r="I201" s="206" t="s">
        <v>671</v>
      </c>
      <c r="J201" s="206">
        <v>1</v>
      </c>
      <c r="K201" s="207">
        <v>2022</v>
      </c>
      <c r="L201" s="208" t="s">
        <v>1272</v>
      </c>
      <c r="M201" s="208" t="s">
        <v>685</v>
      </c>
      <c r="N201" s="210" t="s">
        <v>3278</v>
      </c>
      <c r="O201" s="209" t="s">
        <v>1273</v>
      </c>
      <c r="P201" s="209" t="s">
        <v>674</v>
      </c>
      <c r="Q201" s="210">
        <v>1978</v>
      </c>
      <c r="R201" s="225">
        <v>3</v>
      </c>
      <c r="S201" s="211" t="s">
        <v>667</v>
      </c>
      <c r="T201" s="211" t="s">
        <v>667</v>
      </c>
      <c r="U201" s="211" t="s">
        <v>667</v>
      </c>
      <c r="V201" s="211" t="s">
        <v>667</v>
      </c>
      <c r="W201" s="211" t="s">
        <v>667</v>
      </c>
      <c r="X201" s="212">
        <v>0</v>
      </c>
      <c r="Y201" s="212">
        <v>0</v>
      </c>
      <c r="Z201" s="213" t="s">
        <v>2989</v>
      </c>
      <c r="AA201" s="214">
        <v>2022</v>
      </c>
      <c r="AB201" s="215">
        <v>3</v>
      </c>
      <c r="AC201" s="215">
        <v>19</v>
      </c>
      <c r="AD201" s="220" t="b">
        <f>IF(ISBLANK(GroupMember[[#This Row],[1. Identifiant interne d’exploitation agricole*]]),"",IF(ISERROR(MATCH(GroupMember[[#This Row],[1. Identifiant interne d’exploitation agricole*]],CertifiedCrop[1. Identifiant interne d’exploitation agricole*],0)),FALSE,TRUE))</f>
        <v>1</v>
      </c>
      <c r="AE201" s="220" t="b">
        <f>IF(ISBLANK(GroupMember[[#This Row],[1. Identifiant interne d’exploitation agricole*]]),"",IF(ISERROR(MATCH(GroupMember[[#This Row],[1. Identifiant interne d’exploitation agricole*]],FarmUnit[1. Identifiant interne d’exploitation agricole*],0)),FALSE,TRUE))</f>
        <v>1</v>
      </c>
      <c r="AF201" s="165" t="str">
        <f t="shared" si="12"/>
        <v>KONAN SIMEON KOUAME</v>
      </c>
      <c r="AG201" s="166" t="str">
        <f t="shared" si="13"/>
        <v>19/3/2022</v>
      </c>
      <c r="AH201" s="167">
        <f t="shared" si="15"/>
        <v>5</v>
      </c>
      <c r="AI201" s="168">
        <f t="shared" si="14"/>
        <v>0</v>
      </c>
    </row>
    <row r="202" spans="1:35" ht="15" customHeight="1" x14ac:dyDescent="0.2">
      <c r="A202" s="206" t="s">
        <v>1274</v>
      </c>
      <c r="B202" s="206" t="s">
        <v>667</v>
      </c>
      <c r="C202" s="206" t="s">
        <v>1274</v>
      </c>
      <c r="D202" s="206" t="s">
        <v>1237</v>
      </c>
      <c r="E202" s="206" t="s">
        <v>669</v>
      </c>
      <c r="F202" s="206" t="s">
        <v>670</v>
      </c>
      <c r="G202" s="206" t="s">
        <v>1237</v>
      </c>
      <c r="H202" s="278">
        <v>3.52</v>
      </c>
      <c r="I202" s="206" t="s">
        <v>671</v>
      </c>
      <c r="J202" s="206">
        <v>1</v>
      </c>
      <c r="K202" s="207">
        <v>2022</v>
      </c>
      <c r="L202" s="208" t="s">
        <v>3124</v>
      </c>
      <c r="M202" s="208" t="s">
        <v>1331</v>
      </c>
      <c r="N202" s="210" t="s">
        <v>3279</v>
      </c>
      <c r="O202" s="209" t="s">
        <v>1275</v>
      </c>
      <c r="P202" s="209" t="s">
        <v>679</v>
      </c>
      <c r="Q202" s="210">
        <v>1991</v>
      </c>
      <c r="R202" s="225">
        <v>2</v>
      </c>
      <c r="S202" s="211" t="s">
        <v>667</v>
      </c>
      <c r="T202" s="211" t="s">
        <v>667</v>
      </c>
      <c r="U202" s="211" t="s">
        <v>667</v>
      </c>
      <c r="V202" s="211" t="s">
        <v>667</v>
      </c>
      <c r="W202" s="211" t="s">
        <v>667</v>
      </c>
      <c r="X202" s="212">
        <v>0</v>
      </c>
      <c r="Y202" s="212">
        <v>0</v>
      </c>
      <c r="Z202" s="213" t="s">
        <v>2989</v>
      </c>
      <c r="AA202" s="214">
        <v>2022</v>
      </c>
      <c r="AB202" s="215">
        <v>3</v>
      </c>
      <c r="AC202" s="215">
        <v>19</v>
      </c>
      <c r="AD202" s="220" t="b">
        <f>IF(ISBLANK(GroupMember[[#This Row],[1. Identifiant interne d’exploitation agricole*]]),"",IF(ISERROR(MATCH(GroupMember[[#This Row],[1. Identifiant interne d’exploitation agricole*]],CertifiedCrop[1. Identifiant interne d’exploitation agricole*],0)),FALSE,TRUE))</f>
        <v>1</v>
      </c>
      <c r="AE202" s="220" t="b">
        <f>IF(ISBLANK(GroupMember[[#This Row],[1. Identifiant interne d’exploitation agricole*]]),"",IF(ISERROR(MATCH(GroupMember[[#This Row],[1. Identifiant interne d’exploitation agricole*]],FarmUnit[1. Identifiant interne d’exploitation agricole*],0)),FALSE,TRUE))</f>
        <v>1</v>
      </c>
      <c r="AF202" s="165" t="str">
        <f t="shared" si="12"/>
        <v xml:space="preserve">BROU DENIS KOFFI </v>
      </c>
      <c r="AG202" s="166" t="str">
        <f t="shared" si="13"/>
        <v>19/3/2022</v>
      </c>
      <c r="AH202" s="167">
        <f t="shared" si="15"/>
        <v>5</v>
      </c>
      <c r="AI202" s="168">
        <f t="shared" si="14"/>
        <v>0</v>
      </c>
    </row>
    <row r="203" spans="1:35" ht="15" customHeight="1" x14ac:dyDescent="0.2">
      <c r="A203" s="206" t="s">
        <v>1276</v>
      </c>
      <c r="B203" s="206" t="s">
        <v>667</v>
      </c>
      <c r="C203" s="206" t="s">
        <v>1276</v>
      </c>
      <c r="D203" s="206" t="s">
        <v>1237</v>
      </c>
      <c r="E203" s="206" t="s">
        <v>669</v>
      </c>
      <c r="F203" s="206" t="s">
        <v>670</v>
      </c>
      <c r="G203" s="206" t="s">
        <v>1237</v>
      </c>
      <c r="H203" s="280">
        <v>3.2</v>
      </c>
      <c r="I203" s="206" t="s">
        <v>671</v>
      </c>
      <c r="J203" s="206">
        <v>1</v>
      </c>
      <c r="K203" s="207">
        <v>2022</v>
      </c>
      <c r="L203" s="208" t="s">
        <v>1277</v>
      </c>
      <c r="M203" s="208" t="s">
        <v>685</v>
      </c>
      <c r="N203" s="210" t="s">
        <v>3280</v>
      </c>
      <c r="O203" s="209" t="s">
        <v>1278</v>
      </c>
      <c r="P203" s="209" t="s">
        <v>674</v>
      </c>
      <c r="Q203" s="210">
        <v>1982</v>
      </c>
      <c r="R203" s="225">
        <v>3</v>
      </c>
      <c r="S203" s="211" t="s">
        <v>667</v>
      </c>
      <c r="T203" s="211" t="s">
        <v>667</v>
      </c>
      <c r="U203" s="211" t="s">
        <v>667</v>
      </c>
      <c r="V203" s="211" t="s">
        <v>667</v>
      </c>
      <c r="W203" s="211" t="s">
        <v>667</v>
      </c>
      <c r="X203" s="212">
        <v>0</v>
      </c>
      <c r="Y203" s="212">
        <v>0</v>
      </c>
      <c r="Z203" s="213" t="s">
        <v>2989</v>
      </c>
      <c r="AA203" s="214">
        <v>2022</v>
      </c>
      <c r="AB203" s="215">
        <v>3</v>
      </c>
      <c r="AC203" s="215">
        <v>19</v>
      </c>
      <c r="AD203" s="220" t="b">
        <f>IF(ISBLANK(GroupMember[[#This Row],[1. Identifiant interne d’exploitation agricole*]]),"",IF(ISERROR(MATCH(GroupMember[[#This Row],[1. Identifiant interne d’exploitation agricole*]],CertifiedCrop[1. Identifiant interne d’exploitation agricole*],0)),FALSE,TRUE))</f>
        <v>1</v>
      </c>
      <c r="AE203" s="220" t="b">
        <f>IF(ISBLANK(GroupMember[[#This Row],[1. Identifiant interne d’exploitation agricole*]]),"",IF(ISERROR(MATCH(GroupMember[[#This Row],[1. Identifiant interne d’exploitation agricole*]],FarmUnit[1. Identifiant interne d’exploitation agricole*],0)),FALSE,TRUE))</f>
        <v>1</v>
      </c>
      <c r="AF203" s="165" t="str">
        <f t="shared" si="12"/>
        <v>KOUAME ILDEVERT KOUAME</v>
      </c>
      <c r="AG203" s="166" t="str">
        <f t="shared" si="13"/>
        <v>19/3/2022</v>
      </c>
      <c r="AH203" s="167">
        <f t="shared" si="15"/>
        <v>5</v>
      </c>
      <c r="AI203" s="168">
        <f t="shared" si="14"/>
        <v>0</v>
      </c>
    </row>
    <row r="204" spans="1:35" ht="15" customHeight="1" x14ac:dyDescent="0.2">
      <c r="A204" s="206" t="s">
        <v>1279</v>
      </c>
      <c r="B204" s="206" t="s">
        <v>667</v>
      </c>
      <c r="C204" s="206" t="s">
        <v>1279</v>
      </c>
      <c r="D204" s="206" t="s">
        <v>1237</v>
      </c>
      <c r="E204" s="206" t="s">
        <v>669</v>
      </c>
      <c r="F204" s="206" t="s">
        <v>670</v>
      </c>
      <c r="G204" s="206" t="s">
        <v>1237</v>
      </c>
      <c r="H204" s="280">
        <v>2.83</v>
      </c>
      <c r="I204" s="206" t="s">
        <v>671</v>
      </c>
      <c r="J204" s="206">
        <v>1</v>
      </c>
      <c r="K204" s="207">
        <v>2022</v>
      </c>
      <c r="L204" s="208" t="s">
        <v>1280</v>
      </c>
      <c r="M204" s="208" t="s">
        <v>1045</v>
      </c>
      <c r="N204" s="210" t="s">
        <v>3281</v>
      </c>
      <c r="O204" s="209" t="s">
        <v>1281</v>
      </c>
      <c r="P204" s="209" t="s">
        <v>674</v>
      </c>
      <c r="Q204" s="210">
        <v>1974</v>
      </c>
      <c r="R204" s="225">
        <v>4</v>
      </c>
      <c r="S204" s="211" t="s">
        <v>667</v>
      </c>
      <c r="T204" s="211" t="s">
        <v>667</v>
      </c>
      <c r="U204" s="211" t="s">
        <v>667</v>
      </c>
      <c r="V204" s="211" t="s">
        <v>667</v>
      </c>
      <c r="W204" s="211" t="s">
        <v>667</v>
      </c>
      <c r="X204" s="212">
        <v>0</v>
      </c>
      <c r="Y204" s="212">
        <v>0</v>
      </c>
      <c r="Z204" s="213" t="s">
        <v>2989</v>
      </c>
      <c r="AA204" s="214">
        <v>2022</v>
      </c>
      <c r="AB204" s="215">
        <v>3</v>
      </c>
      <c r="AC204" s="215">
        <v>19</v>
      </c>
      <c r="AD204" s="220" t="b">
        <f>IF(ISBLANK(GroupMember[[#This Row],[1. Identifiant interne d’exploitation agricole*]]),"",IF(ISERROR(MATCH(GroupMember[[#This Row],[1. Identifiant interne d’exploitation agricole*]],CertifiedCrop[1. Identifiant interne d’exploitation agricole*],0)),FALSE,TRUE))</f>
        <v>1</v>
      </c>
      <c r="AE204" s="220" t="b">
        <f>IF(ISBLANK(GroupMember[[#This Row],[1. Identifiant interne d’exploitation agricole*]]),"",IF(ISERROR(MATCH(GroupMember[[#This Row],[1. Identifiant interne d’exploitation agricole*]],FarmUnit[1. Identifiant interne d’exploitation agricole*],0)),FALSE,TRUE))</f>
        <v>1</v>
      </c>
      <c r="AF204" s="165" t="str">
        <f t="shared" si="12"/>
        <v>KONAN OLIVIER KOFFI</v>
      </c>
      <c r="AG204" s="166" t="str">
        <f t="shared" si="13"/>
        <v>19/3/2022</v>
      </c>
      <c r="AH204" s="167">
        <f t="shared" si="15"/>
        <v>5</v>
      </c>
      <c r="AI204" s="168">
        <f t="shared" si="14"/>
        <v>0</v>
      </c>
    </row>
    <row r="205" spans="1:35" ht="15" customHeight="1" x14ac:dyDescent="0.2">
      <c r="A205" s="206" t="s">
        <v>1282</v>
      </c>
      <c r="B205" s="206" t="s">
        <v>667</v>
      </c>
      <c r="C205" s="206" t="s">
        <v>1282</v>
      </c>
      <c r="D205" s="206" t="s">
        <v>1237</v>
      </c>
      <c r="E205" s="206" t="s">
        <v>669</v>
      </c>
      <c r="F205" s="206" t="s">
        <v>670</v>
      </c>
      <c r="G205" s="206" t="s">
        <v>1237</v>
      </c>
      <c r="H205" s="280">
        <v>3.95</v>
      </c>
      <c r="I205" s="206" t="s">
        <v>671</v>
      </c>
      <c r="J205" s="206">
        <v>1</v>
      </c>
      <c r="K205" s="207">
        <v>2022</v>
      </c>
      <c r="L205" s="208" t="s">
        <v>1283</v>
      </c>
      <c r="M205" s="208" t="s">
        <v>685</v>
      </c>
      <c r="N205" s="210" t="s">
        <v>3282</v>
      </c>
      <c r="O205" s="209" t="s">
        <v>667</v>
      </c>
      <c r="P205" s="209" t="s">
        <v>679</v>
      </c>
      <c r="Q205" s="210">
        <v>1988</v>
      </c>
      <c r="R205" s="225">
        <v>2</v>
      </c>
      <c r="S205" s="211" t="s">
        <v>667</v>
      </c>
      <c r="T205" s="211" t="s">
        <v>667</v>
      </c>
      <c r="U205" s="211" t="s">
        <v>667</v>
      </c>
      <c r="V205" s="211" t="s">
        <v>667</v>
      </c>
      <c r="W205" s="211" t="s">
        <v>667</v>
      </c>
      <c r="X205" s="212">
        <v>0</v>
      </c>
      <c r="Y205" s="212">
        <v>0</v>
      </c>
      <c r="Z205" s="213" t="s">
        <v>2989</v>
      </c>
      <c r="AA205" s="214">
        <v>2022</v>
      </c>
      <c r="AB205" s="215">
        <v>3</v>
      </c>
      <c r="AC205" s="215">
        <v>19</v>
      </c>
      <c r="AD205" s="220" t="b">
        <f>IF(ISBLANK(GroupMember[[#This Row],[1. Identifiant interne d’exploitation agricole*]]),"",IF(ISERROR(MATCH(GroupMember[[#This Row],[1. Identifiant interne d’exploitation agricole*]],CertifiedCrop[1. Identifiant interne d’exploitation agricole*],0)),FALSE,TRUE))</f>
        <v>1</v>
      </c>
      <c r="AE205" s="220" t="b">
        <f>IF(ISBLANK(GroupMember[[#This Row],[1. Identifiant interne d’exploitation agricole*]]),"",IF(ISERROR(MATCH(GroupMember[[#This Row],[1. Identifiant interne d’exploitation agricole*]],FarmUnit[1. Identifiant interne d’exploitation agricole*],0)),FALSE,TRUE))</f>
        <v>1</v>
      </c>
      <c r="AF205" s="165" t="str">
        <f t="shared" si="12"/>
        <v>AMOIN REBECAR KOUAME</v>
      </c>
      <c r="AG205" s="166" t="str">
        <f t="shared" si="13"/>
        <v>19/3/2022</v>
      </c>
      <c r="AH205" s="167">
        <f t="shared" si="15"/>
        <v>5</v>
      </c>
      <c r="AI205" s="168">
        <f t="shared" si="14"/>
        <v>0</v>
      </c>
    </row>
    <row r="206" spans="1:35" ht="15" customHeight="1" x14ac:dyDescent="0.2">
      <c r="A206" s="206" t="s">
        <v>1284</v>
      </c>
      <c r="B206" s="206" t="s">
        <v>667</v>
      </c>
      <c r="C206" s="206" t="s">
        <v>1284</v>
      </c>
      <c r="D206" s="206" t="s">
        <v>1237</v>
      </c>
      <c r="E206" s="206" t="s">
        <v>669</v>
      </c>
      <c r="F206" s="206" t="s">
        <v>670</v>
      </c>
      <c r="G206" s="206" t="s">
        <v>1237</v>
      </c>
      <c r="H206" s="280">
        <v>3.14</v>
      </c>
      <c r="I206" s="206" t="s">
        <v>671</v>
      </c>
      <c r="J206" s="206">
        <v>1</v>
      </c>
      <c r="K206" s="207">
        <v>2022</v>
      </c>
      <c r="L206" s="208" t="s">
        <v>1285</v>
      </c>
      <c r="M206" s="208" t="s">
        <v>685</v>
      </c>
      <c r="N206" s="210" t="s">
        <v>3283</v>
      </c>
      <c r="O206" s="209" t="s">
        <v>1286</v>
      </c>
      <c r="P206" s="209" t="s">
        <v>674</v>
      </c>
      <c r="Q206" s="210">
        <v>1985</v>
      </c>
      <c r="R206" s="225">
        <v>4</v>
      </c>
      <c r="S206" s="211" t="s">
        <v>667</v>
      </c>
      <c r="T206" s="211" t="s">
        <v>667</v>
      </c>
      <c r="U206" s="211" t="s">
        <v>667</v>
      </c>
      <c r="V206" s="211" t="s">
        <v>667</v>
      </c>
      <c r="W206" s="211" t="s">
        <v>667</v>
      </c>
      <c r="X206" s="212">
        <v>0</v>
      </c>
      <c r="Y206" s="212">
        <v>0</v>
      </c>
      <c r="Z206" s="213" t="s">
        <v>2989</v>
      </c>
      <c r="AA206" s="214">
        <v>2022</v>
      </c>
      <c r="AB206" s="215">
        <v>3</v>
      </c>
      <c r="AC206" s="215">
        <v>20</v>
      </c>
      <c r="AD206" s="220" t="b">
        <f>IF(ISBLANK(GroupMember[[#This Row],[1. Identifiant interne d’exploitation agricole*]]),"",IF(ISERROR(MATCH(GroupMember[[#This Row],[1. Identifiant interne d’exploitation agricole*]],CertifiedCrop[1. Identifiant interne d’exploitation agricole*],0)),FALSE,TRUE))</f>
        <v>1</v>
      </c>
      <c r="AE206" s="220" t="b">
        <f>IF(ISBLANK(GroupMember[[#This Row],[1. Identifiant interne d’exploitation agricole*]]),"",IF(ISERROR(MATCH(GroupMember[[#This Row],[1. Identifiant interne d’exploitation agricole*]],FarmUnit[1. Identifiant interne d’exploitation agricole*],0)),FALSE,TRUE))</f>
        <v>1</v>
      </c>
      <c r="AF206" s="165" t="str">
        <f t="shared" si="12"/>
        <v>YAO CESAIRE KOUAME</v>
      </c>
      <c r="AG206" s="166" t="str">
        <f t="shared" si="13"/>
        <v>20/3/2022</v>
      </c>
      <c r="AH206" s="167">
        <f t="shared" si="15"/>
        <v>6</v>
      </c>
      <c r="AI206" s="168">
        <f t="shared" si="14"/>
        <v>0</v>
      </c>
    </row>
    <row r="207" spans="1:35" ht="15" customHeight="1" x14ac:dyDescent="0.2">
      <c r="A207" s="206" t="s">
        <v>1287</v>
      </c>
      <c r="B207" s="206" t="s">
        <v>667</v>
      </c>
      <c r="C207" s="206" t="s">
        <v>1287</v>
      </c>
      <c r="D207" s="206" t="s">
        <v>1237</v>
      </c>
      <c r="E207" s="206" t="s">
        <v>669</v>
      </c>
      <c r="F207" s="206" t="s">
        <v>670</v>
      </c>
      <c r="G207" s="206" t="s">
        <v>1237</v>
      </c>
      <c r="H207" s="280">
        <v>2.89</v>
      </c>
      <c r="I207" s="206" t="s">
        <v>671</v>
      </c>
      <c r="J207" s="206">
        <v>1</v>
      </c>
      <c r="K207" s="207">
        <v>2022</v>
      </c>
      <c r="L207" s="208" t="s">
        <v>1288</v>
      </c>
      <c r="M207" s="208" t="s">
        <v>1100</v>
      </c>
      <c r="N207" s="210" t="s">
        <v>3284</v>
      </c>
      <c r="O207" s="209" t="s">
        <v>667</v>
      </c>
      <c r="P207" s="209" t="s">
        <v>674</v>
      </c>
      <c r="Q207" s="210">
        <v>1985</v>
      </c>
      <c r="R207" s="225">
        <v>7</v>
      </c>
      <c r="S207" s="211" t="s">
        <v>667</v>
      </c>
      <c r="T207" s="211" t="s">
        <v>667</v>
      </c>
      <c r="U207" s="211" t="s">
        <v>667</v>
      </c>
      <c r="V207" s="211" t="s">
        <v>667</v>
      </c>
      <c r="W207" s="211" t="s">
        <v>667</v>
      </c>
      <c r="X207" s="212">
        <v>0</v>
      </c>
      <c r="Y207" s="212">
        <v>0</v>
      </c>
      <c r="Z207" s="213" t="s">
        <v>2989</v>
      </c>
      <c r="AA207" s="214">
        <v>2022</v>
      </c>
      <c r="AB207" s="215">
        <v>3</v>
      </c>
      <c r="AC207" s="215">
        <v>20</v>
      </c>
      <c r="AD207" s="220" t="b">
        <f>IF(ISBLANK(GroupMember[[#This Row],[1. Identifiant interne d’exploitation agricole*]]),"",IF(ISERROR(MATCH(GroupMember[[#This Row],[1. Identifiant interne d’exploitation agricole*]],CertifiedCrop[1. Identifiant interne d’exploitation agricole*],0)),FALSE,TRUE))</f>
        <v>1</v>
      </c>
      <c r="AE207" s="220" t="b">
        <f>IF(ISBLANK(GroupMember[[#This Row],[1. Identifiant interne d’exploitation agricole*]]),"",IF(ISERROR(MATCH(GroupMember[[#This Row],[1. Identifiant interne d’exploitation agricole*]],FarmUnit[1. Identifiant interne d’exploitation agricole*],0)),FALSE,TRUE))</f>
        <v>1</v>
      </c>
      <c r="AF207" s="165" t="str">
        <f t="shared" si="12"/>
        <v>KOUADIO JONAS N'GUESSAN</v>
      </c>
      <c r="AG207" s="166" t="str">
        <f t="shared" si="13"/>
        <v>20/3/2022</v>
      </c>
      <c r="AH207" s="167">
        <f t="shared" si="15"/>
        <v>6</v>
      </c>
      <c r="AI207" s="168">
        <f t="shared" si="14"/>
        <v>0</v>
      </c>
    </row>
    <row r="208" spans="1:35" ht="15" customHeight="1" x14ac:dyDescent="0.2">
      <c r="A208" s="206" t="s">
        <v>1289</v>
      </c>
      <c r="B208" s="206" t="s">
        <v>667</v>
      </c>
      <c r="C208" s="206" t="s">
        <v>1289</v>
      </c>
      <c r="D208" s="206" t="s">
        <v>1237</v>
      </c>
      <c r="E208" s="206" t="s">
        <v>669</v>
      </c>
      <c r="F208" s="206" t="s">
        <v>670</v>
      </c>
      <c r="G208" s="206" t="s">
        <v>1237</v>
      </c>
      <c r="H208" s="280">
        <v>5.17</v>
      </c>
      <c r="I208" s="206" t="s">
        <v>671</v>
      </c>
      <c r="J208" s="206">
        <v>1</v>
      </c>
      <c r="K208" s="207">
        <v>2022</v>
      </c>
      <c r="L208" s="208" t="s">
        <v>1290</v>
      </c>
      <c r="M208" s="208" t="s">
        <v>685</v>
      </c>
      <c r="N208" s="210" t="s">
        <v>3285</v>
      </c>
      <c r="O208" s="209" t="s">
        <v>1291</v>
      </c>
      <c r="P208" s="209" t="s">
        <v>674</v>
      </c>
      <c r="Q208" s="210">
        <v>1983</v>
      </c>
      <c r="R208" s="225">
        <v>5</v>
      </c>
      <c r="S208" s="211" t="s">
        <v>667</v>
      </c>
      <c r="T208" s="211" t="s">
        <v>667</v>
      </c>
      <c r="U208" s="211" t="s">
        <v>667</v>
      </c>
      <c r="V208" s="211" t="s">
        <v>667</v>
      </c>
      <c r="W208" s="211" t="s">
        <v>667</v>
      </c>
      <c r="X208" s="212">
        <v>0</v>
      </c>
      <c r="Y208" s="212">
        <v>0</v>
      </c>
      <c r="Z208" s="213" t="s">
        <v>2989</v>
      </c>
      <c r="AA208" s="214">
        <v>2022</v>
      </c>
      <c r="AB208" s="215">
        <v>3</v>
      </c>
      <c r="AC208" s="215">
        <v>20</v>
      </c>
      <c r="AD208" s="220" t="b">
        <f>IF(ISBLANK(GroupMember[[#This Row],[1. Identifiant interne d’exploitation agricole*]]),"",IF(ISERROR(MATCH(GroupMember[[#This Row],[1. Identifiant interne d’exploitation agricole*]],CertifiedCrop[1. Identifiant interne d’exploitation agricole*],0)),FALSE,TRUE))</f>
        <v>1</v>
      </c>
      <c r="AE208" s="220" t="b">
        <f>IF(ISBLANK(GroupMember[[#This Row],[1. Identifiant interne d’exploitation agricole*]]),"",IF(ISERROR(MATCH(GroupMember[[#This Row],[1. Identifiant interne d’exploitation agricole*]],FarmUnit[1. Identifiant interne d’exploitation agricole*],0)),FALSE,TRUE))</f>
        <v>1</v>
      </c>
      <c r="AF208" s="165" t="str">
        <f t="shared" si="12"/>
        <v>KONAN FABRICE KOUAME</v>
      </c>
      <c r="AG208" s="166" t="str">
        <f t="shared" si="13"/>
        <v>20/3/2022</v>
      </c>
      <c r="AH208" s="167">
        <f t="shared" si="15"/>
        <v>6</v>
      </c>
      <c r="AI208" s="168">
        <f t="shared" si="14"/>
        <v>0</v>
      </c>
    </row>
    <row r="209" spans="1:35" ht="15" customHeight="1" x14ac:dyDescent="0.2">
      <c r="A209" s="206" t="s">
        <v>1292</v>
      </c>
      <c r="B209" s="206" t="s">
        <v>667</v>
      </c>
      <c r="C209" s="206" t="s">
        <v>1292</v>
      </c>
      <c r="D209" s="206" t="s">
        <v>1237</v>
      </c>
      <c r="E209" s="206" t="s">
        <v>669</v>
      </c>
      <c r="F209" s="206" t="s">
        <v>670</v>
      </c>
      <c r="G209" s="206" t="s">
        <v>1237</v>
      </c>
      <c r="H209" s="280">
        <v>5.33</v>
      </c>
      <c r="I209" s="206" t="s">
        <v>671</v>
      </c>
      <c r="J209" s="206">
        <v>1</v>
      </c>
      <c r="K209" s="207">
        <v>2022</v>
      </c>
      <c r="L209" s="208" t="s">
        <v>1293</v>
      </c>
      <c r="M209" s="208" t="s">
        <v>1294</v>
      </c>
      <c r="N209" s="210" t="s">
        <v>3286</v>
      </c>
      <c r="O209" s="209" t="s">
        <v>1295</v>
      </c>
      <c r="P209" s="209" t="s">
        <v>674</v>
      </c>
      <c r="Q209" s="210">
        <v>1987</v>
      </c>
      <c r="R209" s="225">
        <v>2</v>
      </c>
      <c r="S209" s="211" t="s">
        <v>667</v>
      </c>
      <c r="T209" s="211" t="s">
        <v>667</v>
      </c>
      <c r="U209" s="211" t="s">
        <v>667</v>
      </c>
      <c r="V209" s="211" t="s">
        <v>667</v>
      </c>
      <c r="W209" s="211" t="s">
        <v>667</v>
      </c>
      <c r="X209" s="212">
        <v>0</v>
      </c>
      <c r="Y209" s="212">
        <v>0</v>
      </c>
      <c r="Z209" s="213" t="s">
        <v>2989</v>
      </c>
      <c r="AA209" s="214">
        <v>2022</v>
      </c>
      <c r="AB209" s="215">
        <v>3</v>
      </c>
      <c r="AC209" s="215">
        <v>20</v>
      </c>
      <c r="AD209" s="220" t="b">
        <f>IF(ISBLANK(GroupMember[[#This Row],[1. Identifiant interne d’exploitation agricole*]]),"",IF(ISERROR(MATCH(GroupMember[[#This Row],[1. Identifiant interne d’exploitation agricole*]],CertifiedCrop[1. Identifiant interne d’exploitation agricole*],0)),FALSE,TRUE))</f>
        <v>1</v>
      </c>
      <c r="AE209" s="220" t="b">
        <f>IF(ISBLANK(GroupMember[[#This Row],[1. Identifiant interne d’exploitation agricole*]]),"",IF(ISERROR(MATCH(GroupMember[[#This Row],[1. Identifiant interne d’exploitation agricole*]],FarmUnit[1. Identifiant interne d’exploitation agricole*],0)),FALSE,TRUE))</f>
        <v>1</v>
      </c>
      <c r="AF209" s="165" t="str">
        <f t="shared" si="12"/>
        <v>N'DRI SIMON LOUKOU</v>
      </c>
      <c r="AG209" s="166" t="str">
        <f t="shared" si="13"/>
        <v>20/3/2022</v>
      </c>
      <c r="AH209" s="167">
        <f t="shared" si="15"/>
        <v>6</v>
      </c>
      <c r="AI209" s="168">
        <f t="shared" si="14"/>
        <v>0</v>
      </c>
    </row>
    <row r="210" spans="1:35" ht="15" customHeight="1" x14ac:dyDescent="0.2">
      <c r="A210" s="206" t="s">
        <v>1296</v>
      </c>
      <c r="B210" s="206" t="s">
        <v>667</v>
      </c>
      <c r="C210" s="206" t="s">
        <v>1296</v>
      </c>
      <c r="D210" s="206" t="s">
        <v>1237</v>
      </c>
      <c r="E210" s="206" t="s">
        <v>669</v>
      </c>
      <c r="F210" s="206" t="s">
        <v>670</v>
      </c>
      <c r="G210" s="206" t="s">
        <v>1237</v>
      </c>
      <c r="H210" s="280">
        <v>3.04</v>
      </c>
      <c r="I210" s="206" t="s">
        <v>671</v>
      </c>
      <c r="J210" s="206">
        <v>1</v>
      </c>
      <c r="K210" s="207">
        <v>2022</v>
      </c>
      <c r="L210" s="208" t="s">
        <v>1297</v>
      </c>
      <c r="M210" s="208" t="s">
        <v>947</v>
      </c>
      <c r="N210" s="210" t="s">
        <v>3287</v>
      </c>
      <c r="O210" s="209" t="s">
        <v>1298</v>
      </c>
      <c r="P210" s="209" t="s">
        <v>674</v>
      </c>
      <c r="Q210" s="210">
        <v>1977</v>
      </c>
      <c r="R210" s="225">
        <v>2</v>
      </c>
      <c r="S210" s="211" t="s">
        <v>667</v>
      </c>
      <c r="T210" s="211" t="s">
        <v>667</v>
      </c>
      <c r="U210" s="211" t="s">
        <v>667</v>
      </c>
      <c r="V210" s="211" t="s">
        <v>667</v>
      </c>
      <c r="W210" s="211" t="s">
        <v>667</v>
      </c>
      <c r="X210" s="212">
        <v>0</v>
      </c>
      <c r="Y210" s="212">
        <v>0</v>
      </c>
      <c r="Z210" s="213" t="s">
        <v>2989</v>
      </c>
      <c r="AA210" s="214">
        <v>2022</v>
      </c>
      <c r="AB210" s="215">
        <v>3</v>
      </c>
      <c r="AC210" s="215">
        <v>20</v>
      </c>
      <c r="AD210" s="220" t="b">
        <f>IF(ISBLANK(GroupMember[[#This Row],[1. Identifiant interne d’exploitation agricole*]]),"",IF(ISERROR(MATCH(GroupMember[[#This Row],[1. Identifiant interne d’exploitation agricole*]],CertifiedCrop[1. Identifiant interne d’exploitation agricole*],0)),FALSE,TRUE))</f>
        <v>1</v>
      </c>
      <c r="AE210" s="220" t="b">
        <f>IF(ISBLANK(GroupMember[[#This Row],[1. Identifiant interne d’exploitation agricole*]]),"",IF(ISERROR(MATCH(GroupMember[[#This Row],[1. Identifiant interne d’exploitation agricole*]],FarmUnit[1. Identifiant interne d’exploitation agricole*],0)),FALSE,TRUE))</f>
        <v>1</v>
      </c>
      <c r="AF210" s="165" t="str">
        <f t="shared" si="12"/>
        <v>KOUAME NICAISE KONAN</v>
      </c>
      <c r="AG210" s="166" t="str">
        <f t="shared" si="13"/>
        <v>20/3/2022</v>
      </c>
      <c r="AH210" s="167">
        <f t="shared" si="15"/>
        <v>6</v>
      </c>
      <c r="AI210" s="168">
        <f t="shared" si="14"/>
        <v>0</v>
      </c>
    </row>
    <row r="211" spans="1:35" ht="15" customHeight="1" x14ac:dyDescent="0.2">
      <c r="A211" s="206" t="s">
        <v>1299</v>
      </c>
      <c r="B211" s="206" t="s">
        <v>667</v>
      </c>
      <c r="C211" s="206" t="s">
        <v>1299</v>
      </c>
      <c r="D211" s="206" t="s">
        <v>1237</v>
      </c>
      <c r="E211" s="206" t="s">
        <v>669</v>
      </c>
      <c r="F211" s="206" t="s">
        <v>670</v>
      </c>
      <c r="G211" s="206" t="s">
        <v>1237</v>
      </c>
      <c r="H211" s="280">
        <v>3.06</v>
      </c>
      <c r="I211" s="206" t="s">
        <v>671</v>
      </c>
      <c r="J211" s="206">
        <v>1</v>
      </c>
      <c r="K211" s="207">
        <v>2022</v>
      </c>
      <c r="L211" s="208" t="s">
        <v>1300</v>
      </c>
      <c r="M211" s="208" t="s">
        <v>1301</v>
      </c>
      <c r="N211" s="210" t="s">
        <v>3288</v>
      </c>
      <c r="O211" s="209" t="s">
        <v>1302</v>
      </c>
      <c r="P211" s="209" t="s">
        <v>674</v>
      </c>
      <c r="Q211" s="210">
        <v>1978</v>
      </c>
      <c r="R211" s="225">
        <v>4</v>
      </c>
      <c r="S211" s="211" t="s">
        <v>667</v>
      </c>
      <c r="T211" s="211" t="s">
        <v>667</v>
      </c>
      <c r="U211" s="211" t="s">
        <v>667</v>
      </c>
      <c r="V211" s="211" t="s">
        <v>667</v>
      </c>
      <c r="W211" s="211" t="s">
        <v>667</v>
      </c>
      <c r="X211" s="212">
        <v>0</v>
      </c>
      <c r="Y211" s="212">
        <v>0</v>
      </c>
      <c r="Z211" s="213" t="s">
        <v>2989</v>
      </c>
      <c r="AA211" s="214">
        <v>2022</v>
      </c>
      <c r="AB211" s="215">
        <v>3</v>
      </c>
      <c r="AC211" s="215">
        <v>21</v>
      </c>
      <c r="AD211" s="220" t="b">
        <f>IF(ISBLANK(GroupMember[[#This Row],[1. Identifiant interne d’exploitation agricole*]]),"",IF(ISERROR(MATCH(GroupMember[[#This Row],[1. Identifiant interne d’exploitation agricole*]],CertifiedCrop[1. Identifiant interne d’exploitation agricole*],0)),FALSE,TRUE))</f>
        <v>1</v>
      </c>
      <c r="AE211" s="220" t="b">
        <f>IF(ISBLANK(GroupMember[[#This Row],[1. Identifiant interne d’exploitation agricole*]]),"",IF(ISERROR(MATCH(GroupMember[[#This Row],[1. Identifiant interne d’exploitation agricole*]],FarmUnit[1. Identifiant interne d’exploitation agricole*],0)),FALSE,TRUE))</f>
        <v>1</v>
      </c>
      <c r="AF211" s="165" t="str">
        <f t="shared" si="12"/>
        <v>KOUADIO GUILLAUME ANGORAN</v>
      </c>
      <c r="AG211" s="166" t="str">
        <f t="shared" si="13"/>
        <v>21/3/2022</v>
      </c>
      <c r="AH211" s="167">
        <f t="shared" si="15"/>
        <v>6</v>
      </c>
      <c r="AI211" s="168">
        <f t="shared" si="14"/>
        <v>0</v>
      </c>
    </row>
    <row r="212" spans="1:35" ht="15" customHeight="1" x14ac:dyDescent="0.2">
      <c r="A212" s="206" t="s">
        <v>1303</v>
      </c>
      <c r="B212" s="206" t="s">
        <v>667</v>
      </c>
      <c r="C212" s="206" t="s">
        <v>1303</v>
      </c>
      <c r="D212" s="206" t="s">
        <v>1237</v>
      </c>
      <c r="E212" s="206" t="s">
        <v>669</v>
      </c>
      <c r="F212" s="206" t="s">
        <v>670</v>
      </c>
      <c r="G212" s="206" t="s">
        <v>1237</v>
      </c>
      <c r="H212" s="280">
        <v>3.89</v>
      </c>
      <c r="I212" s="206" t="s">
        <v>671</v>
      </c>
      <c r="J212" s="206">
        <v>1</v>
      </c>
      <c r="K212" s="207">
        <v>2022</v>
      </c>
      <c r="L212" s="208" t="s">
        <v>1304</v>
      </c>
      <c r="M212" s="208" t="s">
        <v>685</v>
      </c>
      <c r="N212" s="210" t="s">
        <v>3289</v>
      </c>
      <c r="O212" s="209" t="s">
        <v>1305</v>
      </c>
      <c r="P212" s="209" t="s">
        <v>674</v>
      </c>
      <c r="Q212" s="210">
        <v>1986</v>
      </c>
      <c r="R212" s="225">
        <v>5</v>
      </c>
      <c r="S212" s="211" t="s">
        <v>667</v>
      </c>
      <c r="T212" s="211" t="s">
        <v>667</v>
      </c>
      <c r="U212" s="211" t="s">
        <v>667</v>
      </c>
      <c r="V212" s="211" t="s">
        <v>667</v>
      </c>
      <c r="W212" s="211" t="s">
        <v>667</v>
      </c>
      <c r="X212" s="212">
        <v>0</v>
      </c>
      <c r="Y212" s="212">
        <v>0</v>
      </c>
      <c r="Z212" s="213" t="s">
        <v>2989</v>
      </c>
      <c r="AA212" s="214">
        <v>2022</v>
      </c>
      <c r="AB212" s="215">
        <v>3</v>
      </c>
      <c r="AC212" s="215">
        <v>21</v>
      </c>
      <c r="AD212" s="220" t="b">
        <f>IF(ISBLANK(GroupMember[[#This Row],[1. Identifiant interne d’exploitation agricole*]]),"",IF(ISERROR(MATCH(GroupMember[[#This Row],[1. Identifiant interne d’exploitation agricole*]],CertifiedCrop[1. Identifiant interne d’exploitation agricole*],0)),FALSE,TRUE))</f>
        <v>1</v>
      </c>
      <c r="AE212" s="220" t="b">
        <f>IF(ISBLANK(GroupMember[[#This Row],[1. Identifiant interne d’exploitation agricole*]]),"",IF(ISERROR(MATCH(GroupMember[[#This Row],[1. Identifiant interne d’exploitation agricole*]],FarmUnit[1. Identifiant interne d’exploitation agricole*],0)),FALSE,TRUE))</f>
        <v>1</v>
      </c>
      <c r="AF212" s="165" t="str">
        <f t="shared" si="12"/>
        <v>YAO JEAN BATISTE KOUAME</v>
      </c>
      <c r="AG212" s="166" t="str">
        <f t="shared" si="13"/>
        <v>21/3/2022</v>
      </c>
      <c r="AH212" s="167">
        <f t="shared" si="15"/>
        <v>6</v>
      </c>
      <c r="AI212" s="168">
        <f t="shared" si="14"/>
        <v>0</v>
      </c>
    </row>
    <row r="213" spans="1:35" ht="15" customHeight="1" x14ac:dyDescent="0.2">
      <c r="A213" s="206" t="s">
        <v>1306</v>
      </c>
      <c r="B213" s="206" t="s">
        <v>667</v>
      </c>
      <c r="C213" s="206" t="s">
        <v>1306</v>
      </c>
      <c r="D213" s="206" t="s">
        <v>1237</v>
      </c>
      <c r="E213" s="206" t="s">
        <v>669</v>
      </c>
      <c r="F213" s="206" t="s">
        <v>670</v>
      </c>
      <c r="G213" s="206" t="s">
        <v>1237</v>
      </c>
      <c r="H213" s="280">
        <v>2.73</v>
      </c>
      <c r="I213" s="206" t="s">
        <v>671</v>
      </c>
      <c r="J213" s="206">
        <v>1</v>
      </c>
      <c r="K213" s="207">
        <v>2022</v>
      </c>
      <c r="L213" s="208" t="s">
        <v>1307</v>
      </c>
      <c r="M213" s="208" t="s">
        <v>1308</v>
      </c>
      <c r="N213" s="210" t="s">
        <v>3290</v>
      </c>
      <c r="O213" s="209" t="s">
        <v>1309</v>
      </c>
      <c r="P213" s="209" t="s">
        <v>674</v>
      </c>
      <c r="Q213" s="210">
        <v>1982</v>
      </c>
      <c r="R213" s="225">
        <v>6</v>
      </c>
      <c r="S213" s="211" t="s">
        <v>667</v>
      </c>
      <c r="T213" s="211" t="s">
        <v>667</v>
      </c>
      <c r="U213" s="211" t="s">
        <v>667</v>
      </c>
      <c r="V213" s="211" t="s">
        <v>667</v>
      </c>
      <c r="W213" s="211" t="s">
        <v>667</v>
      </c>
      <c r="X213" s="212">
        <v>0</v>
      </c>
      <c r="Y213" s="212">
        <v>0</v>
      </c>
      <c r="Z213" s="213" t="s">
        <v>2989</v>
      </c>
      <c r="AA213" s="214">
        <v>2022</v>
      </c>
      <c r="AB213" s="215">
        <v>3</v>
      </c>
      <c r="AC213" s="215">
        <v>4</v>
      </c>
      <c r="AD213" s="220" t="b">
        <f>IF(ISBLANK(GroupMember[[#This Row],[1. Identifiant interne d’exploitation agricole*]]),"",IF(ISERROR(MATCH(GroupMember[[#This Row],[1. Identifiant interne d’exploitation agricole*]],CertifiedCrop[1. Identifiant interne d’exploitation agricole*],0)),FALSE,TRUE))</f>
        <v>1</v>
      </c>
      <c r="AE213" s="220" t="b">
        <f>IF(ISBLANK(GroupMember[[#This Row],[1. Identifiant interne d’exploitation agricole*]]),"",IF(ISERROR(MATCH(GroupMember[[#This Row],[1. Identifiant interne d’exploitation agricole*]],FarmUnit[1. Identifiant interne d’exploitation agricole*],0)),FALSE,TRUE))</f>
        <v>1</v>
      </c>
      <c r="AF213" s="165" t="str">
        <f t="shared" si="12"/>
        <v>YAO JEROME  KADJO</v>
      </c>
      <c r="AG213" s="166" t="str">
        <f t="shared" si="13"/>
        <v>4/3/2022</v>
      </c>
      <c r="AH213" s="167">
        <f t="shared" si="15"/>
        <v>6</v>
      </c>
      <c r="AI213" s="168">
        <f t="shared" si="14"/>
        <v>0</v>
      </c>
    </row>
    <row r="214" spans="1:35" ht="15" customHeight="1" x14ac:dyDescent="0.2">
      <c r="A214" s="206" t="s">
        <v>1310</v>
      </c>
      <c r="B214" s="206" t="s">
        <v>667</v>
      </c>
      <c r="C214" s="206" t="s">
        <v>1310</v>
      </c>
      <c r="D214" s="206" t="s">
        <v>1237</v>
      </c>
      <c r="E214" s="206" t="s">
        <v>669</v>
      </c>
      <c r="F214" s="206" t="s">
        <v>670</v>
      </c>
      <c r="G214" s="206" t="s">
        <v>1237</v>
      </c>
      <c r="H214" s="280">
        <v>6.23</v>
      </c>
      <c r="I214" s="206" t="s">
        <v>671</v>
      </c>
      <c r="J214" s="206">
        <v>1</v>
      </c>
      <c r="K214" s="207">
        <v>2022</v>
      </c>
      <c r="L214" s="208" t="s">
        <v>1311</v>
      </c>
      <c r="M214" s="208" t="s">
        <v>1045</v>
      </c>
      <c r="N214" s="210" t="s">
        <v>3291</v>
      </c>
      <c r="O214" s="209" t="s">
        <v>1312</v>
      </c>
      <c r="P214" s="209" t="s">
        <v>679</v>
      </c>
      <c r="Q214" s="210">
        <v>1983</v>
      </c>
      <c r="R214" s="225">
        <v>3</v>
      </c>
      <c r="S214" s="211" t="s">
        <v>667</v>
      </c>
      <c r="T214" s="211" t="s">
        <v>667</v>
      </c>
      <c r="U214" s="211" t="s">
        <v>667</v>
      </c>
      <c r="V214" s="211" t="s">
        <v>667</v>
      </c>
      <c r="W214" s="211" t="s">
        <v>667</v>
      </c>
      <c r="X214" s="212">
        <v>0</v>
      </c>
      <c r="Y214" s="212">
        <v>0</v>
      </c>
      <c r="Z214" s="213" t="s">
        <v>2989</v>
      </c>
      <c r="AA214" s="214">
        <v>2022</v>
      </c>
      <c r="AB214" s="215">
        <v>3</v>
      </c>
      <c r="AC214" s="215">
        <v>4</v>
      </c>
      <c r="AD214" s="220" t="b">
        <f>IF(ISBLANK(GroupMember[[#This Row],[1. Identifiant interne d’exploitation agricole*]]),"",IF(ISERROR(MATCH(GroupMember[[#This Row],[1. Identifiant interne d’exploitation agricole*]],CertifiedCrop[1. Identifiant interne d’exploitation agricole*],0)),FALSE,TRUE))</f>
        <v>1</v>
      </c>
      <c r="AE214" s="220" t="b">
        <f>IF(ISBLANK(GroupMember[[#This Row],[1. Identifiant interne d’exploitation agricole*]]),"",IF(ISERROR(MATCH(GroupMember[[#This Row],[1. Identifiant interne d’exploitation agricole*]],FarmUnit[1. Identifiant interne d’exploitation agricole*],0)),FALSE,TRUE))</f>
        <v>1</v>
      </c>
      <c r="AF214" s="165" t="str">
        <f t="shared" si="12"/>
        <v>AMENAN SYMENE KOFFI</v>
      </c>
      <c r="AG214" s="166" t="str">
        <f t="shared" si="13"/>
        <v>4/3/2022</v>
      </c>
      <c r="AH214" s="167">
        <f t="shared" si="15"/>
        <v>6</v>
      </c>
      <c r="AI214" s="168">
        <f t="shared" si="14"/>
        <v>0</v>
      </c>
    </row>
    <row r="215" spans="1:35" ht="15" customHeight="1" x14ac:dyDescent="0.2">
      <c r="A215" s="206" t="s">
        <v>1313</v>
      </c>
      <c r="B215" s="206" t="s">
        <v>667</v>
      </c>
      <c r="C215" s="206" t="s">
        <v>1313</v>
      </c>
      <c r="D215" s="206" t="s">
        <v>1237</v>
      </c>
      <c r="E215" s="206" t="s">
        <v>669</v>
      </c>
      <c r="F215" s="206" t="s">
        <v>670</v>
      </c>
      <c r="G215" s="206" t="s">
        <v>1237</v>
      </c>
      <c r="H215" s="280">
        <v>3.24</v>
      </c>
      <c r="I215" s="206" t="s">
        <v>671</v>
      </c>
      <c r="J215" s="206">
        <v>1</v>
      </c>
      <c r="K215" s="207">
        <v>2022</v>
      </c>
      <c r="L215" s="208" t="s">
        <v>1314</v>
      </c>
      <c r="M215" s="208" t="s">
        <v>1100</v>
      </c>
      <c r="N215" s="210" t="s">
        <v>3292</v>
      </c>
      <c r="O215" s="209" t="s">
        <v>667</v>
      </c>
      <c r="P215" s="209" t="s">
        <v>674</v>
      </c>
      <c r="Q215" s="210">
        <v>1972</v>
      </c>
      <c r="R215" s="225">
        <v>3</v>
      </c>
      <c r="S215" s="211" t="s">
        <v>667</v>
      </c>
      <c r="T215" s="211" t="s">
        <v>667</v>
      </c>
      <c r="U215" s="211" t="s">
        <v>667</v>
      </c>
      <c r="V215" s="211" t="s">
        <v>667</v>
      </c>
      <c r="W215" s="211" t="s">
        <v>667</v>
      </c>
      <c r="X215" s="212">
        <v>0</v>
      </c>
      <c r="Y215" s="212">
        <v>0</v>
      </c>
      <c r="Z215" s="213" t="s">
        <v>2989</v>
      </c>
      <c r="AA215" s="214">
        <v>2022</v>
      </c>
      <c r="AB215" s="215">
        <v>3</v>
      </c>
      <c r="AC215" s="215">
        <v>21</v>
      </c>
      <c r="AD215" s="220" t="b">
        <f>IF(ISBLANK(GroupMember[[#This Row],[1. Identifiant interne d’exploitation agricole*]]),"",IF(ISERROR(MATCH(GroupMember[[#This Row],[1. Identifiant interne d’exploitation agricole*]],CertifiedCrop[1. Identifiant interne d’exploitation agricole*],0)),FALSE,TRUE))</f>
        <v>1</v>
      </c>
      <c r="AE215" s="220" t="b">
        <f>IF(ISBLANK(GroupMember[[#This Row],[1. Identifiant interne d’exploitation agricole*]]),"",IF(ISERROR(MATCH(GroupMember[[#This Row],[1. Identifiant interne d’exploitation agricole*]],FarmUnit[1. Identifiant interne d’exploitation agricole*],0)),FALSE,TRUE))</f>
        <v>1</v>
      </c>
      <c r="AF215" s="165" t="str">
        <f t="shared" si="12"/>
        <v>KOUAME DESTIN N'GUESSAN</v>
      </c>
      <c r="AG215" s="166" t="str">
        <f t="shared" si="13"/>
        <v>21/3/2022</v>
      </c>
      <c r="AH215" s="167">
        <f t="shared" si="15"/>
        <v>6</v>
      </c>
      <c r="AI215" s="168">
        <f t="shared" si="14"/>
        <v>0</v>
      </c>
    </row>
    <row r="216" spans="1:35" ht="15" customHeight="1" x14ac:dyDescent="0.2">
      <c r="A216" s="206" t="s">
        <v>1315</v>
      </c>
      <c r="B216" s="206" t="s">
        <v>667</v>
      </c>
      <c r="C216" s="206" t="s">
        <v>1315</v>
      </c>
      <c r="D216" s="206" t="s">
        <v>1237</v>
      </c>
      <c r="E216" s="206" t="s">
        <v>669</v>
      </c>
      <c r="F216" s="206" t="s">
        <v>670</v>
      </c>
      <c r="G216" s="206" t="s">
        <v>1237</v>
      </c>
      <c r="H216" s="280">
        <v>5.53</v>
      </c>
      <c r="I216" s="206" t="s">
        <v>671</v>
      </c>
      <c r="J216" s="206">
        <v>1</v>
      </c>
      <c r="K216" s="207">
        <v>2022</v>
      </c>
      <c r="L216" s="208" t="s">
        <v>3123</v>
      </c>
      <c r="M216" s="208" t="s">
        <v>2335</v>
      </c>
      <c r="N216" s="210" t="s">
        <v>667</v>
      </c>
      <c r="O216" s="209" t="s">
        <v>1317</v>
      </c>
      <c r="P216" s="209" t="s">
        <v>674</v>
      </c>
      <c r="Q216" s="210">
        <v>1986</v>
      </c>
      <c r="R216" s="225">
        <v>3</v>
      </c>
      <c r="S216" s="211" t="s">
        <v>667</v>
      </c>
      <c r="T216" s="211" t="s">
        <v>667</v>
      </c>
      <c r="U216" s="211" t="s">
        <v>667</v>
      </c>
      <c r="V216" s="211" t="s">
        <v>667</v>
      </c>
      <c r="W216" s="211" t="s">
        <v>667</v>
      </c>
      <c r="X216" s="212">
        <v>0</v>
      </c>
      <c r="Y216" s="212">
        <v>0</v>
      </c>
      <c r="Z216" s="213" t="s">
        <v>2989</v>
      </c>
      <c r="AA216" s="214">
        <v>2022</v>
      </c>
      <c r="AB216" s="215">
        <v>3</v>
      </c>
      <c r="AC216" s="215">
        <v>17</v>
      </c>
      <c r="AD216" s="220" t="b">
        <f>IF(ISBLANK(GroupMember[[#This Row],[1. Identifiant interne d’exploitation agricole*]]),"",IF(ISERROR(MATCH(GroupMember[[#This Row],[1. Identifiant interne d’exploitation agricole*]],CertifiedCrop[1. Identifiant interne d’exploitation agricole*],0)),FALSE,TRUE))</f>
        <v>1</v>
      </c>
      <c r="AE216" s="220" t="b">
        <f>IF(ISBLANK(GroupMember[[#This Row],[1. Identifiant interne d’exploitation agricole*]]),"",IF(ISERROR(MATCH(GroupMember[[#This Row],[1. Identifiant interne d’exploitation agricole*]],FarmUnit[1. Identifiant interne d’exploitation agricole*],0)),FALSE,TRUE))</f>
        <v>1</v>
      </c>
      <c r="AF216" s="165" t="str">
        <f t="shared" si="12"/>
        <v>OLIVIER ROGER TAHE</v>
      </c>
      <c r="AG216" s="166" t="str">
        <f t="shared" si="13"/>
        <v>17/3/2022</v>
      </c>
      <c r="AH216" s="167">
        <f t="shared" si="15"/>
        <v>6</v>
      </c>
      <c r="AI216" s="168">
        <f t="shared" si="14"/>
        <v>0</v>
      </c>
    </row>
    <row r="217" spans="1:35" ht="15" customHeight="1" x14ac:dyDescent="0.2">
      <c r="A217" s="206" t="s">
        <v>1318</v>
      </c>
      <c r="B217" s="206" t="s">
        <v>667</v>
      </c>
      <c r="C217" s="206" t="s">
        <v>1318</v>
      </c>
      <c r="D217" s="206" t="s">
        <v>1237</v>
      </c>
      <c r="E217" s="206" t="s">
        <v>669</v>
      </c>
      <c r="F217" s="206" t="s">
        <v>670</v>
      </c>
      <c r="G217" s="206" t="s">
        <v>1237</v>
      </c>
      <c r="H217" s="280">
        <v>2</v>
      </c>
      <c r="I217" s="206" t="s">
        <v>671</v>
      </c>
      <c r="J217" s="206">
        <v>1</v>
      </c>
      <c r="K217" s="207">
        <v>2022</v>
      </c>
      <c r="L217" s="208" t="s">
        <v>1319</v>
      </c>
      <c r="M217" s="208" t="s">
        <v>1152</v>
      </c>
      <c r="N217" s="210" t="s">
        <v>667</v>
      </c>
      <c r="O217" s="209" t="s">
        <v>667</v>
      </c>
      <c r="P217" s="209" t="s">
        <v>674</v>
      </c>
      <c r="Q217" s="210">
        <v>1982</v>
      </c>
      <c r="R217" s="225">
        <v>2</v>
      </c>
      <c r="S217" s="211" t="s">
        <v>667</v>
      </c>
      <c r="T217" s="211" t="s">
        <v>667</v>
      </c>
      <c r="U217" s="211" t="s">
        <v>667</v>
      </c>
      <c r="V217" s="211" t="s">
        <v>667</v>
      </c>
      <c r="W217" s="211" t="s">
        <v>667</v>
      </c>
      <c r="X217" s="212">
        <v>0</v>
      </c>
      <c r="Y217" s="212">
        <v>0</v>
      </c>
      <c r="Z217" s="213" t="s">
        <v>2989</v>
      </c>
      <c r="AA217" s="214">
        <v>2022</v>
      </c>
      <c r="AB217" s="215">
        <v>3</v>
      </c>
      <c r="AC217" s="215">
        <v>4</v>
      </c>
      <c r="AD217" s="220" t="b">
        <f>IF(ISBLANK(GroupMember[[#This Row],[1. Identifiant interne d’exploitation agricole*]]),"",IF(ISERROR(MATCH(GroupMember[[#This Row],[1. Identifiant interne d’exploitation agricole*]],CertifiedCrop[1. Identifiant interne d’exploitation agricole*],0)),FALSE,TRUE))</f>
        <v>1</v>
      </c>
      <c r="AE217" s="220" t="b">
        <f>IF(ISBLANK(GroupMember[[#This Row],[1. Identifiant interne d’exploitation agricole*]]),"",IF(ISERROR(MATCH(GroupMember[[#This Row],[1. Identifiant interne d’exploitation agricole*]],FarmUnit[1. Identifiant interne d’exploitation agricole*],0)),FALSE,TRUE))</f>
        <v>1</v>
      </c>
      <c r="AF217" s="165" t="str">
        <f t="shared" si="12"/>
        <v>BOCSY  KAMBOU</v>
      </c>
      <c r="AG217" s="166" t="str">
        <f t="shared" si="13"/>
        <v>4/3/2022</v>
      </c>
      <c r="AH217" s="167">
        <f t="shared" si="15"/>
        <v>6</v>
      </c>
      <c r="AI217" s="168">
        <f t="shared" si="14"/>
        <v>0</v>
      </c>
    </row>
    <row r="218" spans="1:35" ht="15" customHeight="1" x14ac:dyDescent="0.2">
      <c r="A218" s="206" t="s">
        <v>1320</v>
      </c>
      <c r="B218" s="206" t="s">
        <v>667</v>
      </c>
      <c r="C218" s="206" t="s">
        <v>1320</v>
      </c>
      <c r="D218" s="206" t="s">
        <v>1237</v>
      </c>
      <c r="E218" s="206" t="s">
        <v>669</v>
      </c>
      <c r="F218" s="206" t="s">
        <v>670</v>
      </c>
      <c r="G218" s="206" t="s">
        <v>1237</v>
      </c>
      <c r="H218" s="280">
        <v>3</v>
      </c>
      <c r="I218" s="206" t="s">
        <v>671</v>
      </c>
      <c r="J218" s="206">
        <v>1</v>
      </c>
      <c r="K218" s="207">
        <v>2022</v>
      </c>
      <c r="L218" s="208" t="s">
        <v>1321</v>
      </c>
      <c r="M218" s="208" t="s">
        <v>937</v>
      </c>
      <c r="N218" s="210" t="s">
        <v>667</v>
      </c>
      <c r="O218" s="209" t="s">
        <v>667</v>
      </c>
      <c r="P218" s="209" t="s">
        <v>674</v>
      </c>
      <c r="Q218" s="210">
        <v>1983</v>
      </c>
      <c r="R218" s="225">
        <v>3</v>
      </c>
      <c r="S218" s="211" t="s">
        <v>667</v>
      </c>
      <c r="T218" s="211" t="s">
        <v>667</v>
      </c>
      <c r="U218" s="211" t="s">
        <v>667</v>
      </c>
      <c r="V218" s="211" t="s">
        <v>667</v>
      </c>
      <c r="W218" s="211" t="s">
        <v>667</v>
      </c>
      <c r="X218" s="212">
        <v>0</v>
      </c>
      <c r="Y218" s="212">
        <v>0</v>
      </c>
      <c r="Z218" s="213" t="s">
        <v>2989</v>
      </c>
      <c r="AA218" s="214">
        <v>2022</v>
      </c>
      <c r="AB218" s="215">
        <v>3</v>
      </c>
      <c r="AC218" s="215">
        <v>22</v>
      </c>
      <c r="AD218" s="220" t="b">
        <f>IF(ISBLANK(GroupMember[[#This Row],[1. Identifiant interne d’exploitation agricole*]]),"",IF(ISERROR(MATCH(GroupMember[[#This Row],[1. Identifiant interne d’exploitation agricole*]],CertifiedCrop[1. Identifiant interne d’exploitation agricole*],0)),FALSE,TRUE))</f>
        <v>1</v>
      </c>
      <c r="AE218" s="220" t="b">
        <f>IF(ISBLANK(GroupMember[[#This Row],[1. Identifiant interne d’exploitation agricole*]]),"",IF(ISERROR(MATCH(GroupMember[[#This Row],[1. Identifiant interne d’exploitation agricole*]],FarmUnit[1. Identifiant interne d’exploitation agricole*],0)),FALSE,TRUE))</f>
        <v>1</v>
      </c>
      <c r="AF218" s="165" t="str">
        <f t="shared" si="12"/>
        <v>ROMARIC GUEI</v>
      </c>
      <c r="AG218" s="166" t="str">
        <f t="shared" si="13"/>
        <v>22/3/2022</v>
      </c>
      <c r="AH218" s="167">
        <f t="shared" si="15"/>
        <v>5</v>
      </c>
      <c r="AI218" s="168">
        <f t="shared" si="14"/>
        <v>0</v>
      </c>
    </row>
    <row r="219" spans="1:35" ht="15" customHeight="1" x14ac:dyDescent="0.2">
      <c r="A219" s="206" t="s">
        <v>1322</v>
      </c>
      <c r="B219" s="206" t="s">
        <v>667</v>
      </c>
      <c r="C219" s="206" t="s">
        <v>1322</v>
      </c>
      <c r="D219" s="206" t="s">
        <v>1237</v>
      </c>
      <c r="E219" s="206" t="s">
        <v>669</v>
      </c>
      <c r="F219" s="206" t="s">
        <v>670</v>
      </c>
      <c r="G219" s="206" t="s">
        <v>1237</v>
      </c>
      <c r="H219" s="280">
        <v>2</v>
      </c>
      <c r="I219" s="206" t="s">
        <v>671</v>
      </c>
      <c r="J219" s="206">
        <v>1</v>
      </c>
      <c r="K219" s="207">
        <v>2022</v>
      </c>
      <c r="L219" s="208" t="s">
        <v>872</v>
      </c>
      <c r="M219" s="208" t="s">
        <v>937</v>
      </c>
      <c r="N219" s="210" t="s">
        <v>3293</v>
      </c>
      <c r="O219" s="209" t="s">
        <v>667</v>
      </c>
      <c r="P219" s="209" t="s">
        <v>674</v>
      </c>
      <c r="Q219" s="210">
        <v>1972</v>
      </c>
      <c r="R219" s="225">
        <v>3</v>
      </c>
      <c r="S219" s="211" t="s">
        <v>667</v>
      </c>
      <c r="T219" s="211" t="s">
        <v>667</v>
      </c>
      <c r="U219" s="211" t="s">
        <v>667</v>
      </c>
      <c r="V219" s="211" t="s">
        <v>667</v>
      </c>
      <c r="W219" s="211" t="s">
        <v>667</v>
      </c>
      <c r="X219" s="212">
        <v>0</v>
      </c>
      <c r="Y219" s="212">
        <v>0</v>
      </c>
      <c r="Z219" s="213" t="s">
        <v>2989</v>
      </c>
      <c r="AA219" s="214">
        <v>2022</v>
      </c>
      <c r="AB219" s="215">
        <v>3</v>
      </c>
      <c r="AC219" s="215">
        <v>22</v>
      </c>
      <c r="AD219" s="220" t="b">
        <f>IF(ISBLANK(GroupMember[[#This Row],[1. Identifiant interne d’exploitation agricole*]]),"",IF(ISERROR(MATCH(GroupMember[[#This Row],[1. Identifiant interne d’exploitation agricole*]],CertifiedCrop[1. Identifiant interne d’exploitation agricole*],0)),FALSE,TRUE))</f>
        <v>1</v>
      </c>
      <c r="AE219" s="220" t="b">
        <f>IF(ISBLANK(GroupMember[[#This Row],[1. Identifiant interne d’exploitation agricole*]]),"",IF(ISERROR(MATCH(GroupMember[[#This Row],[1. Identifiant interne d’exploitation agricole*]],FarmUnit[1. Identifiant interne d’exploitation agricole*],0)),FALSE,TRUE))</f>
        <v>1</v>
      </c>
      <c r="AF219" s="165" t="str">
        <f t="shared" si="12"/>
        <v>ETIENNE GUEI</v>
      </c>
      <c r="AG219" s="166" t="str">
        <f t="shared" si="13"/>
        <v>22/3/2022</v>
      </c>
      <c r="AH219" s="167">
        <f t="shared" si="15"/>
        <v>5</v>
      </c>
      <c r="AI219" s="168">
        <f t="shared" si="14"/>
        <v>0</v>
      </c>
    </row>
    <row r="220" spans="1:35" ht="15" customHeight="1" x14ac:dyDescent="0.2">
      <c r="A220" s="206" t="s">
        <v>1323</v>
      </c>
      <c r="B220" s="206" t="s">
        <v>667</v>
      </c>
      <c r="C220" s="206" t="s">
        <v>1323</v>
      </c>
      <c r="D220" s="206" t="s">
        <v>1237</v>
      </c>
      <c r="E220" s="206" t="s">
        <v>669</v>
      </c>
      <c r="F220" s="206" t="s">
        <v>670</v>
      </c>
      <c r="G220" s="206" t="s">
        <v>1237</v>
      </c>
      <c r="H220" s="280">
        <v>2</v>
      </c>
      <c r="I220" s="206" t="s">
        <v>671</v>
      </c>
      <c r="J220" s="206">
        <v>1</v>
      </c>
      <c r="K220" s="207">
        <v>2022</v>
      </c>
      <c r="L220" s="208" t="s">
        <v>1324</v>
      </c>
      <c r="M220" s="208" t="s">
        <v>1325</v>
      </c>
      <c r="N220" s="210" t="s">
        <v>3294</v>
      </c>
      <c r="O220" s="209" t="s">
        <v>667</v>
      </c>
      <c r="P220" s="209" t="s">
        <v>674</v>
      </c>
      <c r="Q220" s="210">
        <v>1972</v>
      </c>
      <c r="R220" s="225">
        <v>2</v>
      </c>
      <c r="S220" s="211" t="s">
        <v>667</v>
      </c>
      <c r="T220" s="211" t="s">
        <v>667</v>
      </c>
      <c r="U220" s="211" t="s">
        <v>667</v>
      </c>
      <c r="V220" s="211" t="s">
        <v>667</v>
      </c>
      <c r="W220" s="211" t="s">
        <v>667</v>
      </c>
      <c r="X220" s="212">
        <v>0</v>
      </c>
      <c r="Y220" s="212">
        <v>0</v>
      </c>
      <c r="Z220" s="213" t="s">
        <v>2989</v>
      </c>
      <c r="AA220" s="214">
        <v>2022</v>
      </c>
      <c r="AB220" s="215">
        <v>3</v>
      </c>
      <c r="AC220" s="215">
        <v>22</v>
      </c>
      <c r="AD220" s="220" t="b">
        <f>IF(ISBLANK(GroupMember[[#This Row],[1. Identifiant interne d’exploitation agricole*]]),"",IF(ISERROR(MATCH(GroupMember[[#This Row],[1. Identifiant interne d’exploitation agricole*]],CertifiedCrop[1. Identifiant interne d’exploitation agricole*],0)),FALSE,TRUE))</f>
        <v>1</v>
      </c>
      <c r="AE220" s="220" t="b">
        <f>IF(ISBLANK(GroupMember[[#This Row],[1. Identifiant interne d’exploitation agricole*]]),"",IF(ISERROR(MATCH(GroupMember[[#This Row],[1. Identifiant interne d’exploitation agricole*]],FarmUnit[1. Identifiant interne d’exploitation agricole*],0)),FALSE,TRUE))</f>
        <v>1</v>
      </c>
      <c r="AF220" s="165" t="str">
        <f t="shared" si="12"/>
        <v xml:space="preserve">GROUITE SIB </v>
      </c>
      <c r="AG220" s="166" t="str">
        <f t="shared" si="13"/>
        <v>22/3/2022</v>
      </c>
      <c r="AH220" s="167">
        <f t="shared" si="15"/>
        <v>5</v>
      </c>
      <c r="AI220" s="168">
        <f t="shared" si="14"/>
        <v>0</v>
      </c>
    </row>
    <row r="221" spans="1:35" ht="15" customHeight="1" x14ac:dyDescent="0.2">
      <c r="A221" s="206" t="s">
        <v>1326</v>
      </c>
      <c r="B221" s="206" t="s">
        <v>667</v>
      </c>
      <c r="C221" s="206" t="s">
        <v>1326</v>
      </c>
      <c r="D221" s="206" t="s">
        <v>1237</v>
      </c>
      <c r="E221" s="206" t="s">
        <v>669</v>
      </c>
      <c r="F221" s="206" t="s">
        <v>670</v>
      </c>
      <c r="G221" s="206" t="s">
        <v>1237</v>
      </c>
      <c r="H221" s="280">
        <v>2</v>
      </c>
      <c r="I221" s="206" t="s">
        <v>671</v>
      </c>
      <c r="J221" s="206">
        <v>1</v>
      </c>
      <c r="K221" s="207">
        <v>2022</v>
      </c>
      <c r="L221" s="208" t="s">
        <v>1327</v>
      </c>
      <c r="M221" s="208" t="s">
        <v>1325</v>
      </c>
      <c r="N221" s="210" t="s">
        <v>3295</v>
      </c>
      <c r="O221" s="209" t="s">
        <v>1328</v>
      </c>
      <c r="P221" s="209" t="s">
        <v>674</v>
      </c>
      <c r="Q221" s="210">
        <v>1986</v>
      </c>
      <c r="R221" s="225">
        <v>3</v>
      </c>
      <c r="S221" s="211" t="s">
        <v>667</v>
      </c>
      <c r="T221" s="211" t="s">
        <v>667</v>
      </c>
      <c r="U221" s="211" t="s">
        <v>667</v>
      </c>
      <c r="V221" s="211" t="s">
        <v>667</v>
      </c>
      <c r="W221" s="211" t="s">
        <v>667</v>
      </c>
      <c r="X221" s="212">
        <v>0</v>
      </c>
      <c r="Y221" s="212">
        <v>0</v>
      </c>
      <c r="Z221" s="213" t="s">
        <v>2989</v>
      </c>
      <c r="AA221" s="214">
        <v>2022</v>
      </c>
      <c r="AB221" s="215">
        <v>3</v>
      </c>
      <c r="AC221" s="215">
        <v>23</v>
      </c>
      <c r="AD221" s="220" t="b">
        <f>IF(ISBLANK(GroupMember[[#This Row],[1. Identifiant interne d’exploitation agricole*]]),"",IF(ISERROR(MATCH(GroupMember[[#This Row],[1. Identifiant interne d’exploitation agricole*]],CertifiedCrop[1. Identifiant interne d’exploitation agricole*],0)),FALSE,TRUE))</f>
        <v>1</v>
      </c>
      <c r="AE221" s="220" t="b">
        <f>IF(ISBLANK(GroupMember[[#This Row],[1. Identifiant interne d’exploitation agricole*]]),"",IF(ISERROR(MATCH(GroupMember[[#This Row],[1. Identifiant interne d’exploitation agricole*]],FarmUnit[1. Identifiant interne d’exploitation agricole*],0)),FALSE,TRUE))</f>
        <v>1</v>
      </c>
      <c r="AF221" s="165" t="str">
        <f t="shared" si="12"/>
        <v xml:space="preserve">LARPITE SIB </v>
      </c>
      <c r="AG221" s="166" t="str">
        <f t="shared" si="13"/>
        <v>23/3/2022</v>
      </c>
      <c r="AH221" s="167">
        <f t="shared" si="15"/>
        <v>5</v>
      </c>
      <c r="AI221" s="168">
        <f t="shared" si="14"/>
        <v>0</v>
      </c>
    </row>
    <row r="222" spans="1:35" ht="15" customHeight="1" x14ac:dyDescent="0.2">
      <c r="A222" s="206" t="s">
        <v>1329</v>
      </c>
      <c r="B222" s="206" t="s">
        <v>667</v>
      </c>
      <c r="C222" s="206" t="s">
        <v>1329</v>
      </c>
      <c r="D222" s="206" t="s">
        <v>1237</v>
      </c>
      <c r="E222" s="206" t="s">
        <v>669</v>
      </c>
      <c r="F222" s="206" t="s">
        <v>670</v>
      </c>
      <c r="G222" s="206" t="s">
        <v>1237</v>
      </c>
      <c r="H222" s="280">
        <v>2</v>
      </c>
      <c r="I222" s="206" t="s">
        <v>671</v>
      </c>
      <c r="J222" s="206">
        <v>1</v>
      </c>
      <c r="K222" s="207">
        <v>2022</v>
      </c>
      <c r="L222" s="208" t="s">
        <v>1330</v>
      </c>
      <c r="M222" s="208" t="s">
        <v>1331</v>
      </c>
      <c r="N222" s="210" t="s">
        <v>3296</v>
      </c>
      <c r="O222" s="209" t="s">
        <v>667</v>
      </c>
      <c r="P222" s="209" t="s">
        <v>674</v>
      </c>
      <c r="Q222" s="210">
        <v>1982</v>
      </c>
      <c r="R222" s="225">
        <v>5</v>
      </c>
      <c r="S222" s="211" t="s">
        <v>667</v>
      </c>
      <c r="T222" s="211" t="s">
        <v>667</v>
      </c>
      <c r="U222" s="211" t="s">
        <v>667</v>
      </c>
      <c r="V222" s="211" t="s">
        <v>667</v>
      </c>
      <c r="W222" s="211" t="s">
        <v>667</v>
      </c>
      <c r="X222" s="212">
        <v>0</v>
      </c>
      <c r="Y222" s="212">
        <v>0</v>
      </c>
      <c r="Z222" s="213" t="s">
        <v>2989</v>
      </c>
      <c r="AA222" s="214">
        <v>2022</v>
      </c>
      <c r="AB222" s="215">
        <v>3</v>
      </c>
      <c r="AC222" s="215">
        <v>23</v>
      </c>
      <c r="AD222" s="220" t="b">
        <f>IF(ISBLANK(GroupMember[[#This Row],[1. Identifiant interne d’exploitation agricole*]]),"",IF(ISERROR(MATCH(GroupMember[[#This Row],[1. Identifiant interne d’exploitation agricole*]],CertifiedCrop[1. Identifiant interne d’exploitation agricole*],0)),FALSE,TRUE))</f>
        <v>1</v>
      </c>
      <c r="AE222" s="220" t="b">
        <f>IF(ISBLANK(GroupMember[[#This Row],[1. Identifiant interne d’exploitation agricole*]]),"",IF(ISERROR(MATCH(GroupMember[[#This Row],[1. Identifiant interne d’exploitation agricole*]],FarmUnit[1. Identifiant interne d’exploitation agricole*],0)),FALSE,TRUE))</f>
        <v>1</v>
      </c>
      <c r="AF222" s="165" t="str">
        <f t="shared" si="12"/>
        <v xml:space="preserve">KOUASSI EVARISTE KOFFI </v>
      </c>
      <c r="AG222" s="166" t="str">
        <f t="shared" si="13"/>
        <v>23/3/2022</v>
      </c>
      <c r="AH222" s="167">
        <f t="shared" si="15"/>
        <v>5</v>
      </c>
      <c r="AI222" s="168">
        <f t="shared" si="14"/>
        <v>0</v>
      </c>
    </row>
    <row r="223" spans="1:35" ht="15" customHeight="1" x14ac:dyDescent="0.2">
      <c r="A223" s="206" t="s">
        <v>1332</v>
      </c>
      <c r="B223" s="206" t="s">
        <v>667</v>
      </c>
      <c r="C223" s="206" t="s">
        <v>1332</v>
      </c>
      <c r="D223" s="206" t="s">
        <v>1237</v>
      </c>
      <c r="E223" s="206" t="s">
        <v>669</v>
      </c>
      <c r="F223" s="206" t="s">
        <v>670</v>
      </c>
      <c r="G223" s="206" t="s">
        <v>1237</v>
      </c>
      <c r="H223" s="280">
        <v>3</v>
      </c>
      <c r="I223" s="206" t="s">
        <v>671</v>
      </c>
      <c r="J223" s="206">
        <v>1</v>
      </c>
      <c r="K223" s="207">
        <v>2022</v>
      </c>
      <c r="L223" s="208" t="s">
        <v>1333</v>
      </c>
      <c r="M223" s="208" t="s">
        <v>1334</v>
      </c>
      <c r="N223" s="210" t="s">
        <v>3297</v>
      </c>
      <c r="O223" s="209" t="s">
        <v>667</v>
      </c>
      <c r="P223" s="209" t="s">
        <v>674</v>
      </c>
      <c r="Q223" s="210">
        <v>1983</v>
      </c>
      <c r="R223" s="225">
        <v>2</v>
      </c>
      <c r="S223" s="211" t="s">
        <v>667</v>
      </c>
      <c r="T223" s="211" t="s">
        <v>667</v>
      </c>
      <c r="U223" s="211" t="s">
        <v>667</v>
      </c>
      <c r="V223" s="211" t="s">
        <v>667</v>
      </c>
      <c r="W223" s="211" t="s">
        <v>667</v>
      </c>
      <c r="X223" s="212">
        <v>0</v>
      </c>
      <c r="Y223" s="212">
        <v>0</v>
      </c>
      <c r="Z223" s="213" t="s">
        <v>2989</v>
      </c>
      <c r="AA223" s="214">
        <v>2022</v>
      </c>
      <c r="AB223" s="215">
        <v>3</v>
      </c>
      <c r="AC223" s="215">
        <v>23</v>
      </c>
      <c r="AD223" s="220" t="b">
        <f>IF(ISBLANK(GroupMember[[#This Row],[1. Identifiant interne d’exploitation agricole*]]),"",IF(ISERROR(MATCH(GroupMember[[#This Row],[1. Identifiant interne d’exploitation agricole*]],CertifiedCrop[1. Identifiant interne d’exploitation agricole*],0)),FALSE,TRUE))</f>
        <v>1</v>
      </c>
      <c r="AE223" s="220" t="b">
        <f>IF(ISBLANK(GroupMember[[#This Row],[1. Identifiant interne d’exploitation agricole*]]),"",IF(ISERROR(MATCH(GroupMember[[#This Row],[1. Identifiant interne d’exploitation agricole*]],FarmUnit[1. Identifiant interne d’exploitation agricole*],0)),FALSE,TRUE))</f>
        <v>1</v>
      </c>
      <c r="AF223" s="165" t="str">
        <f t="shared" si="12"/>
        <v xml:space="preserve">JEAN JOSELIN GARNI </v>
      </c>
      <c r="AG223" s="166" t="str">
        <f t="shared" si="13"/>
        <v>23/3/2022</v>
      </c>
      <c r="AH223" s="167">
        <f t="shared" si="15"/>
        <v>5</v>
      </c>
      <c r="AI223" s="168">
        <f t="shared" si="14"/>
        <v>0</v>
      </c>
    </row>
    <row r="224" spans="1:35" ht="15" customHeight="1" x14ac:dyDescent="0.2">
      <c r="A224" s="206" t="s">
        <v>1335</v>
      </c>
      <c r="B224" s="206" t="s">
        <v>667</v>
      </c>
      <c r="C224" s="206" t="s">
        <v>1335</v>
      </c>
      <c r="D224" s="206" t="s">
        <v>1237</v>
      </c>
      <c r="E224" s="206" t="s">
        <v>669</v>
      </c>
      <c r="F224" s="206" t="s">
        <v>670</v>
      </c>
      <c r="G224" s="206" t="s">
        <v>1237</v>
      </c>
      <c r="H224" s="281">
        <v>3.97</v>
      </c>
      <c r="I224" s="206" t="s">
        <v>671</v>
      </c>
      <c r="J224" s="206">
        <v>1</v>
      </c>
      <c r="K224" s="207">
        <v>2022</v>
      </c>
      <c r="L224" s="208" t="s">
        <v>3119</v>
      </c>
      <c r="M224" s="208" t="s">
        <v>1628</v>
      </c>
      <c r="N224" s="210" t="s">
        <v>667</v>
      </c>
      <c r="O224" s="209" t="s">
        <v>667</v>
      </c>
      <c r="P224" s="209" t="s">
        <v>674</v>
      </c>
      <c r="Q224" s="210">
        <v>1972</v>
      </c>
      <c r="R224" s="225">
        <v>4</v>
      </c>
      <c r="S224" s="211" t="s">
        <v>667</v>
      </c>
      <c r="T224" s="211" t="s">
        <v>667</v>
      </c>
      <c r="U224" s="211" t="s">
        <v>667</v>
      </c>
      <c r="V224" s="211" t="s">
        <v>667</v>
      </c>
      <c r="W224" s="211" t="s">
        <v>667</v>
      </c>
      <c r="X224" s="212">
        <v>0</v>
      </c>
      <c r="Y224" s="212">
        <v>0</v>
      </c>
      <c r="Z224" s="213" t="s">
        <v>2989</v>
      </c>
      <c r="AA224" s="214">
        <v>2022</v>
      </c>
      <c r="AB224" s="215">
        <v>3</v>
      </c>
      <c r="AC224" s="215">
        <v>23</v>
      </c>
      <c r="AD224" s="220" t="b">
        <f>IF(ISBLANK(GroupMember[[#This Row],[1. Identifiant interne d’exploitation agricole*]]),"",IF(ISERROR(MATCH(GroupMember[[#This Row],[1. Identifiant interne d’exploitation agricole*]],CertifiedCrop[1. Identifiant interne d’exploitation agricole*],0)),FALSE,TRUE))</f>
        <v>1</v>
      </c>
      <c r="AE224" s="220" t="b">
        <f>IF(ISBLANK(GroupMember[[#This Row],[1. Identifiant interne d’exploitation agricole*]]),"",IF(ISERROR(MATCH(GroupMember[[#This Row],[1. Identifiant interne d’exploitation agricole*]],FarmUnit[1. Identifiant interne d’exploitation agricole*],0)),FALSE,TRUE))</f>
        <v>1</v>
      </c>
      <c r="AF224" s="165" t="str">
        <f t="shared" si="12"/>
        <v>TOUSSAIN OULAI</v>
      </c>
      <c r="AG224" s="166" t="str">
        <f t="shared" si="13"/>
        <v>23/3/2022</v>
      </c>
      <c r="AH224" s="167">
        <f t="shared" si="15"/>
        <v>5</v>
      </c>
      <c r="AI224" s="168">
        <f t="shared" si="14"/>
        <v>0</v>
      </c>
    </row>
    <row r="225" spans="1:35" ht="15" customHeight="1" x14ac:dyDescent="0.2">
      <c r="A225" s="206" t="s">
        <v>1337</v>
      </c>
      <c r="B225" s="206" t="s">
        <v>667</v>
      </c>
      <c r="C225" s="206" t="s">
        <v>1337</v>
      </c>
      <c r="D225" s="206" t="s">
        <v>1237</v>
      </c>
      <c r="E225" s="206" t="s">
        <v>669</v>
      </c>
      <c r="F225" s="206" t="s">
        <v>670</v>
      </c>
      <c r="G225" s="206" t="s">
        <v>1237</v>
      </c>
      <c r="H225" s="281">
        <v>9</v>
      </c>
      <c r="I225" s="206" t="s">
        <v>671</v>
      </c>
      <c r="J225" s="206">
        <v>1</v>
      </c>
      <c r="K225" s="207">
        <v>2022</v>
      </c>
      <c r="L225" s="208" t="s">
        <v>3121</v>
      </c>
      <c r="M225" s="208" t="s">
        <v>3120</v>
      </c>
      <c r="N225" s="210" t="s">
        <v>667</v>
      </c>
      <c r="O225" s="209" t="s">
        <v>667</v>
      </c>
      <c r="P225" s="209" t="s">
        <v>674</v>
      </c>
      <c r="Q225" s="210">
        <v>1991</v>
      </c>
      <c r="R225" s="225">
        <v>5</v>
      </c>
      <c r="S225" s="211" t="s">
        <v>667</v>
      </c>
      <c r="T225" s="211" t="s">
        <v>667</v>
      </c>
      <c r="U225" s="211" t="s">
        <v>667</v>
      </c>
      <c r="V225" s="211" t="s">
        <v>667</v>
      </c>
      <c r="W225" s="211" t="s">
        <v>667</v>
      </c>
      <c r="X225" s="212">
        <v>0</v>
      </c>
      <c r="Y225" s="212">
        <v>0</v>
      </c>
      <c r="Z225" s="213" t="s">
        <v>2989</v>
      </c>
      <c r="AA225" s="214">
        <v>2022</v>
      </c>
      <c r="AB225" s="215">
        <v>3</v>
      </c>
      <c r="AC225" s="215">
        <v>23</v>
      </c>
      <c r="AD225" s="220" t="b">
        <f>IF(ISBLANK(GroupMember[[#This Row],[1. Identifiant interne d’exploitation agricole*]]),"",IF(ISERROR(MATCH(GroupMember[[#This Row],[1. Identifiant interne d’exploitation agricole*]],CertifiedCrop[1. Identifiant interne d’exploitation agricole*],0)),FALSE,TRUE))</f>
        <v>1</v>
      </c>
      <c r="AE225" s="220" t="b">
        <f>IF(ISBLANK(GroupMember[[#This Row],[1. Identifiant interne d’exploitation agricole*]]),"",IF(ISERROR(MATCH(GroupMember[[#This Row],[1. Identifiant interne d’exploitation agricole*]],FarmUnit[1. Identifiant interne d’exploitation agricole*],0)),FALSE,TRUE))</f>
        <v>1</v>
      </c>
      <c r="AF225" s="165" t="str">
        <f t="shared" si="12"/>
        <v>ANICET GUEI G,</v>
      </c>
      <c r="AG225" s="166" t="str">
        <f t="shared" si="13"/>
        <v>23/3/2022</v>
      </c>
      <c r="AH225" s="167">
        <f t="shared" si="15"/>
        <v>5</v>
      </c>
      <c r="AI225" s="168">
        <f t="shared" si="14"/>
        <v>0</v>
      </c>
    </row>
    <row r="226" spans="1:35" ht="15" customHeight="1" x14ac:dyDescent="0.2">
      <c r="A226" s="206" t="s">
        <v>1338</v>
      </c>
      <c r="B226" s="206" t="s">
        <v>667</v>
      </c>
      <c r="C226" s="206" t="s">
        <v>1338</v>
      </c>
      <c r="D226" s="206" t="s">
        <v>1237</v>
      </c>
      <c r="E226" s="206" t="s">
        <v>669</v>
      </c>
      <c r="F226" s="206" t="s">
        <v>670</v>
      </c>
      <c r="G226" s="206" t="s">
        <v>1237</v>
      </c>
      <c r="H226" s="281">
        <v>3.36</v>
      </c>
      <c r="I226" s="206" t="s">
        <v>671</v>
      </c>
      <c r="J226" s="206">
        <v>1</v>
      </c>
      <c r="K226" s="207">
        <v>2022</v>
      </c>
      <c r="L226" s="208" t="s">
        <v>1339</v>
      </c>
      <c r="M226" s="208" t="s">
        <v>1340</v>
      </c>
      <c r="N226" s="210" t="s">
        <v>667</v>
      </c>
      <c r="O226" s="209" t="s">
        <v>667</v>
      </c>
      <c r="P226" s="209" t="s">
        <v>674</v>
      </c>
      <c r="Q226" s="210">
        <v>1991</v>
      </c>
      <c r="R226" s="225">
        <v>4</v>
      </c>
      <c r="S226" s="211" t="s">
        <v>667</v>
      </c>
      <c r="T226" s="211" t="s">
        <v>667</v>
      </c>
      <c r="U226" s="211" t="s">
        <v>667</v>
      </c>
      <c r="V226" s="211" t="s">
        <v>667</v>
      </c>
      <c r="W226" s="211" t="s">
        <v>667</v>
      </c>
      <c r="X226" s="212">
        <v>0</v>
      </c>
      <c r="Y226" s="212">
        <v>0</v>
      </c>
      <c r="Z226" s="213" t="s">
        <v>2989</v>
      </c>
      <c r="AA226" s="214">
        <v>2022</v>
      </c>
      <c r="AB226" s="215">
        <v>3</v>
      </c>
      <c r="AC226" s="215">
        <v>24</v>
      </c>
      <c r="AD226" s="220" t="b">
        <f>IF(ISBLANK(GroupMember[[#This Row],[1. Identifiant interne d’exploitation agricole*]]),"",IF(ISERROR(MATCH(GroupMember[[#This Row],[1. Identifiant interne d’exploitation agricole*]],CertifiedCrop[1. Identifiant interne d’exploitation agricole*],0)),FALSE,TRUE))</f>
        <v>1</v>
      </c>
      <c r="AE226" s="220" t="b">
        <f>IF(ISBLANK(GroupMember[[#This Row],[1. Identifiant interne d’exploitation agricole*]]),"",IF(ISERROR(MATCH(GroupMember[[#This Row],[1. Identifiant interne d’exploitation agricole*]],FarmUnit[1. Identifiant interne d’exploitation agricole*],0)),FALSE,TRUE))</f>
        <v>1</v>
      </c>
      <c r="AF226" s="165" t="str">
        <f t="shared" si="12"/>
        <v>YAROU VICTORIEN SEBAHI</v>
      </c>
      <c r="AG226" s="166" t="str">
        <f t="shared" si="13"/>
        <v>24/3/2022</v>
      </c>
      <c r="AH226" s="167">
        <f t="shared" si="15"/>
        <v>5</v>
      </c>
      <c r="AI226" s="168">
        <f t="shared" si="14"/>
        <v>0</v>
      </c>
    </row>
    <row r="227" spans="1:35" ht="15" customHeight="1" x14ac:dyDescent="0.2">
      <c r="A227" s="206" t="s">
        <v>1341</v>
      </c>
      <c r="B227" s="206" t="s">
        <v>667</v>
      </c>
      <c r="C227" s="206" t="s">
        <v>1341</v>
      </c>
      <c r="D227" s="206" t="s">
        <v>1237</v>
      </c>
      <c r="E227" s="206" t="s">
        <v>669</v>
      </c>
      <c r="F227" s="206" t="s">
        <v>670</v>
      </c>
      <c r="G227" s="206" t="s">
        <v>1237</v>
      </c>
      <c r="H227" s="281">
        <v>4</v>
      </c>
      <c r="I227" s="206" t="s">
        <v>671</v>
      </c>
      <c r="J227" s="206">
        <v>1</v>
      </c>
      <c r="K227" s="207">
        <v>2022</v>
      </c>
      <c r="L227" s="208" t="s">
        <v>1342</v>
      </c>
      <c r="M227" s="208" t="s">
        <v>1045</v>
      </c>
      <c r="N227" s="210" t="s">
        <v>667</v>
      </c>
      <c r="O227" s="209" t="s">
        <v>667</v>
      </c>
      <c r="P227" s="209" t="s">
        <v>679</v>
      </c>
      <c r="Q227" s="210">
        <v>1980</v>
      </c>
      <c r="R227" s="225">
        <v>8</v>
      </c>
      <c r="S227" s="211" t="s">
        <v>667</v>
      </c>
      <c r="T227" s="211" t="s">
        <v>667</v>
      </c>
      <c r="U227" s="211" t="s">
        <v>667</v>
      </c>
      <c r="V227" s="211" t="s">
        <v>667</v>
      </c>
      <c r="W227" s="211" t="s">
        <v>667</v>
      </c>
      <c r="X227" s="212">
        <v>0</v>
      </c>
      <c r="Y227" s="212">
        <v>0</v>
      </c>
      <c r="Z227" s="213" t="s">
        <v>2989</v>
      </c>
      <c r="AA227" s="214">
        <v>2022</v>
      </c>
      <c r="AB227" s="215">
        <v>3</v>
      </c>
      <c r="AC227" s="215">
        <v>24</v>
      </c>
      <c r="AD227" s="220" t="b">
        <f>IF(ISBLANK(GroupMember[[#This Row],[1. Identifiant interne d’exploitation agricole*]]),"",IF(ISERROR(MATCH(GroupMember[[#This Row],[1. Identifiant interne d’exploitation agricole*]],CertifiedCrop[1. Identifiant interne d’exploitation agricole*],0)),FALSE,TRUE))</f>
        <v>1</v>
      </c>
      <c r="AE227" s="220" t="b">
        <f>IF(ISBLANK(GroupMember[[#This Row],[1. Identifiant interne d’exploitation agricole*]]),"",IF(ISERROR(MATCH(GroupMember[[#This Row],[1. Identifiant interne d’exploitation agricole*]],FarmUnit[1. Identifiant interne d’exploitation agricole*],0)),FALSE,TRUE))</f>
        <v>1</v>
      </c>
      <c r="AF227" s="165" t="str">
        <f t="shared" si="12"/>
        <v>ADJOUA ANGE KOFFI</v>
      </c>
      <c r="AG227" s="166" t="str">
        <f t="shared" si="13"/>
        <v>24/3/2022</v>
      </c>
      <c r="AH227" s="167">
        <f t="shared" si="15"/>
        <v>5</v>
      </c>
      <c r="AI227" s="168">
        <f t="shared" si="14"/>
        <v>0</v>
      </c>
    </row>
    <row r="228" spans="1:35" ht="15" customHeight="1" x14ac:dyDescent="0.2">
      <c r="A228" s="206" t="s">
        <v>1343</v>
      </c>
      <c r="B228" s="206" t="s">
        <v>667</v>
      </c>
      <c r="C228" s="206" t="s">
        <v>1343</v>
      </c>
      <c r="D228" s="206" t="s">
        <v>1237</v>
      </c>
      <c r="E228" s="206" t="s">
        <v>669</v>
      </c>
      <c r="F228" s="206" t="s">
        <v>670</v>
      </c>
      <c r="G228" s="206" t="s">
        <v>1237</v>
      </c>
      <c r="H228" s="281">
        <v>4</v>
      </c>
      <c r="I228" s="206" t="s">
        <v>671</v>
      </c>
      <c r="J228" s="206">
        <v>1</v>
      </c>
      <c r="K228" s="207">
        <v>2022</v>
      </c>
      <c r="L228" s="223" t="s">
        <v>1344</v>
      </c>
      <c r="M228" s="223" t="s">
        <v>685</v>
      </c>
      <c r="N228" s="210" t="s">
        <v>3298</v>
      </c>
      <c r="O228" s="209" t="s">
        <v>667</v>
      </c>
      <c r="P228" s="209" t="s">
        <v>674</v>
      </c>
      <c r="Q228" s="210">
        <v>1982</v>
      </c>
      <c r="R228" s="225">
        <v>9</v>
      </c>
      <c r="S228" s="211" t="s">
        <v>667</v>
      </c>
      <c r="T228" s="211" t="s">
        <v>667</v>
      </c>
      <c r="U228" s="211" t="s">
        <v>667</v>
      </c>
      <c r="V228" s="211" t="s">
        <v>667</v>
      </c>
      <c r="W228" s="211" t="s">
        <v>667</v>
      </c>
      <c r="X228" s="212">
        <v>0</v>
      </c>
      <c r="Y228" s="212">
        <v>0</v>
      </c>
      <c r="Z228" s="213" t="s">
        <v>2989</v>
      </c>
      <c r="AA228" s="214">
        <v>2022</v>
      </c>
      <c r="AB228" s="215">
        <v>3</v>
      </c>
      <c r="AC228" s="215">
        <v>24</v>
      </c>
      <c r="AD228" s="220" t="b">
        <f>IF(ISBLANK(GroupMember[[#This Row],[1. Identifiant interne d’exploitation agricole*]]),"",IF(ISERROR(MATCH(GroupMember[[#This Row],[1. Identifiant interne d’exploitation agricole*]],CertifiedCrop[1. Identifiant interne d’exploitation agricole*],0)),FALSE,TRUE))</f>
        <v>1</v>
      </c>
      <c r="AE228" s="220" t="b">
        <f>IF(ISBLANK(GroupMember[[#This Row],[1. Identifiant interne d’exploitation agricole*]]),"",IF(ISERROR(MATCH(GroupMember[[#This Row],[1. Identifiant interne d’exploitation agricole*]],FarmUnit[1. Identifiant interne d’exploitation agricole*],0)),FALSE,TRUE))</f>
        <v>1</v>
      </c>
      <c r="AF228" s="165" t="str">
        <f t="shared" si="12"/>
        <v>KOUAKOU JUSTIN KOUAME</v>
      </c>
      <c r="AG228" s="166" t="str">
        <f t="shared" si="13"/>
        <v>24/3/2022</v>
      </c>
      <c r="AH228" s="167">
        <f t="shared" si="15"/>
        <v>5</v>
      </c>
      <c r="AI228" s="168">
        <f t="shared" si="14"/>
        <v>0</v>
      </c>
    </row>
    <row r="229" spans="1:35" ht="15" customHeight="1" x14ac:dyDescent="0.2">
      <c r="A229" s="206" t="s">
        <v>1345</v>
      </c>
      <c r="B229" s="206" t="s">
        <v>667</v>
      </c>
      <c r="C229" s="206" t="s">
        <v>1345</v>
      </c>
      <c r="D229" s="206" t="s">
        <v>1346</v>
      </c>
      <c r="E229" s="206" t="s">
        <v>669</v>
      </c>
      <c r="F229" s="206" t="s">
        <v>670</v>
      </c>
      <c r="G229" s="206" t="s">
        <v>1346</v>
      </c>
      <c r="H229" s="281">
        <v>3</v>
      </c>
      <c r="I229" s="206" t="s">
        <v>671</v>
      </c>
      <c r="J229" s="206">
        <v>1</v>
      </c>
      <c r="K229" s="207">
        <v>2022</v>
      </c>
      <c r="L229" s="208" t="s">
        <v>1347</v>
      </c>
      <c r="M229" s="208" t="s">
        <v>1348</v>
      </c>
      <c r="N229" s="210" t="s">
        <v>3299</v>
      </c>
      <c r="O229" s="209" t="s">
        <v>1349</v>
      </c>
      <c r="P229" s="209" t="s">
        <v>674</v>
      </c>
      <c r="Q229" s="210">
        <v>1988</v>
      </c>
      <c r="R229" s="225">
        <v>6</v>
      </c>
      <c r="S229" s="211" t="s">
        <v>667</v>
      </c>
      <c r="T229" s="211" t="s">
        <v>667</v>
      </c>
      <c r="U229" s="211" t="s">
        <v>667</v>
      </c>
      <c r="V229" s="211" t="s">
        <v>667</v>
      </c>
      <c r="W229" s="211" t="s">
        <v>667</v>
      </c>
      <c r="X229" s="212">
        <v>0</v>
      </c>
      <c r="Y229" s="212">
        <v>0</v>
      </c>
      <c r="Z229" s="213" t="s">
        <v>2989</v>
      </c>
      <c r="AA229" s="214">
        <v>2022</v>
      </c>
      <c r="AB229" s="215">
        <v>3</v>
      </c>
      <c r="AC229" s="215">
        <v>24</v>
      </c>
      <c r="AD229" s="220" t="b">
        <f>IF(ISBLANK(GroupMember[[#This Row],[1. Identifiant interne d’exploitation agricole*]]),"",IF(ISERROR(MATCH(GroupMember[[#This Row],[1. Identifiant interne d’exploitation agricole*]],CertifiedCrop[1. Identifiant interne d’exploitation agricole*],0)),FALSE,TRUE))</f>
        <v>1</v>
      </c>
      <c r="AE229" s="220" t="b">
        <f>IF(ISBLANK(GroupMember[[#This Row],[1. Identifiant interne d’exploitation agricole*]]),"",IF(ISERROR(MATCH(GroupMember[[#This Row],[1. Identifiant interne d’exploitation agricole*]],FarmUnit[1. Identifiant interne d’exploitation agricole*],0)),FALSE,TRUE))</f>
        <v>1</v>
      </c>
      <c r="AF229" s="165" t="str">
        <f t="shared" si="12"/>
        <v xml:space="preserve">NESTOR TOA </v>
      </c>
      <c r="AG229" s="166" t="str">
        <f t="shared" si="13"/>
        <v>24/3/2022</v>
      </c>
      <c r="AH229" s="167">
        <f t="shared" si="15"/>
        <v>5</v>
      </c>
      <c r="AI229" s="168">
        <f t="shared" si="14"/>
        <v>0</v>
      </c>
    </row>
    <row r="230" spans="1:35" ht="15" customHeight="1" x14ac:dyDescent="0.2">
      <c r="A230" s="206" t="s">
        <v>1350</v>
      </c>
      <c r="B230" s="206" t="s">
        <v>667</v>
      </c>
      <c r="C230" s="206" t="s">
        <v>1350</v>
      </c>
      <c r="D230" s="206" t="s">
        <v>1346</v>
      </c>
      <c r="E230" s="206" t="s">
        <v>669</v>
      </c>
      <c r="F230" s="206" t="s">
        <v>670</v>
      </c>
      <c r="G230" s="206" t="s">
        <v>1346</v>
      </c>
      <c r="H230" s="281">
        <v>2.88</v>
      </c>
      <c r="I230" s="206" t="s">
        <v>671</v>
      </c>
      <c r="J230" s="206">
        <v>1</v>
      </c>
      <c r="K230" s="207">
        <v>2022</v>
      </c>
      <c r="L230" s="208" t="s">
        <v>1351</v>
      </c>
      <c r="M230" s="208" t="s">
        <v>1352</v>
      </c>
      <c r="N230" s="210" t="s">
        <v>3300</v>
      </c>
      <c r="O230" s="209" t="s">
        <v>1353</v>
      </c>
      <c r="P230" s="209" t="s">
        <v>674</v>
      </c>
      <c r="Q230" s="210">
        <v>1987</v>
      </c>
      <c r="R230" s="225">
        <v>2</v>
      </c>
      <c r="S230" s="211" t="s">
        <v>667</v>
      </c>
      <c r="T230" s="211" t="s">
        <v>667</v>
      </c>
      <c r="U230" s="211" t="s">
        <v>667</v>
      </c>
      <c r="V230" s="211" t="s">
        <v>667</v>
      </c>
      <c r="W230" s="211" t="s">
        <v>667</v>
      </c>
      <c r="X230" s="212">
        <v>0</v>
      </c>
      <c r="Y230" s="212">
        <v>0</v>
      </c>
      <c r="Z230" s="213" t="s">
        <v>2989</v>
      </c>
      <c r="AA230" s="214">
        <v>2022</v>
      </c>
      <c r="AB230" s="215">
        <v>3</v>
      </c>
      <c r="AC230" s="215">
        <v>24</v>
      </c>
      <c r="AD230" s="220" t="b">
        <f>IF(ISBLANK(GroupMember[[#This Row],[1. Identifiant interne d’exploitation agricole*]]),"",IF(ISERROR(MATCH(GroupMember[[#This Row],[1. Identifiant interne d’exploitation agricole*]],CertifiedCrop[1. Identifiant interne d’exploitation agricole*],0)),FALSE,TRUE))</f>
        <v>1</v>
      </c>
      <c r="AE230" s="220" t="b">
        <f>IF(ISBLANK(GroupMember[[#This Row],[1. Identifiant interne d’exploitation agricole*]]),"",IF(ISERROR(MATCH(GroupMember[[#This Row],[1. Identifiant interne d’exploitation agricole*]],FarmUnit[1. Identifiant interne d’exploitation agricole*],0)),FALSE,TRUE))</f>
        <v>1</v>
      </c>
      <c r="AF230" s="165" t="str">
        <f t="shared" si="12"/>
        <v xml:space="preserve">GUEI ARSENE ZON </v>
      </c>
      <c r="AG230" s="166" t="str">
        <f t="shared" si="13"/>
        <v>24/3/2022</v>
      </c>
      <c r="AH230" s="167">
        <f t="shared" si="15"/>
        <v>5</v>
      </c>
      <c r="AI230" s="168">
        <f t="shared" si="14"/>
        <v>0</v>
      </c>
    </row>
    <row r="231" spans="1:35" ht="15" customHeight="1" x14ac:dyDescent="0.2">
      <c r="A231" s="206" t="s">
        <v>1354</v>
      </c>
      <c r="B231" s="206" t="s">
        <v>667</v>
      </c>
      <c r="C231" s="206" t="s">
        <v>1354</v>
      </c>
      <c r="D231" s="206" t="s">
        <v>1346</v>
      </c>
      <c r="E231" s="206" t="s">
        <v>669</v>
      </c>
      <c r="F231" s="206" t="s">
        <v>670</v>
      </c>
      <c r="G231" s="206" t="s">
        <v>1346</v>
      </c>
      <c r="H231" s="281">
        <v>2.44</v>
      </c>
      <c r="I231" s="206" t="s">
        <v>671</v>
      </c>
      <c r="J231" s="206">
        <v>1</v>
      </c>
      <c r="K231" s="207">
        <v>2022</v>
      </c>
      <c r="L231" s="208" t="s">
        <v>1355</v>
      </c>
      <c r="M231" s="208" t="s">
        <v>1352</v>
      </c>
      <c r="N231" s="210" t="s">
        <v>3301</v>
      </c>
      <c r="O231" s="209" t="s">
        <v>1356</v>
      </c>
      <c r="P231" s="209" t="s">
        <v>674</v>
      </c>
      <c r="Q231" s="210">
        <v>1990</v>
      </c>
      <c r="R231" s="225">
        <v>3</v>
      </c>
      <c r="S231" s="211" t="s">
        <v>667</v>
      </c>
      <c r="T231" s="211" t="s">
        <v>667</v>
      </c>
      <c r="U231" s="211" t="s">
        <v>667</v>
      </c>
      <c r="V231" s="211" t="s">
        <v>667</v>
      </c>
      <c r="W231" s="211" t="s">
        <v>667</v>
      </c>
      <c r="X231" s="212">
        <v>0</v>
      </c>
      <c r="Y231" s="212">
        <v>0</v>
      </c>
      <c r="Z231" s="213" t="s">
        <v>2989</v>
      </c>
      <c r="AA231" s="214">
        <v>2022</v>
      </c>
      <c r="AB231" s="215">
        <v>3</v>
      </c>
      <c r="AC231" s="215">
        <v>25</v>
      </c>
      <c r="AD231" s="220" t="b">
        <f>IF(ISBLANK(GroupMember[[#This Row],[1. Identifiant interne d’exploitation agricole*]]),"",IF(ISERROR(MATCH(GroupMember[[#This Row],[1. Identifiant interne d’exploitation agricole*]],CertifiedCrop[1. Identifiant interne d’exploitation agricole*],0)),FALSE,TRUE))</f>
        <v>1</v>
      </c>
      <c r="AE231" s="220" t="b">
        <f>IF(ISBLANK(GroupMember[[#This Row],[1. Identifiant interne d’exploitation agricole*]]),"",IF(ISERROR(MATCH(GroupMember[[#This Row],[1. Identifiant interne d’exploitation agricole*]],FarmUnit[1. Identifiant interne d’exploitation agricole*],0)),FALSE,TRUE))</f>
        <v>1</v>
      </c>
      <c r="AF231" s="165" t="str">
        <f t="shared" si="12"/>
        <v xml:space="preserve">GUEI ALEXANDRE ZON </v>
      </c>
      <c r="AG231" s="166" t="str">
        <f t="shared" si="13"/>
        <v>25/3/2022</v>
      </c>
      <c r="AH231" s="167">
        <f t="shared" si="15"/>
        <v>6</v>
      </c>
      <c r="AI231" s="168">
        <f t="shared" si="14"/>
        <v>0</v>
      </c>
    </row>
    <row r="232" spans="1:35" ht="15" customHeight="1" x14ac:dyDescent="0.2">
      <c r="A232" s="206" t="s">
        <v>1357</v>
      </c>
      <c r="B232" s="206" t="s">
        <v>667</v>
      </c>
      <c r="C232" s="206" t="s">
        <v>1357</v>
      </c>
      <c r="D232" s="206" t="s">
        <v>1346</v>
      </c>
      <c r="E232" s="206" t="s">
        <v>669</v>
      </c>
      <c r="F232" s="206" t="s">
        <v>670</v>
      </c>
      <c r="G232" s="206" t="s">
        <v>1346</v>
      </c>
      <c r="H232" s="281">
        <v>3.38</v>
      </c>
      <c r="I232" s="206" t="s">
        <v>671</v>
      </c>
      <c r="J232" s="206">
        <v>1</v>
      </c>
      <c r="K232" s="207">
        <v>2022</v>
      </c>
      <c r="L232" s="208" t="s">
        <v>1358</v>
      </c>
      <c r="M232" s="208" t="s">
        <v>1359</v>
      </c>
      <c r="N232" s="210" t="s">
        <v>3302</v>
      </c>
      <c r="O232" s="209" t="s">
        <v>1360</v>
      </c>
      <c r="P232" s="209" t="s">
        <v>674</v>
      </c>
      <c r="Q232" s="210">
        <v>1992</v>
      </c>
      <c r="R232" s="225">
        <v>6</v>
      </c>
      <c r="S232" s="211" t="s">
        <v>667</v>
      </c>
      <c r="T232" s="211" t="s">
        <v>667</v>
      </c>
      <c r="U232" s="211" t="s">
        <v>667</v>
      </c>
      <c r="V232" s="211" t="s">
        <v>667</v>
      </c>
      <c r="W232" s="211" t="s">
        <v>667</v>
      </c>
      <c r="X232" s="212">
        <v>0</v>
      </c>
      <c r="Y232" s="212">
        <v>0</v>
      </c>
      <c r="Z232" s="213" t="s">
        <v>2989</v>
      </c>
      <c r="AA232" s="214">
        <v>2022</v>
      </c>
      <c r="AB232" s="215">
        <v>3</v>
      </c>
      <c r="AC232" s="215">
        <v>3</v>
      </c>
      <c r="AD232" s="220" t="b">
        <f>IF(ISBLANK(GroupMember[[#This Row],[1. Identifiant interne d’exploitation agricole*]]),"",IF(ISERROR(MATCH(GroupMember[[#This Row],[1. Identifiant interne d’exploitation agricole*]],CertifiedCrop[1. Identifiant interne d’exploitation agricole*],0)),FALSE,TRUE))</f>
        <v>1</v>
      </c>
      <c r="AE232" s="220" t="b">
        <f>IF(ISBLANK(GroupMember[[#This Row],[1. Identifiant interne d’exploitation agricole*]]),"",IF(ISERROR(MATCH(GroupMember[[#This Row],[1. Identifiant interne d’exploitation agricole*]],FarmUnit[1. Identifiant interne d’exploitation agricole*],0)),FALSE,TRUE))</f>
        <v>1</v>
      </c>
      <c r="AF232" s="165" t="str">
        <f t="shared" si="12"/>
        <v xml:space="preserve">KAN BARRY KOUAKOU </v>
      </c>
      <c r="AG232" s="166" t="str">
        <f t="shared" si="13"/>
        <v>3/3/2022</v>
      </c>
      <c r="AH232" s="167">
        <f t="shared" si="15"/>
        <v>4</v>
      </c>
      <c r="AI232" s="168">
        <f t="shared" si="14"/>
        <v>0</v>
      </c>
    </row>
    <row r="233" spans="1:35" ht="15" customHeight="1" x14ac:dyDescent="0.2">
      <c r="A233" s="206" t="s">
        <v>1361</v>
      </c>
      <c r="B233" s="206" t="s">
        <v>667</v>
      </c>
      <c r="C233" s="206" t="s">
        <v>1361</v>
      </c>
      <c r="D233" s="206" t="s">
        <v>1346</v>
      </c>
      <c r="E233" s="206" t="s">
        <v>669</v>
      </c>
      <c r="F233" s="206" t="s">
        <v>670</v>
      </c>
      <c r="G233" s="206" t="s">
        <v>1346</v>
      </c>
      <c r="H233" s="281">
        <v>2.2200000000000002</v>
      </c>
      <c r="I233" s="206" t="s">
        <v>671</v>
      </c>
      <c r="J233" s="206">
        <v>1</v>
      </c>
      <c r="K233" s="207">
        <v>2022</v>
      </c>
      <c r="L233" s="208" t="s">
        <v>1362</v>
      </c>
      <c r="M233" s="208" t="s">
        <v>1008</v>
      </c>
      <c r="N233" s="210" t="s">
        <v>667</v>
      </c>
      <c r="O233" s="209" t="s">
        <v>667</v>
      </c>
      <c r="P233" s="209" t="s">
        <v>679</v>
      </c>
      <c r="Q233" s="210">
        <v>1984</v>
      </c>
      <c r="R233" s="225">
        <v>3</v>
      </c>
      <c r="S233" s="211" t="s">
        <v>667</v>
      </c>
      <c r="T233" s="211" t="s">
        <v>667</v>
      </c>
      <c r="U233" s="211" t="s">
        <v>667</v>
      </c>
      <c r="V233" s="211" t="s">
        <v>667</v>
      </c>
      <c r="W233" s="211" t="s">
        <v>667</v>
      </c>
      <c r="X233" s="212">
        <v>0</v>
      </c>
      <c r="Y233" s="212">
        <v>0</v>
      </c>
      <c r="Z233" s="213" t="s">
        <v>2989</v>
      </c>
      <c r="AA233" s="214">
        <v>2022</v>
      </c>
      <c r="AB233" s="215">
        <v>3</v>
      </c>
      <c r="AC233" s="215">
        <v>25</v>
      </c>
      <c r="AD233" s="220" t="b">
        <f>IF(ISBLANK(GroupMember[[#This Row],[1. Identifiant interne d’exploitation agricole*]]),"",IF(ISERROR(MATCH(GroupMember[[#This Row],[1. Identifiant interne d’exploitation agricole*]],CertifiedCrop[1. Identifiant interne d’exploitation agricole*],0)),FALSE,TRUE))</f>
        <v>1</v>
      </c>
      <c r="AE233" s="220" t="b">
        <f>IF(ISBLANK(GroupMember[[#This Row],[1. Identifiant interne d’exploitation agricole*]]),"",IF(ISERROR(MATCH(GroupMember[[#This Row],[1. Identifiant interne d’exploitation agricole*]],FarmUnit[1. Identifiant interne d’exploitation agricole*],0)),FALSE,TRUE))</f>
        <v>1</v>
      </c>
      <c r="AF233" s="165" t="str">
        <f t="shared" si="12"/>
        <v xml:space="preserve">AMOIN FIDELLE KOUADIO </v>
      </c>
      <c r="AG233" s="166" t="str">
        <f t="shared" si="13"/>
        <v>25/3/2022</v>
      </c>
      <c r="AH233" s="167">
        <f t="shared" si="15"/>
        <v>6</v>
      </c>
      <c r="AI233" s="168">
        <f t="shared" si="14"/>
        <v>0</v>
      </c>
    </row>
    <row r="234" spans="1:35" ht="15" customHeight="1" x14ac:dyDescent="0.2">
      <c r="A234" s="206" t="s">
        <v>1363</v>
      </c>
      <c r="B234" s="206" t="s">
        <v>667</v>
      </c>
      <c r="C234" s="206" t="s">
        <v>1363</v>
      </c>
      <c r="D234" s="206" t="s">
        <v>1346</v>
      </c>
      <c r="E234" s="206" t="s">
        <v>669</v>
      </c>
      <c r="F234" s="206" t="s">
        <v>670</v>
      </c>
      <c r="G234" s="206" t="s">
        <v>1346</v>
      </c>
      <c r="H234" s="281">
        <v>3.13</v>
      </c>
      <c r="I234" s="206" t="s">
        <v>671</v>
      </c>
      <c r="J234" s="206">
        <v>1</v>
      </c>
      <c r="K234" s="207">
        <v>2022</v>
      </c>
      <c r="L234" s="208" t="s">
        <v>1364</v>
      </c>
      <c r="M234" s="208" t="s">
        <v>1365</v>
      </c>
      <c r="N234" s="210" t="s">
        <v>3303</v>
      </c>
      <c r="O234" s="209" t="s">
        <v>667</v>
      </c>
      <c r="P234" s="209" t="s">
        <v>674</v>
      </c>
      <c r="Q234" s="210">
        <v>1980</v>
      </c>
      <c r="R234" s="225">
        <v>2</v>
      </c>
      <c r="S234" s="211" t="s">
        <v>667</v>
      </c>
      <c r="T234" s="211" t="s">
        <v>667</v>
      </c>
      <c r="U234" s="211" t="s">
        <v>667</v>
      </c>
      <c r="V234" s="211" t="s">
        <v>667</v>
      </c>
      <c r="W234" s="211" t="s">
        <v>667</v>
      </c>
      <c r="X234" s="212">
        <v>0</v>
      </c>
      <c r="Y234" s="212">
        <v>0</v>
      </c>
      <c r="Z234" s="213" t="s">
        <v>2989</v>
      </c>
      <c r="AA234" s="214">
        <v>2022</v>
      </c>
      <c r="AB234" s="215">
        <v>3</v>
      </c>
      <c r="AC234" s="215">
        <v>25</v>
      </c>
      <c r="AD234" s="220" t="b">
        <f>IF(ISBLANK(GroupMember[[#This Row],[1. Identifiant interne d’exploitation agricole*]]),"",IF(ISERROR(MATCH(GroupMember[[#This Row],[1. Identifiant interne d’exploitation agricole*]],CertifiedCrop[1. Identifiant interne d’exploitation agricole*],0)),FALSE,TRUE))</f>
        <v>1</v>
      </c>
      <c r="AE234" s="220" t="b">
        <f>IF(ISBLANK(GroupMember[[#This Row],[1. Identifiant interne d’exploitation agricole*]]),"",IF(ISERROR(MATCH(GroupMember[[#This Row],[1. Identifiant interne d’exploitation agricole*]],FarmUnit[1. Identifiant interne d’exploitation agricole*],0)),FALSE,TRUE))</f>
        <v>1</v>
      </c>
      <c r="AF234" s="165" t="str">
        <f t="shared" si="12"/>
        <v xml:space="preserve">JONAS GBAYORO </v>
      </c>
      <c r="AG234" s="166" t="str">
        <f t="shared" si="13"/>
        <v>25/3/2022</v>
      </c>
      <c r="AH234" s="167">
        <f t="shared" si="15"/>
        <v>6</v>
      </c>
      <c r="AI234" s="168">
        <f t="shared" si="14"/>
        <v>0</v>
      </c>
    </row>
    <row r="235" spans="1:35" ht="15" customHeight="1" x14ac:dyDescent="0.2">
      <c r="A235" s="206" t="s">
        <v>1366</v>
      </c>
      <c r="B235" s="206" t="s">
        <v>667</v>
      </c>
      <c r="C235" s="206" t="s">
        <v>1366</v>
      </c>
      <c r="D235" s="206" t="s">
        <v>1346</v>
      </c>
      <c r="E235" s="206" t="s">
        <v>669</v>
      </c>
      <c r="F235" s="206" t="s">
        <v>670</v>
      </c>
      <c r="G235" s="206" t="s">
        <v>1346</v>
      </c>
      <c r="H235" s="281">
        <v>3.58</v>
      </c>
      <c r="I235" s="206" t="s">
        <v>671</v>
      </c>
      <c r="J235" s="206">
        <v>1</v>
      </c>
      <c r="K235" s="207">
        <v>2022</v>
      </c>
      <c r="L235" s="208" t="s">
        <v>1367</v>
      </c>
      <c r="M235" s="208" t="s">
        <v>1368</v>
      </c>
      <c r="N235" s="210" t="s">
        <v>3304</v>
      </c>
      <c r="O235" s="209" t="s">
        <v>667</v>
      </c>
      <c r="P235" s="209" t="s">
        <v>674</v>
      </c>
      <c r="Q235" s="210">
        <v>1978</v>
      </c>
      <c r="R235" s="225">
        <v>4</v>
      </c>
      <c r="S235" s="211" t="s">
        <v>667</v>
      </c>
      <c r="T235" s="211" t="s">
        <v>667</v>
      </c>
      <c r="U235" s="211" t="s">
        <v>667</v>
      </c>
      <c r="V235" s="211" t="s">
        <v>667</v>
      </c>
      <c r="W235" s="211" t="s">
        <v>667</v>
      </c>
      <c r="X235" s="212">
        <v>0</v>
      </c>
      <c r="Y235" s="212">
        <v>0</v>
      </c>
      <c r="Z235" s="213" t="s">
        <v>2989</v>
      </c>
      <c r="AA235" s="214">
        <v>2022</v>
      </c>
      <c r="AB235" s="215">
        <v>3</v>
      </c>
      <c r="AC235" s="215">
        <v>1</v>
      </c>
      <c r="AD235" s="220" t="b">
        <f>IF(ISBLANK(GroupMember[[#This Row],[1. Identifiant interne d’exploitation agricole*]]),"",IF(ISERROR(MATCH(GroupMember[[#This Row],[1. Identifiant interne d’exploitation agricole*]],CertifiedCrop[1. Identifiant interne d’exploitation agricole*],0)),FALSE,TRUE))</f>
        <v>1</v>
      </c>
      <c r="AE235" s="220" t="b">
        <f>IF(ISBLANK(GroupMember[[#This Row],[1. Identifiant interne d’exploitation agricole*]]),"",IF(ISERROR(MATCH(GroupMember[[#This Row],[1. Identifiant interne d’exploitation agricole*]],FarmUnit[1. Identifiant interne d’exploitation agricole*],0)),FALSE,TRUE))</f>
        <v>1</v>
      </c>
      <c r="AF235" s="165" t="str">
        <f t="shared" si="12"/>
        <v xml:space="preserve">KOUAKOU MARTIAL DJE </v>
      </c>
      <c r="AG235" s="166" t="str">
        <f t="shared" si="13"/>
        <v>1/3/2022</v>
      </c>
      <c r="AH235" s="167">
        <f t="shared" si="15"/>
        <v>5</v>
      </c>
      <c r="AI235" s="168">
        <f t="shared" si="14"/>
        <v>0</v>
      </c>
    </row>
    <row r="236" spans="1:35" ht="15" customHeight="1" x14ac:dyDescent="0.2">
      <c r="A236" s="206" t="s">
        <v>1369</v>
      </c>
      <c r="B236" s="206" t="s">
        <v>667</v>
      </c>
      <c r="C236" s="206" t="s">
        <v>1369</v>
      </c>
      <c r="D236" s="206" t="s">
        <v>1346</v>
      </c>
      <c r="E236" s="206" t="s">
        <v>669</v>
      </c>
      <c r="F236" s="206" t="s">
        <v>670</v>
      </c>
      <c r="G236" s="206" t="s">
        <v>1346</v>
      </c>
      <c r="H236" s="281">
        <v>3.16</v>
      </c>
      <c r="I236" s="206" t="s">
        <v>671</v>
      </c>
      <c r="J236" s="206">
        <v>1</v>
      </c>
      <c r="K236" s="207">
        <v>2022</v>
      </c>
      <c r="L236" s="208" t="s">
        <v>1370</v>
      </c>
      <c r="M236" s="208" t="s">
        <v>1371</v>
      </c>
      <c r="N236" s="210" t="s">
        <v>3305</v>
      </c>
      <c r="O236" s="209" t="s">
        <v>1372</v>
      </c>
      <c r="P236" s="209" t="s">
        <v>674</v>
      </c>
      <c r="Q236" s="210">
        <v>1972</v>
      </c>
      <c r="R236" s="225">
        <v>2</v>
      </c>
      <c r="S236" s="211" t="s">
        <v>667</v>
      </c>
      <c r="T236" s="211" t="s">
        <v>667</v>
      </c>
      <c r="U236" s="211" t="s">
        <v>667</v>
      </c>
      <c r="V236" s="211" t="s">
        <v>667</v>
      </c>
      <c r="W236" s="211" t="s">
        <v>667</v>
      </c>
      <c r="X236" s="212">
        <v>0</v>
      </c>
      <c r="Y236" s="212">
        <v>0</v>
      </c>
      <c r="Z236" s="213" t="s">
        <v>2989</v>
      </c>
      <c r="AA236" s="214">
        <v>2022</v>
      </c>
      <c r="AB236" s="215">
        <v>3</v>
      </c>
      <c r="AC236" s="215">
        <v>1</v>
      </c>
      <c r="AD236" s="220" t="b">
        <f>IF(ISBLANK(GroupMember[[#This Row],[1. Identifiant interne d’exploitation agricole*]]),"",IF(ISERROR(MATCH(GroupMember[[#This Row],[1. Identifiant interne d’exploitation agricole*]],CertifiedCrop[1. Identifiant interne d’exploitation agricole*],0)),FALSE,TRUE))</f>
        <v>1</v>
      </c>
      <c r="AE236" s="220" t="b">
        <f>IF(ISBLANK(GroupMember[[#This Row],[1. Identifiant interne d’exploitation agricole*]]),"",IF(ISERROR(MATCH(GroupMember[[#This Row],[1. Identifiant interne d’exploitation agricole*]],FarmUnit[1. Identifiant interne d’exploitation agricole*],0)),FALSE,TRUE))</f>
        <v>1</v>
      </c>
      <c r="AF236" s="165" t="str">
        <f t="shared" si="12"/>
        <v xml:space="preserve">AMADE ZONGO </v>
      </c>
      <c r="AG236" s="166" t="str">
        <f t="shared" si="13"/>
        <v>1/3/2022</v>
      </c>
      <c r="AH236" s="167">
        <f t="shared" si="15"/>
        <v>5</v>
      </c>
      <c r="AI236" s="168">
        <f t="shared" si="14"/>
        <v>0</v>
      </c>
    </row>
    <row r="237" spans="1:35" ht="15" customHeight="1" x14ac:dyDescent="0.2">
      <c r="A237" s="206" t="s">
        <v>1373</v>
      </c>
      <c r="B237" s="206" t="s">
        <v>667</v>
      </c>
      <c r="C237" s="206" t="s">
        <v>1373</v>
      </c>
      <c r="D237" s="206" t="s">
        <v>1346</v>
      </c>
      <c r="E237" s="206" t="s">
        <v>669</v>
      </c>
      <c r="F237" s="206" t="s">
        <v>670</v>
      </c>
      <c r="G237" s="206" t="s">
        <v>1346</v>
      </c>
      <c r="H237" s="281">
        <v>5</v>
      </c>
      <c r="I237" s="206" t="s">
        <v>671</v>
      </c>
      <c r="J237" s="206">
        <v>1</v>
      </c>
      <c r="K237" s="207">
        <v>2022</v>
      </c>
      <c r="L237" s="208" t="s">
        <v>1374</v>
      </c>
      <c r="M237" s="208" t="s">
        <v>1375</v>
      </c>
      <c r="N237" s="210" t="s">
        <v>3306</v>
      </c>
      <c r="O237" s="209" t="s">
        <v>1376</v>
      </c>
      <c r="P237" s="209" t="s">
        <v>674</v>
      </c>
      <c r="Q237" s="210">
        <v>1977</v>
      </c>
      <c r="R237" s="225">
        <v>6</v>
      </c>
      <c r="S237" s="211" t="s">
        <v>667</v>
      </c>
      <c r="T237" s="211" t="s">
        <v>667</v>
      </c>
      <c r="U237" s="211" t="s">
        <v>667</v>
      </c>
      <c r="V237" s="211" t="s">
        <v>667</v>
      </c>
      <c r="W237" s="211" t="s">
        <v>667</v>
      </c>
      <c r="X237" s="212">
        <v>0</v>
      </c>
      <c r="Y237" s="212">
        <v>0</v>
      </c>
      <c r="Z237" s="213" t="s">
        <v>2989</v>
      </c>
      <c r="AA237" s="214">
        <v>2022</v>
      </c>
      <c r="AB237" s="215">
        <v>3</v>
      </c>
      <c r="AC237" s="215">
        <v>26</v>
      </c>
      <c r="AD237" s="220" t="b">
        <f>IF(ISBLANK(GroupMember[[#This Row],[1. Identifiant interne d’exploitation agricole*]]),"",IF(ISERROR(MATCH(GroupMember[[#This Row],[1. Identifiant interne d’exploitation agricole*]],CertifiedCrop[1. Identifiant interne d’exploitation agricole*],0)),FALSE,TRUE))</f>
        <v>1</v>
      </c>
      <c r="AE237" s="220" t="b">
        <f>IF(ISBLANK(GroupMember[[#This Row],[1. Identifiant interne d’exploitation agricole*]]),"",IF(ISERROR(MATCH(GroupMember[[#This Row],[1. Identifiant interne d’exploitation agricole*]],FarmUnit[1. Identifiant interne d’exploitation agricole*],0)),FALSE,TRUE))</f>
        <v>1</v>
      </c>
      <c r="AF237" s="165" t="str">
        <f t="shared" si="12"/>
        <v xml:space="preserve">KOFFI HENRI YA </v>
      </c>
      <c r="AG237" s="166" t="str">
        <f t="shared" si="13"/>
        <v>26/3/2022</v>
      </c>
      <c r="AH237" s="167">
        <f t="shared" si="15"/>
        <v>5</v>
      </c>
      <c r="AI237" s="168">
        <f t="shared" si="14"/>
        <v>0</v>
      </c>
    </row>
    <row r="238" spans="1:35" ht="15" customHeight="1" x14ac:dyDescent="0.2">
      <c r="A238" s="206" t="s">
        <v>1377</v>
      </c>
      <c r="B238" s="206" t="s">
        <v>667</v>
      </c>
      <c r="C238" s="206" t="s">
        <v>1377</v>
      </c>
      <c r="D238" s="206" t="s">
        <v>1346</v>
      </c>
      <c r="E238" s="206" t="s">
        <v>669</v>
      </c>
      <c r="F238" s="206" t="s">
        <v>670</v>
      </c>
      <c r="G238" s="206" t="s">
        <v>1346</v>
      </c>
      <c r="H238" s="281">
        <v>2.27</v>
      </c>
      <c r="I238" s="206" t="s">
        <v>671</v>
      </c>
      <c r="J238" s="206">
        <v>1</v>
      </c>
      <c r="K238" s="207">
        <v>2022</v>
      </c>
      <c r="L238" s="208" t="s">
        <v>1378</v>
      </c>
      <c r="M238" s="208" t="s">
        <v>1379</v>
      </c>
      <c r="N238" s="210" t="s">
        <v>3307</v>
      </c>
      <c r="O238" s="209" t="s">
        <v>1380</v>
      </c>
      <c r="P238" s="209" t="s">
        <v>674</v>
      </c>
      <c r="Q238" s="210">
        <v>1990</v>
      </c>
      <c r="R238" s="225">
        <v>5</v>
      </c>
      <c r="S238" s="211" t="s">
        <v>667</v>
      </c>
      <c r="T238" s="211" t="s">
        <v>667</v>
      </c>
      <c r="U238" s="211" t="s">
        <v>667</v>
      </c>
      <c r="V238" s="211" t="s">
        <v>667</v>
      </c>
      <c r="W238" s="211" t="s">
        <v>667</v>
      </c>
      <c r="X238" s="212">
        <v>0</v>
      </c>
      <c r="Y238" s="212">
        <v>0</v>
      </c>
      <c r="Z238" s="213" t="s">
        <v>2989</v>
      </c>
      <c r="AA238" s="214">
        <v>2022</v>
      </c>
      <c r="AB238" s="215">
        <v>3</v>
      </c>
      <c r="AC238" s="215">
        <v>26</v>
      </c>
      <c r="AD238" s="220" t="b">
        <f>IF(ISBLANK(GroupMember[[#This Row],[1. Identifiant interne d’exploitation agricole*]]),"",IF(ISERROR(MATCH(GroupMember[[#This Row],[1. Identifiant interne d’exploitation agricole*]],CertifiedCrop[1. Identifiant interne d’exploitation agricole*],0)),FALSE,TRUE))</f>
        <v>1</v>
      </c>
      <c r="AE238" s="220" t="b">
        <f>IF(ISBLANK(GroupMember[[#This Row],[1. Identifiant interne d’exploitation agricole*]]),"",IF(ISERROR(MATCH(GroupMember[[#This Row],[1. Identifiant interne d’exploitation agricole*]],FarmUnit[1. Identifiant interne d’exploitation agricole*],0)),FALSE,TRUE))</f>
        <v>1</v>
      </c>
      <c r="AF238" s="165" t="str">
        <f t="shared" si="12"/>
        <v xml:space="preserve">KOUASSI ALFRED KOUAME </v>
      </c>
      <c r="AG238" s="166" t="str">
        <f t="shared" si="13"/>
        <v>26/3/2022</v>
      </c>
      <c r="AH238" s="167">
        <f t="shared" si="15"/>
        <v>5</v>
      </c>
      <c r="AI238" s="168">
        <f t="shared" si="14"/>
        <v>0</v>
      </c>
    </row>
    <row r="239" spans="1:35" ht="15" customHeight="1" x14ac:dyDescent="0.2">
      <c r="A239" s="206" t="s">
        <v>1381</v>
      </c>
      <c r="B239" s="206" t="s">
        <v>667</v>
      </c>
      <c r="C239" s="206" t="s">
        <v>1381</v>
      </c>
      <c r="D239" s="206" t="s">
        <v>1346</v>
      </c>
      <c r="E239" s="206" t="s">
        <v>669</v>
      </c>
      <c r="F239" s="206" t="s">
        <v>670</v>
      </c>
      <c r="G239" s="206" t="s">
        <v>1346</v>
      </c>
      <c r="H239" s="281">
        <v>2.5099999999999998</v>
      </c>
      <c r="I239" s="206" t="s">
        <v>671</v>
      </c>
      <c r="J239" s="206">
        <v>1</v>
      </c>
      <c r="K239" s="207">
        <v>2022</v>
      </c>
      <c r="L239" s="208" t="s">
        <v>1382</v>
      </c>
      <c r="M239" s="208" t="s">
        <v>1008</v>
      </c>
      <c r="N239" s="210" t="s">
        <v>3308</v>
      </c>
      <c r="O239" s="209" t="s">
        <v>667</v>
      </c>
      <c r="P239" s="209" t="s">
        <v>674</v>
      </c>
      <c r="Q239" s="210">
        <v>1993</v>
      </c>
      <c r="R239" s="225">
        <v>2</v>
      </c>
      <c r="S239" s="211" t="s">
        <v>667</v>
      </c>
      <c r="T239" s="211" t="s">
        <v>667</v>
      </c>
      <c r="U239" s="211" t="s">
        <v>667</v>
      </c>
      <c r="V239" s="211" t="s">
        <v>667</v>
      </c>
      <c r="W239" s="211" t="s">
        <v>667</v>
      </c>
      <c r="X239" s="212">
        <v>0</v>
      </c>
      <c r="Y239" s="212">
        <v>0</v>
      </c>
      <c r="Z239" s="213" t="s">
        <v>2989</v>
      </c>
      <c r="AA239" s="214">
        <v>2022</v>
      </c>
      <c r="AB239" s="215">
        <v>3</v>
      </c>
      <c r="AC239" s="215">
        <v>26</v>
      </c>
      <c r="AD239" s="220" t="b">
        <f>IF(ISBLANK(GroupMember[[#This Row],[1. Identifiant interne d’exploitation agricole*]]),"",IF(ISERROR(MATCH(GroupMember[[#This Row],[1. Identifiant interne d’exploitation agricole*]],CertifiedCrop[1. Identifiant interne d’exploitation agricole*],0)),FALSE,TRUE))</f>
        <v>1</v>
      </c>
      <c r="AE239" s="220" t="b">
        <f>IF(ISBLANK(GroupMember[[#This Row],[1. Identifiant interne d’exploitation agricole*]]),"",IF(ISERROR(MATCH(GroupMember[[#This Row],[1. Identifiant interne d’exploitation agricole*]],FarmUnit[1. Identifiant interne d’exploitation agricole*],0)),FALSE,TRUE))</f>
        <v>1</v>
      </c>
      <c r="AF239" s="165" t="str">
        <f t="shared" si="12"/>
        <v xml:space="preserve">AMANY DIDIER KOUADIO </v>
      </c>
      <c r="AG239" s="166" t="str">
        <f t="shared" si="13"/>
        <v>26/3/2022</v>
      </c>
      <c r="AH239" s="167">
        <f t="shared" si="15"/>
        <v>5</v>
      </c>
      <c r="AI239" s="168">
        <f t="shared" si="14"/>
        <v>0</v>
      </c>
    </row>
    <row r="240" spans="1:35" ht="15" customHeight="1" x14ac:dyDescent="0.2">
      <c r="A240" s="206" t="s">
        <v>1383</v>
      </c>
      <c r="B240" s="206" t="s">
        <v>667</v>
      </c>
      <c r="C240" s="206" t="s">
        <v>1383</v>
      </c>
      <c r="D240" s="206" t="s">
        <v>1346</v>
      </c>
      <c r="E240" s="206" t="s">
        <v>669</v>
      </c>
      <c r="F240" s="206" t="s">
        <v>670</v>
      </c>
      <c r="G240" s="206" t="s">
        <v>1346</v>
      </c>
      <c r="H240" s="281">
        <v>2.4700000000000002</v>
      </c>
      <c r="I240" s="206" t="s">
        <v>671</v>
      </c>
      <c r="J240" s="206">
        <v>1</v>
      </c>
      <c r="K240" s="207">
        <v>2022</v>
      </c>
      <c r="L240" s="208" t="s">
        <v>1384</v>
      </c>
      <c r="M240" s="208" t="s">
        <v>977</v>
      </c>
      <c r="N240" s="210" t="s">
        <v>667</v>
      </c>
      <c r="O240" s="209" t="s">
        <v>1385</v>
      </c>
      <c r="P240" s="209" t="s">
        <v>674</v>
      </c>
      <c r="Q240" s="210">
        <v>1987</v>
      </c>
      <c r="R240" s="225">
        <v>2</v>
      </c>
      <c r="S240" s="211" t="s">
        <v>667</v>
      </c>
      <c r="T240" s="211" t="s">
        <v>667</v>
      </c>
      <c r="U240" s="211" t="s">
        <v>667</v>
      </c>
      <c r="V240" s="211" t="s">
        <v>667</v>
      </c>
      <c r="W240" s="211" t="s">
        <v>667</v>
      </c>
      <c r="X240" s="212">
        <v>0</v>
      </c>
      <c r="Y240" s="212">
        <v>0</v>
      </c>
      <c r="Z240" s="213" t="s">
        <v>2989</v>
      </c>
      <c r="AA240" s="214">
        <v>2022</v>
      </c>
      <c r="AB240" s="215">
        <v>3</v>
      </c>
      <c r="AC240" s="215">
        <v>26</v>
      </c>
      <c r="AD240" s="220" t="b">
        <f>IF(ISBLANK(GroupMember[[#This Row],[1. Identifiant interne d’exploitation agricole*]]),"",IF(ISERROR(MATCH(GroupMember[[#This Row],[1. Identifiant interne d’exploitation agricole*]],CertifiedCrop[1. Identifiant interne d’exploitation agricole*],0)),FALSE,TRUE))</f>
        <v>1</v>
      </c>
      <c r="AE240" s="220" t="b">
        <f>IF(ISBLANK(GroupMember[[#This Row],[1. Identifiant interne d’exploitation agricole*]]),"",IF(ISERROR(MATCH(GroupMember[[#This Row],[1. Identifiant interne d’exploitation agricole*]],FarmUnit[1. Identifiant interne d’exploitation agricole*],0)),FALSE,TRUE))</f>
        <v>1</v>
      </c>
      <c r="AF240" s="165" t="str">
        <f t="shared" si="12"/>
        <v xml:space="preserve"> KOUKOUADIO SIMON KOUADIO</v>
      </c>
      <c r="AG240" s="166" t="str">
        <f t="shared" si="13"/>
        <v>26/3/2022</v>
      </c>
      <c r="AH240" s="167">
        <f t="shared" si="15"/>
        <v>5</v>
      </c>
      <c r="AI240" s="168">
        <f t="shared" si="14"/>
        <v>0</v>
      </c>
    </row>
    <row r="241" spans="1:35" ht="15" customHeight="1" x14ac:dyDescent="0.2">
      <c r="A241" s="206" t="s">
        <v>1386</v>
      </c>
      <c r="B241" s="206" t="s">
        <v>667</v>
      </c>
      <c r="C241" s="206" t="s">
        <v>1386</v>
      </c>
      <c r="D241" s="206" t="s">
        <v>1346</v>
      </c>
      <c r="E241" s="206" t="s">
        <v>669</v>
      </c>
      <c r="F241" s="206" t="s">
        <v>670</v>
      </c>
      <c r="G241" s="206" t="s">
        <v>1346</v>
      </c>
      <c r="H241" s="281">
        <v>2.14</v>
      </c>
      <c r="I241" s="206" t="s">
        <v>671</v>
      </c>
      <c r="J241" s="206">
        <v>1</v>
      </c>
      <c r="K241" s="207">
        <v>2022</v>
      </c>
      <c r="L241" s="208" t="s">
        <v>1387</v>
      </c>
      <c r="M241" s="208" t="s">
        <v>1388</v>
      </c>
      <c r="N241" s="210" t="s">
        <v>667</v>
      </c>
      <c r="O241" s="209" t="s">
        <v>1389</v>
      </c>
      <c r="P241" s="209" t="s">
        <v>674</v>
      </c>
      <c r="Q241" s="210">
        <v>1971</v>
      </c>
      <c r="R241" s="225">
        <v>4</v>
      </c>
      <c r="S241" s="211" t="s">
        <v>667</v>
      </c>
      <c r="T241" s="211" t="s">
        <v>667</v>
      </c>
      <c r="U241" s="211" t="s">
        <v>667</v>
      </c>
      <c r="V241" s="211" t="s">
        <v>667</v>
      </c>
      <c r="W241" s="211" t="s">
        <v>667</v>
      </c>
      <c r="X241" s="212">
        <v>0</v>
      </c>
      <c r="Y241" s="212">
        <v>0</v>
      </c>
      <c r="Z241" s="213" t="s">
        <v>2989</v>
      </c>
      <c r="AA241" s="214">
        <v>2022</v>
      </c>
      <c r="AB241" s="215">
        <v>3</v>
      </c>
      <c r="AC241" s="215">
        <v>26</v>
      </c>
      <c r="AD241" s="220" t="b">
        <f>IF(ISBLANK(GroupMember[[#This Row],[1. Identifiant interne d’exploitation agricole*]]),"",IF(ISERROR(MATCH(GroupMember[[#This Row],[1. Identifiant interne d’exploitation agricole*]],CertifiedCrop[1. Identifiant interne d’exploitation agricole*],0)),FALSE,TRUE))</f>
        <v>1</v>
      </c>
      <c r="AE241" s="220" t="b">
        <f>IF(ISBLANK(GroupMember[[#This Row],[1. Identifiant interne d’exploitation agricole*]]),"",IF(ISERROR(MATCH(GroupMember[[#This Row],[1. Identifiant interne d’exploitation agricole*]],FarmUnit[1. Identifiant interne d’exploitation agricole*],0)),FALSE,TRUE))</f>
        <v>1</v>
      </c>
      <c r="AF241" s="165" t="str">
        <f t="shared" si="12"/>
        <v xml:space="preserve">DESIRE SIEKOUA </v>
      </c>
      <c r="AG241" s="166" t="str">
        <f t="shared" si="13"/>
        <v>26/3/2022</v>
      </c>
      <c r="AH241" s="167">
        <f t="shared" si="15"/>
        <v>5</v>
      </c>
      <c r="AI241" s="168">
        <f t="shared" si="14"/>
        <v>0</v>
      </c>
    </row>
    <row r="242" spans="1:35" ht="15" customHeight="1" x14ac:dyDescent="0.2">
      <c r="A242" s="206" t="s">
        <v>1390</v>
      </c>
      <c r="B242" s="206" t="s">
        <v>667</v>
      </c>
      <c r="C242" s="206" t="s">
        <v>1390</v>
      </c>
      <c r="D242" s="206" t="s">
        <v>1346</v>
      </c>
      <c r="E242" s="206" t="s">
        <v>669</v>
      </c>
      <c r="F242" s="206" t="s">
        <v>670</v>
      </c>
      <c r="G242" s="206" t="s">
        <v>1346</v>
      </c>
      <c r="H242" s="281">
        <v>2</v>
      </c>
      <c r="I242" s="206" t="s">
        <v>671</v>
      </c>
      <c r="J242" s="206">
        <v>1</v>
      </c>
      <c r="K242" s="207">
        <v>2022</v>
      </c>
      <c r="L242" s="208" t="s">
        <v>1391</v>
      </c>
      <c r="M242" s="208" t="s">
        <v>699</v>
      </c>
      <c r="N242" s="210" t="s">
        <v>3309</v>
      </c>
      <c r="O242" s="209" t="s">
        <v>1392</v>
      </c>
      <c r="P242" s="209" t="s">
        <v>674</v>
      </c>
      <c r="Q242" s="210">
        <v>1972</v>
      </c>
      <c r="R242" s="225">
        <v>2</v>
      </c>
      <c r="S242" s="211" t="s">
        <v>667</v>
      </c>
      <c r="T242" s="211" t="s">
        <v>667</v>
      </c>
      <c r="U242" s="211" t="s">
        <v>667</v>
      </c>
      <c r="V242" s="211" t="s">
        <v>667</v>
      </c>
      <c r="W242" s="211" t="s">
        <v>667</v>
      </c>
      <c r="X242" s="212">
        <v>0</v>
      </c>
      <c r="Y242" s="212">
        <v>0</v>
      </c>
      <c r="Z242" s="213" t="s">
        <v>2989</v>
      </c>
      <c r="AA242" s="214">
        <v>2022</v>
      </c>
      <c r="AB242" s="215">
        <v>3</v>
      </c>
      <c r="AC242" s="215">
        <v>27</v>
      </c>
      <c r="AD242" s="220" t="b">
        <f>IF(ISBLANK(GroupMember[[#This Row],[1. Identifiant interne d’exploitation agricole*]]),"",IF(ISERROR(MATCH(GroupMember[[#This Row],[1. Identifiant interne d’exploitation agricole*]],CertifiedCrop[1. Identifiant interne d’exploitation agricole*],0)),FALSE,TRUE))</f>
        <v>1</v>
      </c>
      <c r="AE242" s="220" t="b">
        <f>IF(ISBLANK(GroupMember[[#This Row],[1. Identifiant interne d’exploitation agricole*]]),"",IF(ISERROR(MATCH(GroupMember[[#This Row],[1. Identifiant interne d’exploitation agricole*]],FarmUnit[1. Identifiant interne d’exploitation agricole*],0)),FALSE,TRUE))</f>
        <v>1</v>
      </c>
      <c r="AF242" s="165" t="str">
        <f t="shared" si="12"/>
        <v xml:space="preserve">GNIONNAHO CLEMENT KOUA </v>
      </c>
      <c r="AG242" s="166" t="str">
        <f t="shared" si="13"/>
        <v>27/3/2022</v>
      </c>
      <c r="AH242" s="167">
        <f t="shared" si="15"/>
        <v>5</v>
      </c>
      <c r="AI242" s="168">
        <f t="shared" si="14"/>
        <v>0</v>
      </c>
    </row>
    <row r="243" spans="1:35" ht="15" customHeight="1" x14ac:dyDescent="0.2">
      <c r="A243" s="206" t="s">
        <v>1393</v>
      </c>
      <c r="B243" s="206" t="s">
        <v>667</v>
      </c>
      <c r="C243" s="206" t="s">
        <v>1393</v>
      </c>
      <c r="D243" s="206" t="s">
        <v>1346</v>
      </c>
      <c r="E243" s="206" t="s">
        <v>669</v>
      </c>
      <c r="F243" s="206" t="s">
        <v>670</v>
      </c>
      <c r="G243" s="206" t="s">
        <v>1346</v>
      </c>
      <c r="H243" s="281">
        <v>3.15</v>
      </c>
      <c r="I243" s="206" t="s">
        <v>671</v>
      </c>
      <c r="J243" s="206">
        <v>1</v>
      </c>
      <c r="K243" s="207">
        <v>2022</v>
      </c>
      <c r="L243" s="208" t="s">
        <v>1394</v>
      </c>
      <c r="M243" s="208" t="s">
        <v>1379</v>
      </c>
      <c r="N243" s="210" t="s">
        <v>667</v>
      </c>
      <c r="O243" s="209" t="s">
        <v>667</v>
      </c>
      <c r="P243" s="209" t="s">
        <v>679</v>
      </c>
      <c r="Q243" s="210">
        <v>1985</v>
      </c>
      <c r="R243" s="225">
        <v>3</v>
      </c>
      <c r="S243" s="211" t="s">
        <v>667</v>
      </c>
      <c r="T243" s="211" t="s">
        <v>667</v>
      </c>
      <c r="U243" s="211" t="s">
        <v>667</v>
      </c>
      <c r="V243" s="211" t="s">
        <v>667</v>
      </c>
      <c r="W243" s="211" t="s">
        <v>667</v>
      </c>
      <c r="X243" s="212">
        <v>0</v>
      </c>
      <c r="Y243" s="212">
        <v>0</v>
      </c>
      <c r="Z243" s="213" t="s">
        <v>2989</v>
      </c>
      <c r="AA243" s="214">
        <v>2022</v>
      </c>
      <c r="AB243" s="215">
        <v>3</v>
      </c>
      <c r="AC243" s="215">
        <v>27</v>
      </c>
      <c r="AD243" s="220" t="b">
        <f>IF(ISBLANK(GroupMember[[#This Row],[1. Identifiant interne d’exploitation agricole*]]),"",IF(ISERROR(MATCH(GroupMember[[#This Row],[1. Identifiant interne d’exploitation agricole*]],CertifiedCrop[1. Identifiant interne d’exploitation agricole*],0)),FALSE,TRUE))</f>
        <v>1</v>
      </c>
      <c r="AE243" s="220" t="b">
        <f>IF(ISBLANK(GroupMember[[#This Row],[1. Identifiant interne d’exploitation agricole*]]),"",IF(ISERROR(MATCH(GroupMember[[#This Row],[1. Identifiant interne d’exploitation agricole*]],FarmUnit[1. Identifiant interne d’exploitation agricole*],0)),FALSE,TRUE))</f>
        <v>1</v>
      </c>
      <c r="AF243" s="165" t="str">
        <f t="shared" ref="AF243:AF306" si="16">IFERROR(CONCATENATE(L243," ",M243),"")</f>
        <v xml:space="preserve">AHOU FRANCOISE KOUAME </v>
      </c>
      <c r="AG243" s="166" t="str">
        <f t="shared" ref="AG243:AG306" si="17">CONCATENATE(AC243,"/",AB243,"/",AA243)</f>
        <v>27/3/2022</v>
      </c>
      <c r="AH243" s="167">
        <f t="shared" si="15"/>
        <v>5</v>
      </c>
      <c r="AI243" s="168">
        <f t="shared" ref="AI243:AI306" si="18">IF((X243+Y243/12)&lt;0,"",(X243+Y243/12))</f>
        <v>0</v>
      </c>
    </row>
    <row r="244" spans="1:35" ht="15" customHeight="1" x14ac:dyDescent="0.2">
      <c r="A244" s="206" t="s">
        <v>1395</v>
      </c>
      <c r="B244" s="206" t="s">
        <v>667</v>
      </c>
      <c r="C244" s="206" t="s">
        <v>1395</v>
      </c>
      <c r="D244" s="206" t="s">
        <v>1346</v>
      </c>
      <c r="E244" s="206" t="s">
        <v>669</v>
      </c>
      <c r="F244" s="206" t="s">
        <v>670</v>
      </c>
      <c r="G244" s="206" t="s">
        <v>1346</v>
      </c>
      <c r="H244" s="281">
        <v>3.26</v>
      </c>
      <c r="I244" s="206" t="s">
        <v>671</v>
      </c>
      <c r="J244" s="206">
        <v>1</v>
      </c>
      <c r="K244" s="207">
        <v>2022</v>
      </c>
      <c r="L244" s="208" t="s">
        <v>1396</v>
      </c>
      <c r="M244" s="208" t="s">
        <v>1397</v>
      </c>
      <c r="N244" s="210" t="s">
        <v>3310</v>
      </c>
      <c r="O244" s="209" t="s">
        <v>667</v>
      </c>
      <c r="P244" s="209" t="s">
        <v>674</v>
      </c>
      <c r="Q244" s="210">
        <v>1984</v>
      </c>
      <c r="R244" s="225">
        <v>5</v>
      </c>
      <c r="S244" s="211" t="s">
        <v>667</v>
      </c>
      <c r="T244" s="211" t="s">
        <v>667</v>
      </c>
      <c r="U244" s="211" t="s">
        <v>667</v>
      </c>
      <c r="V244" s="211" t="s">
        <v>667</v>
      </c>
      <c r="W244" s="211" t="s">
        <v>667</v>
      </c>
      <c r="X244" s="212">
        <v>0</v>
      </c>
      <c r="Y244" s="212">
        <v>0</v>
      </c>
      <c r="Z244" s="213" t="s">
        <v>2989</v>
      </c>
      <c r="AA244" s="214">
        <v>2022</v>
      </c>
      <c r="AB244" s="215">
        <v>3</v>
      </c>
      <c r="AC244" s="215">
        <v>27</v>
      </c>
      <c r="AD244" s="220" t="b">
        <f>IF(ISBLANK(GroupMember[[#This Row],[1. Identifiant interne d’exploitation agricole*]]),"",IF(ISERROR(MATCH(GroupMember[[#This Row],[1. Identifiant interne d’exploitation agricole*]],CertifiedCrop[1. Identifiant interne d’exploitation agricole*],0)),FALSE,TRUE))</f>
        <v>1</v>
      </c>
      <c r="AE244" s="220" t="b">
        <f>IF(ISBLANK(GroupMember[[#This Row],[1. Identifiant interne d’exploitation agricole*]]),"",IF(ISERROR(MATCH(GroupMember[[#This Row],[1. Identifiant interne d’exploitation agricole*]],FarmUnit[1. Identifiant interne d’exploitation agricole*],0)),FALSE,TRUE))</f>
        <v>1</v>
      </c>
      <c r="AF244" s="165" t="str">
        <f t="shared" si="16"/>
        <v xml:space="preserve">MAHENI EUGENE ZOUE </v>
      </c>
      <c r="AG244" s="166" t="str">
        <f t="shared" si="17"/>
        <v>27/3/2022</v>
      </c>
      <c r="AH244" s="167">
        <f t="shared" si="15"/>
        <v>5</v>
      </c>
      <c r="AI244" s="168">
        <f t="shared" si="18"/>
        <v>0</v>
      </c>
    </row>
    <row r="245" spans="1:35" ht="15" customHeight="1" x14ac:dyDescent="0.2">
      <c r="A245" s="206" t="s">
        <v>1398</v>
      </c>
      <c r="B245" s="206" t="s">
        <v>667</v>
      </c>
      <c r="C245" s="206" t="s">
        <v>1398</v>
      </c>
      <c r="D245" s="206" t="s">
        <v>1346</v>
      </c>
      <c r="E245" s="206" t="s">
        <v>669</v>
      </c>
      <c r="F245" s="206" t="s">
        <v>670</v>
      </c>
      <c r="G245" s="206" t="s">
        <v>1346</v>
      </c>
      <c r="H245" s="281">
        <v>2.3199999999999998</v>
      </c>
      <c r="I245" s="206" t="s">
        <v>671</v>
      </c>
      <c r="J245" s="206">
        <v>1</v>
      </c>
      <c r="K245" s="207">
        <v>2022</v>
      </c>
      <c r="L245" s="208" t="s">
        <v>1399</v>
      </c>
      <c r="M245" s="208" t="s">
        <v>1400</v>
      </c>
      <c r="N245" s="210" t="s">
        <v>667</v>
      </c>
      <c r="O245" s="209" t="s">
        <v>1401</v>
      </c>
      <c r="P245" s="209" t="s">
        <v>674</v>
      </c>
      <c r="Q245" s="210">
        <v>1984</v>
      </c>
      <c r="R245" s="225">
        <v>2</v>
      </c>
      <c r="S245" s="211" t="s">
        <v>667</v>
      </c>
      <c r="T245" s="211" t="s">
        <v>667</v>
      </c>
      <c r="U245" s="211" t="s">
        <v>667</v>
      </c>
      <c r="V245" s="211" t="s">
        <v>667</v>
      </c>
      <c r="W245" s="211" t="s">
        <v>667</v>
      </c>
      <c r="X245" s="212">
        <v>0</v>
      </c>
      <c r="Y245" s="212">
        <v>0</v>
      </c>
      <c r="Z245" s="213" t="s">
        <v>2989</v>
      </c>
      <c r="AA245" s="214">
        <v>2022</v>
      </c>
      <c r="AB245" s="215">
        <v>3</v>
      </c>
      <c r="AC245" s="215">
        <v>27</v>
      </c>
      <c r="AD245" s="220" t="b">
        <f>IF(ISBLANK(GroupMember[[#This Row],[1. Identifiant interne d’exploitation agricole*]]),"",IF(ISERROR(MATCH(GroupMember[[#This Row],[1. Identifiant interne d’exploitation agricole*]],CertifiedCrop[1. Identifiant interne d’exploitation agricole*],0)),FALSE,TRUE))</f>
        <v>1</v>
      </c>
      <c r="AE245" s="220" t="b">
        <f>IF(ISBLANK(GroupMember[[#This Row],[1. Identifiant interne d’exploitation agricole*]]),"",IF(ISERROR(MATCH(GroupMember[[#This Row],[1. Identifiant interne d’exploitation agricole*]],FarmUnit[1. Identifiant interne d’exploitation agricole*],0)),FALSE,TRUE))</f>
        <v>1</v>
      </c>
      <c r="AF245" s="165" t="str">
        <f t="shared" si="16"/>
        <v xml:space="preserve">KOUAME GUY ROLAND AMANY </v>
      </c>
      <c r="AG245" s="166" t="str">
        <f t="shared" si="17"/>
        <v>27/3/2022</v>
      </c>
      <c r="AH245" s="167">
        <f t="shared" si="15"/>
        <v>5</v>
      </c>
      <c r="AI245" s="168">
        <f t="shared" si="18"/>
        <v>0</v>
      </c>
    </row>
    <row r="246" spans="1:35" ht="15" customHeight="1" x14ac:dyDescent="0.2">
      <c r="A246" s="206" t="s">
        <v>1402</v>
      </c>
      <c r="B246" s="206" t="s">
        <v>667</v>
      </c>
      <c r="C246" s="206" t="s">
        <v>1402</v>
      </c>
      <c r="D246" s="206" t="s">
        <v>1346</v>
      </c>
      <c r="E246" s="206" t="s">
        <v>669</v>
      </c>
      <c r="F246" s="206" t="s">
        <v>670</v>
      </c>
      <c r="G246" s="206" t="s">
        <v>1346</v>
      </c>
      <c r="H246" s="281">
        <v>2</v>
      </c>
      <c r="I246" s="206" t="s">
        <v>671</v>
      </c>
      <c r="J246" s="206">
        <v>1</v>
      </c>
      <c r="K246" s="207">
        <v>2022</v>
      </c>
      <c r="L246" s="208" t="s">
        <v>1403</v>
      </c>
      <c r="M246" s="208" t="s">
        <v>1008</v>
      </c>
      <c r="N246" s="210" t="s">
        <v>3311</v>
      </c>
      <c r="O246" s="209" t="s">
        <v>667</v>
      </c>
      <c r="P246" s="209" t="s">
        <v>679</v>
      </c>
      <c r="Q246" s="210">
        <v>1988</v>
      </c>
      <c r="R246" s="225">
        <v>6</v>
      </c>
      <c r="S246" s="211" t="s">
        <v>667</v>
      </c>
      <c r="T246" s="211" t="s">
        <v>667</v>
      </c>
      <c r="U246" s="211" t="s">
        <v>667</v>
      </c>
      <c r="V246" s="211" t="s">
        <v>667</v>
      </c>
      <c r="W246" s="211" t="s">
        <v>667</v>
      </c>
      <c r="X246" s="212">
        <v>0</v>
      </c>
      <c r="Y246" s="212">
        <v>0</v>
      </c>
      <c r="Z246" s="213" t="s">
        <v>2989</v>
      </c>
      <c r="AA246" s="214">
        <v>2022</v>
      </c>
      <c r="AB246" s="215">
        <v>3</v>
      </c>
      <c r="AC246" s="215">
        <v>27</v>
      </c>
      <c r="AD246" s="220" t="b">
        <f>IF(ISBLANK(GroupMember[[#This Row],[1. Identifiant interne d’exploitation agricole*]]),"",IF(ISERROR(MATCH(GroupMember[[#This Row],[1. Identifiant interne d’exploitation agricole*]],CertifiedCrop[1. Identifiant interne d’exploitation agricole*],0)),FALSE,TRUE))</f>
        <v>1</v>
      </c>
      <c r="AE246" s="220" t="b">
        <f>IF(ISBLANK(GroupMember[[#This Row],[1. Identifiant interne d’exploitation agricole*]]),"",IF(ISERROR(MATCH(GroupMember[[#This Row],[1. Identifiant interne d’exploitation agricole*]],FarmUnit[1. Identifiant interne d’exploitation agricole*],0)),FALSE,TRUE))</f>
        <v>1</v>
      </c>
      <c r="AF246" s="165" t="str">
        <f t="shared" si="16"/>
        <v xml:space="preserve">KOUASSI AMANI JEANNE KOUADIO </v>
      </c>
      <c r="AG246" s="166" t="str">
        <f t="shared" si="17"/>
        <v>27/3/2022</v>
      </c>
      <c r="AH246" s="167">
        <f t="shared" si="15"/>
        <v>5</v>
      </c>
      <c r="AI246" s="168">
        <f t="shared" si="18"/>
        <v>0</v>
      </c>
    </row>
    <row r="247" spans="1:35" ht="15" customHeight="1" x14ac:dyDescent="0.2">
      <c r="A247" s="206" t="s">
        <v>1404</v>
      </c>
      <c r="B247" s="206" t="s">
        <v>667</v>
      </c>
      <c r="C247" s="206" t="s">
        <v>1404</v>
      </c>
      <c r="D247" s="206" t="s">
        <v>1346</v>
      </c>
      <c r="E247" s="206" t="s">
        <v>669</v>
      </c>
      <c r="F247" s="206" t="s">
        <v>670</v>
      </c>
      <c r="G247" s="206" t="s">
        <v>1346</v>
      </c>
      <c r="H247" s="281">
        <v>3.76</v>
      </c>
      <c r="I247" s="206" t="s">
        <v>671</v>
      </c>
      <c r="J247" s="206">
        <v>1</v>
      </c>
      <c r="K247" s="207">
        <v>2022</v>
      </c>
      <c r="L247" s="208" t="s">
        <v>1405</v>
      </c>
      <c r="M247" s="208" t="s">
        <v>1406</v>
      </c>
      <c r="N247" s="210" t="s">
        <v>3312</v>
      </c>
      <c r="O247" s="209" t="s">
        <v>1407</v>
      </c>
      <c r="P247" s="209" t="s">
        <v>674</v>
      </c>
      <c r="Q247" s="210">
        <v>1989</v>
      </c>
      <c r="R247" s="225">
        <v>4</v>
      </c>
      <c r="S247" s="211" t="s">
        <v>667</v>
      </c>
      <c r="T247" s="211" t="s">
        <v>667</v>
      </c>
      <c r="U247" s="211" t="s">
        <v>667</v>
      </c>
      <c r="V247" s="211" t="s">
        <v>667</v>
      </c>
      <c r="W247" s="211" t="s">
        <v>667</v>
      </c>
      <c r="X247" s="212">
        <v>0</v>
      </c>
      <c r="Y247" s="212">
        <v>0</v>
      </c>
      <c r="Z247" s="213" t="s">
        <v>2989</v>
      </c>
      <c r="AA247" s="214">
        <v>2022</v>
      </c>
      <c r="AB247" s="215">
        <v>3</v>
      </c>
      <c r="AC247" s="215">
        <v>28</v>
      </c>
      <c r="AD247" s="220" t="b">
        <f>IF(ISBLANK(GroupMember[[#This Row],[1. Identifiant interne d’exploitation agricole*]]),"",IF(ISERROR(MATCH(GroupMember[[#This Row],[1. Identifiant interne d’exploitation agricole*]],CertifiedCrop[1. Identifiant interne d’exploitation agricole*],0)),FALSE,TRUE))</f>
        <v>1</v>
      </c>
      <c r="AE247" s="220" t="b">
        <f>IF(ISBLANK(GroupMember[[#This Row],[1. Identifiant interne d’exploitation agricole*]]),"",IF(ISERROR(MATCH(GroupMember[[#This Row],[1. Identifiant interne d’exploitation agricole*]],FarmUnit[1. Identifiant interne d’exploitation agricole*],0)),FALSE,TRUE))</f>
        <v>1</v>
      </c>
      <c r="AF247" s="165" t="str">
        <f t="shared" si="16"/>
        <v xml:space="preserve"> N'DRI N'GORAN</v>
      </c>
      <c r="AG247" s="166" t="str">
        <f t="shared" si="17"/>
        <v>28/3/2022</v>
      </c>
      <c r="AH247" s="167">
        <f t="shared" si="15"/>
        <v>6</v>
      </c>
      <c r="AI247" s="168">
        <f t="shared" si="18"/>
        <v>0</v>
      </c>
    </row>
    <row r="248" spans="1:35" ht="15" customHeight="1" x14ac:dyDescent="0.2">
      <c r="A248" s="206" t="s">
        <v>1408</v>
      </c>
      <c r="B248" s="206" t="s">
        <v>667</v>
      </c>
      <c r="C248" s="206" t="s">
        <v>1408</v>
      </c>
      <c r="D248" s="206" t="s">
        <v>1346</v>
      </c>
      <c r="E248" s="206" t="s">
        <v>669</v>
      </c>
      <c r="F248" s="206" t="s">
        <v>670</v>
      </c>
      <c r="G248" s="206" t="s">
        <v>1346</v>
      </c>
      <c r="H248" s="281">
        <v>3.65</v>
      </c>
      <c r="I248" s="206" t="s">
        <v>671</v>
      </c>
      <c r="J248" s="206">
        <v>1</v>
      </c>
      <c r="K248" s="207">
        <v>2022</v>
      </c>
      <c r="L248" s="208" t="s">
        <v>1409</v>
      </c>
      <c r="M248" s="208" t="s">
        <v>780</v>
      </c>
      <c r="N248" s="210" t="s">
        <v>3313</v>
      </c>
      <c r="O248" s="209" t="s">
        <v>667</v>
      </c>
      <c r="P248" s="209" t="s">
        <v>674</v>
      </c>
      <c r="Q248" s="210">
        <v>1989</v>
      </c>
      <c r="R248" s="225">
        <v>2</v>
      </c>
      <c r="S248" s="211" t="s">
        <v>667</v>
      </c>
      <c r="T248" s="211" t="s">
        <v>667</v>
      </c>
      <c r="U248" s="211" t="s">
        <v>667</v>
      </c>
      <c r="V248" s="211" t="s">
        <v>667</v>
      </c>
      <c r="W248" s="211" t="s">
        <v>667</v>
      </c>
      <c r="X248" s="212">
        <v>0</v>
      </c>
      <c r="Y248" s="212">
        <v>0</v>
      </c>
      <c r="Z248" s="213" t="s">
        <v>2989</v>
      </c>
      <c r="AA248" s="214">
        <v>2022</v>
      </c>
      <c r="AB248" s="215">
        <v>3</v>
      </c>
      <c r="AC248" s="215">
        <v>28</v>
      </c>
      <c r="AD248" s="220" t="b">
        <f>IF(ISBLANK(GroupMember[[#This Row],[1. Identifiant interne d’exploitation agricole*]]),"",IF(ISERROR(MATCH(GroupMember[[#This Row],[1. Identifiant interne d’exploitation agricole*]],CertifiedCrop[1. Identifiant interne d’exploitation agricole*],0)),FALSE,TRUE))</f>
        <v>1</v>
      </c>
      <c r="AE248" s="220" t="b">
        <f>IF(ISBLANK(GroupMember[[#This Row],[1. Identifiant interne d’exploitation agricole*]]),"",IF(ISERROR(MATCH(GroupMember[[#This Row],[1. Identifiant interne d’exploitation agricole*]],FarmUnit[1. Identifiant interne d’exploitation agricole*],0)),FALSE,TRUE))</f>
        <v>1</v>
      </c>
      <c r="AF248" s="165" t="str">
        <f t="shared" si="16"/>
        <v xml:space="preserve">YOUZAN ALEXANDRE SEHI </v>
      </c>
      <c r="AG248" s="166" t="str">
        <f t="shared" si="17"/>
        <v>28/3/2022</v>
      </c>
      <c r="AH248" s="167">
        <f t="shared" si="15"/>
        <v>6</v>
      </c>
      <c r="AI248" s="168">
        <f t="shared" si="18"/>
        <v>0</v>
      </c>
    </row>
    <row r="249" spans="1:35" ht="15" customHeight="1" x14ac:dyDescent="0.2">
      <c r="A249" s="206" t="s">
        <v>1410</v>
      </c>
      <c r="B249" s="206" t="s">
        <v>667</v>
      </c>
      <c r="C249" s="206" t="s">
        <v>1410</v>
      </c>
      <c r="D249" s="206" t="s">
        <v>1346</v>
      </c>
      <c r="E249" s="206" t="s">
        <v>669</v>
      </c>
      <c r="F249" s="206" t="s">
        <v>670</v>
      </c>
      <c r="G249" s="206" t="s">
        <v>1346</v>
      </c>
      <c r="H249" s="281">
        <v>2</v>
      </c>
      <c r="I249" s="206" t="s">
        <v>671</v>
      </c>
      <c r="J249" s="206">
        <v>1</v>
      </c>
      <c r="K249" s="207">
        <v>2022</v>
      </c>
      <c r="L249" s="208" t="s">
        <v>1411</v>
      </c>
      <c r="M249" s="208" t="s">
        <v>1412</v>
      </c>
      <c r="N249" s="210" t="s">
        <v>667</v>
      </c>
      <c r="O249" s="209" t="s">
        <v>667</v>
      </c>
      <c r="P249" s="209" t="s">
        <v>674</v>
      </c>
      <c r="Q249" s="210">
        <v>1978</v>
      </c>
      <c r="R249" s="225">
        <v>2</v>
      </c>
      <c r="S249" s="211" t="s">
        <v>667</v>
      </c>
      <c r="T249" s="211" t="s">
        <v>667</v>
      </c>
      <c r="U249" s="211" t="s">
        <v>667</v>
      </c>
      <c r="V249" s="211" t="s">
        <v>667</v>
      </c>
      <c r="W249" s="211" t="s">
        <v>667</v>
      </c>
      <c r="X249" s="212">
        <v>0</v>
      </c>
      <c r="Y249" s="212">
        <v>0</v>
      </c>
      <c r="Z249" s="213" t="s">
        <v>2989</v>
      </c>
      <c r="AA249" s="214">
        <v>2022</v>
      </c>
      <c r="AB249" s="215">
        <v>3</v>
      </c>
      <c r="AC249" s="215">
        <v>28</v>
      </c>
      <c r="AD249" s="220" t="b">
        <f>IF(ISBLANK(GroupMember[[#This Row],[1. Identifiant interne d’exploitation agricole*]]),"",IF(ISERROR(MATCH(GroupMember[[#This Row],[1. Identifiant interne d’exploitation agricole*]],CertifiedCrop[1. Identifiant interne d’exploitation agricole*],0)),FALSE,TRUE))</f>
        <v>1</v>
      </c>
      <c r="AE249" s="220" t="b">
        <f>IF(ISBLANK(GroupMember[[#This Row],[1. Identifiant interne d’exploitation agricole*]]),"",IF(ISERROR(MATCH(GroupMember[[#This Row],[1. Identifiant interne d’exploitation agricole*]],FarmUnit[1. Identifiant interne d’exploitation agricole*],0)),FALSE,TRUE))</f>
        <v>1</v>
      </c>
      <c r="AF249" s="165" t="str">
        <f t="shared" si="16"/>
        <v xml:space="preserve">DOMINIQUE BAH </v>
      </c>
      <c r="AG249" s="166" t="str">
        <f t="shared" si="17"/>
        <v>28/3/2022</v>
      </c>
      <c r="AH249" s="167">
        <f t="shared" si="15"/>
        <v>6</v>
      </c>
      <c r="AI249" s="168">
        <f t="shared" si="18"/>
        <v>0</v>
      </c>
    </row>
    <row r="250" spans="1:35" ht="15" customHeight="1" x14ac:dyDescent="0.2">
      <c r="A250" s="206" t="s">
        <v>1413</v>
      </c>
      <c r="B250" s="206" t="s">
        <v>667</v>
      </c>
      <c r="C250" s="206" t="s">
        <v>1413</v>
      </c>
      <c r="D250" s="206" t="s">
        <v>1346</v>
      </c>
      <c r="E250" s="206" t="s">
        <v>669</v>
      </c>
      <c r="F250" s="206" t="s">
        <v>670</v>
      </c>
      <c r="G250" s="206" t="s">
        <v>1346</v>
      </c>
      <c r="H250" s="281">
        <v>2</v>
      </c>
      <c r="I250" s="206" t="s">
        <v>671</v>
      </c>
      <c r="J250" s="206">
        <v>1</v>
      </c>
      <c r="K250" s="207">
        <v>2022</v>
      </c>
      <c r="L250" s="208" t="s">
        <v>1414</v>
      </c>
      <c r="M250" s="208" t="s">
        <v>1397</v>
      </c>
      <c r="N250" s="210" t="s">
        <v>667</v>
      </c>
      <c r="O250" s="209" t="s">
        <v>667</v>
      </c>
      <c r="P250" s="209" t="s">
        <v>674</v>
      </c>
      <c r="Q250" s="210">
        <v>1974</v>
      </c>
      <c r="R250" s="225">
        <v>2</v>
      </c>
      <c r="S250" s="211" t="s">
        <v>667</v>
      </c>
      <c r="T250" s="211" t="s">
        <v>667</v>
      </c>
      <c r="U250" s="211" t="s">
        <v>667</v>
      </c>
      <c r="V250" s="211" t="s">
        <v>667</v>
      </c>
      <c r="W250" s="211" t="s">
        <v>667</v>
      </c>
      <c r="X250" s="212">
        <v>0</v>
      </c>
      <c r="Y250" s="212">
        <v>0</v>
      </c>
      <c r="Z250" s="213" t="s">
        <v>2989</v>
      </c>
      <c r="AA250" s="214">
        <v>2022</v>
      </c>
      <c r="AB250" s="215">
        <v>3</v>
      </c>
      <c r="AC250" s="215">
        <v>28</v>
      </c>
      <c r="AD250" s="220" t="b">
        <f>IF(ISBLANK(GroupMember[[#This Row],[1. Identifiant interne d’exploitation agricole*]]),"",IF(ISERROR(MATCH(GroupMember[[#This Row],[1. Identifiant interne d’exploitation agricole*]],CertifiedCrop[1. Identifiant interne d’exploitation agricole*],0)),FALSE,TRUE))</f>
        <v>1</v>
      </c>
      <c r="AE250" s="220" t="b">
        <f>IF(ISBLANK(GroupMember[[#This Row],[1. Identifiant interne d’exploitation agricole*]]),"",IF(ISERROR(MATCH(GroupMember[[#This Row],[1. Identifiant interne d’exploitation agricole*]],FarmUnit[1. Identifiant interne d’exploitation agricole*],0)),FALSE,TRUE))</f>
        <v>1</v>
      </c>
      <c r="AF250" s="165" t="str">
        <f t="shared" si="16"/>
        <v xml:space="preserve">CHARLES  ZOUE </v>
      </c>
      <c r="AG250" s="166" t="str">
        <f t="shared" si="17"/>
        <v>28/3/2022</v>
      </c>
      <c r="AH250" s="167">
        <f t="shared" si="15"/>
        <v>6</v>
      </c>
      <c r="AI250" s="168">
        <f t="shared" si="18"/>
        <v>0</v>
      </c>
    </row>
    <row r="251" spans="1:35" ht="15" customHeight="1" x14ac:dyDescent="0.2">
      <c r="A251" s="206" t="s">
        <v>1415</v>
      </c>
      <c r="B251" s="206" t="s">
        <v>667</v>
      </c>
      <c r="C251" s="206" t="s">
        <v>1415</v>
      </c>
      <c r="D251" s="206" t="s">
        <v>1346</v>
      </c>
      <c r="E251" s="206" t="s">
        <v>669</v>
      </c>
      <c r="F251" s="206" t="s">
        <v>670</v>
      </c>
      <c r="G251" s="206" t="s">
        <v>1346</v>
      </c>
      <c r="H251" s="281">
        <v>2</v>
      </c>
      <c r="I251" s="206" t="s">
        <v>671</v>
      </c>
      <c r="J251" s="206">
        <v>1</v>
      </c>
      <c r="K251" s="207">
        <v>2022</v>
      </c>
      <c r="L251" s="208" t="s">
        <v>1234</v>
      </c>
      <c r="M251" s="208" t="s">
        <v>1416</v>
      </c>
      <c r="N251" s="210" t="s">
        <v>667</v>
      </c>
      <c r="O251" s="209" t="s">
        <v>667</v>
      </c>
      <c r="P251" s="209" t="s">
        <v>674</v>
      </c>
      <c r="Q251" s="210">
        <v>1977</v>
      </c>
      <c r="R251" s="225">
        <v>3</v>
      </c>
      <c r="S251" s="211" t="s">
        <v>667</v>
      </c>
      <c r="T251" s="211" t="s">
        <v>667</v>
      </c>
      <c r="U251" s="211" t="s">
        <v>667</v>
      </c>
      <c r="V251" s="211" t="s">
        <v>667</v>
      </c>
      <c r="W251" s="211" t="s">
        <v>667</v>
      </c>
      <c r="X251" s="212">
        <v>0</v>
      </c>
      <c r="Y251" s="212">
        <v>0</v>
      </c>
      <c r="Z251" s="213" t="s">
        <v>2989</v>
      </c>
      <c r="AA251" s="214">
        <v>2022</v>
      </c>
      <c r="AB251" s="215">
        <v>3</v>
      </c>
      <c r="AC251" s="215">
        <v>28</v>
      </c>
      <c r="AD251" s="220" t="b">
        <f>IF(ISBLANK(GroupMember[[#This Row],[1. Identifiant interne d’exploitation agricole*]]),"",IF(ISERROR(MATCH(GroupMember[[#This Row],[1. Identifiant interne d’exploitation agricole*]],CertifiedCrop[1. Identifiant interne d’exploitation agricole*],0)),FALSE,TRUE))</f>
        <v>1</v>
      </c>
      <c r="AE251" s="220" t="b">
        <f>IF(ISBLANK(GroupMember[[#This Row],[1. Identifiant interne d’exploitation agricole*]]),"",IF(ISERROR(MATCH(GroupMember[[#This Row],[1. Identifiant interne d’exploitation agricole*]],FarmUnit[1. Identifiant interne d’exploitation agricole*],0)),FALSE,TRUE))</f>
        <v>1</v>
      </c>
      <c r="AF251" s="165" t="str">
        <f t="shared" si="16"/>
        <v xml:space="preserve">ABOU YAORO </v>
      </c>
      <c r="AG251" s="166" t="str">
        <f t="shared" si="17"/>
        <v>28/3/2022</v>
      </c>
      <c r="AH251" s="167">
        <f t="shared" si="15"/>
        <v>6</v>
      </c>
      <c r="AI251" s="168">
        <f t="shared" si="18"/>
        <v>0</v>
      </c>
    </row>
    <row r="252" spans="1:35" ht="15" customHeight="1" x14ac:dyDescent="0.2">
      <c r="A252" s="206" t="s">
        <v>1417</v>
      </c>
      <c r="B252" s="206" t="s">
        <v>667</v>
      </c>
      <c r="C252" s="206" t="s">
        <v>1417</v>
      </c>
      <c r="D252" s="206" t="s">
        <v>1346</v>
      </c>
      <c r="E252" s="206" t="s">
        <v>669</v>
      </c>
      <c r="F252" s="206" t="s">
        <v>670</v>
      </c>
      <c r="G252" s="206" t="s">
        <v>1346</v>
      </c>
      <c r="H252" s="281">
        <v>2</v>
      </c>
      <c r="I252" s="206" t="s">
        <v>671</v>
      </c>
      <c r="J252" s="206">
        <v>1</v>
      </c>
      <c r="K252" s="207">
        <v>2022</v>
      </c>
      <c r="L252" s="208" t="s">
        <v>1418</v>
      </c>
      <c r="M252" s="208" t="s">
        <v>1419</v>
      </c>
      <c r="N252" s="210" t="s">
        <v>3314</v>
      </c>
      <c r="O252" s="209" t="s">
        <v>667</v>
      </c>
      <c r="P252" s="209" t="s">
        <v>674</v>
      </c>
      <c r="Q252" s="210">
        <v>1973</v>
      </c>
      <c r="R252" s="225">
        <v>3</v>
      </c>
      <c r="S252" s="211" t="s">
        <v>667</v>
      </c>
      <c r="T252" s="211" t="s">
        <v>667</v>
      </c>
      <c r="U252" s="211" t="s">
        <v>667</v>
      </c>
      <c r="V252" s="211" t="s">
        <v>667</v>
      </c>
      <c r="W252" s="211" t="s">
        <v>667</v>
      </c>
      <c r="X252" s="212">
        <v>0</v>
      </c>
      <c r="Y252" s="212">
        <v>0</v>
      </c>
      <c r="Z252" s="213" t="s">
        <v>2989</v>
      </c>
      <c r="AA252" s="214">
        <v>2022</v>
      </c>
      <c r="AB252" s="215">
        <v>3</v>
      </c>
      <c r="AC252" s="215">
        <v>29</v>
      </c>
      <c r="AD252" s="220" t="b">
        <f>IF(ISBLANK(GroupMember[[#This Row],[1. Identifiant interne d’exploitation agricole*]]),"",IF(ISERROR(MATCH(GroupMember[[#This Row],[1. Identifiant interne d’exploitation agricole*]],CertifiedCrop[1. Identifiant interne d’exploitation agricole*],0)),FALSE,TRUE))</f>
        <v>1</v>
      </c>
      <c r="AE252" s="220" t="b">
        <f>IF(ISBLANK(GroupMember[[#This Row],[1. Identifiant interne d’exploitation agricole*]]),"",IF(ISERROR(MATCH(GroupMember[[#This Row],[1. Identifiant interne d’exploitation agricole*]],FarmUnit[1. Identifiant interne d’exploitation agricole*],0)),FALSE,TRUE))</f>
        <v>1</v>
      </c>
      <c r="AF252" s="165" t="str">
        <f t="shared" si="16"/>
        <v xml:space="preserve"> KOFFI ENOC FEGNAN</v>
      </c>
      <c r="AG252" s="166" t="str">
        <f t="shared" si="17"/>
        <v>29/3/2022</v>
      </c>
      <c r="AH252" s="167">
        <f t="shared" si="15"/>
        <v>5</v>
      </c>
      <c r="AI252" s="168">
        <f t="shared" si="18"/>
        <v>0</v>
      </c>
    </row>
    <row r="253" spans="1:35" ht="15" customHeight="1" x14ac:dyDescent="0.2">
      <c r="A253" s="206" t="s">
        <v>1420</v>
      </c>
      <c r="B253" s="206" t="s">
        <v>667</v>
      </c>
      <c r="C253" s="206" t="s">
        <v>1420</v>
      </c>
      <c r="D253" s="206" t="s">
        <v>1346</v>
      </c>
      <c r="E253" s="206" t="s">
        <v>669</v>
      </c>
      <c r="F253" s="206" t="s">
        <v>670</v>
      </c>
      <c r="G253" s="206" t="s">
        <v>1346</v>
      </c>
      <c r="H253" s="281">
        <v>1</v>
      </c>
      <c r="I253" s="206" t="s">
        <v>671</v>
      </c>
      <c r="J253" s="206">
        <v>1</v>
      </c>
      <c r="K253" s="207">
        <v>2022</v>
      </c>
      <c r="L253" s="208" t="s">
        <v>1421</v>
      </c>
      <c r="M253" s="208" t="s">
        <v>1422</v>
      </c>
      <c r="N253" s="210" t="s">
        <v>667</v>
      </c>
      <c r="O253" s="209" t="s">
        <v>667</v>
      </c>
      <c r="P253" s="209" t="s">
        <v>674</v>
      </c>
      <c r="Q253" s="210">
        <v>1980</v>
      </c>
      <c r="R253" s="225">
        <v>3</v>
      </c>
      <c r="S253" s="211" t="s">
        <v>667</v>
      </c>
      <c r="T253" s="211" t="s">
        <v>667</v>
      </c>
      <c r="U253" s="211" t="s">
        <v>667</v>
      </c>
      <c r="V253" s="211" t="s">
        <v>667</v>
      </c>
      <c r="W253" s="211" t="s">
        <v>667</v>
      </c>
      <c r="X253" s="212">
        <v>0</v>
      </c>
      <c r="Y253" s="212">
        <v>0</v>
      </c>
      <c r="Z253" s="213" t="s">
        <v>2989</v>
      </c>
      <c r="AA253" s="214">
        <v>2022</v>
      </c>
      <c r="AB253" s="215">
        <v>3</v>
      </c>
      <c r="AC253" s="215">
        <v>29</v>
      </c>
      <c r="AD253" s="220" t="b">
        <f>IF(ISBLANK(GroupMember[[#This Row],[1. Identifiant interne d’exploitation agricole*]]),"",IF(ISERROR(MATCH(GroupMember[[#This Row],[1. Identifiant interne d’exploitation agricole*]],CertifiedCrop[1. Identifiant interne d’exploitation agricole*],0)),FALSE,TRUE))</f>
        <v>1</v>
      </c>
      <c r="AE253" s="220" t="b">
        <f>IF(ISBLANK(GroupMember[[#This Row],[1. Identifiant interne d’exploitation agricole*]]),"",IF(ISERROR(MATCH(GroupMember[[#This Row],[1. Identifiant interne d’exploitation agricole*]],FarmUnit[1. Identifiant interne d’exploitation agricole*],0)),FALSE,TRUE))</f>
        <v>1</v>
      </c>
      <c r="AF253" s="165" t="str">
        <f t="shared" si="16"/>
        <v xml:space="preserve">ABDOULAYE KABRE </v>
      </c>
      <c r="AG253" s="166" t="str">
        <f t="shared" si="17"/>
        <v>29/3/2022</v>
      </c>
      <c r="AH253" s="167">
        <f t="shared" si="15"/>
        <v>5</v>
      </c>
      <c r="AI253" s="168">
        <f t="shared" si="18"/>
        <v>0</v>
      </c>
    </row>
    <row r="254" spans="1:35" ht="15" customHeight="1" x14ac:dyDescent="0.2">
      <c r="A254" s="206" t="s">
        <v>1423</v>
      </c>
      <c r="B254" s="206" t="s">
        <v>667</v>
      </c>
      <c r="C254" s="206" t="s">
        <v>1423</v>
      </c>
      <c r="D254" s="206" t="s">
        <v>1346</v>
      </c>
      <c r="E254" s="206" t="s">
        <v>669</v>
      </c>
      <c r="F254" s="206" t="s">
        <v>670</v>
      </c>
      <c r="G254" s="206" t="s">
        <v>1346</v>
      </c>
      <c r="H254" s="281">
        <v>2</v>
      </c>
      <c r="I254" s="206" t="s">
        <v>671</v>
      </c>
      <c r="J254" s="206">
        <v>1</v>
      </c>
      <c r="K254" s="207">
        <v>2022</v>
      </c>
      <c r="L254" s="208" t="s">
        <v>1294</v>
      </c>
      <c r="M254" s="208" t="s">
        <v>1379</v>
      </c>
      <c r="N254" s="210" t="s">
        <v>667</v>
      </c>
      <c r="O254" s="209" t="s">
        <v>667</v>
      </c>
      <c r="P254" s="209" t="s">
        <v>674</v>
      </c>
      <c r="Q254" s="210">
        <v>1985</v>
      </c>
      <c r="R254" s="225">
        <v>3</v>
      </c>
      <c r="S254" s="211" t="s">
        <v>667</v>
      </c>
      <c r="T254" s="211" t="s">
        <v>667</v>
      </c>
      <c r="U254" s="211" t="s">
        <v>667</v>
      </c>
      <c r="V254" s="211" t="s">
        <v>667</v>
      </c>
      <c r="W254" s="211" t="s">
        <v>667</v>
      </c>
      <c r="X254" s="212">
        <v>0</v>
      </c>
      <c r="Y254" s="212">
        <v>0</v>
      </c>
      <c r="Z254" s="213" t="s">
        <v>2989</v>
      </c>
      <c r="AA254" s="214">
        <v>2022</v>
      </c>
      <c r="AB254" s="215">
        <v>3</v>
      </c>
      <c r="AC254" s="215">
        <v>29</v>
      </c>
      <c r="AD254" s="220" t="b">
        <f>IF(ISBLANK(GroupMember[[#This Row],[1. Identifiant interne d’exploitation agricole*]]),"",IF(ISERROR(MATCH(GroupMember[[#This Row],[1. Identifiant interne d’exploitation agricole*]],CertifiedCrop[1. Identifiant interne d’exploitation agricole*],0)),FALSE,TRUE))</f>
        <v>1</v>
      </c>
      <c r="AE254" s="220" t="b">
        <f>IF(ISBLANK(GroupMember[[#This Row],[1. Identifiant interne d’exploitation agricole*]]),"",IF(ISERROR(MATCH(GroupMember[[#This Row],[1. Identifiant interne d’exploitation agricole*]],FarmUnit[1. Identifiant interne d’exploitation agricole*],0)),FALSE,TRUE))</f>
        <v>1</v>
      </c>
      <c r="AF254" s="165" t="str">
        <f t="shared" si="16"/>
        <v xml:space="preserve">LOUKOU KOUAME </v>
      </c>
      <c r="AG254" s="166" t="str">
        <f t="shared" si="17"/>
        <v>29/3/2022</v>
      </c>
      <c r="AH254" s="167">
        <f t="shared" si="15"/>
        <v>5</v>
      </c>
      <c r="AI254" s="168">
        <f t="shared" si="18"/>
        <v>0</v>
      </c>
    </row>
    <row r="255" spans="1:35" ht="15" customHeight="1" x14ac:dyDescent="0.2">
      <c r="A255" s="206" t="s">
        <v>1425</v>
      </c>
      <c r="B255" s="206" t="s">
        <v>667</v>
      </c>
      <c r="C255" s="206" t="s">
        <v>1425</v>
      </c>
      <c r="D255" s="206" t="s">
        <v>1346</v>
      </c>
      <c r="E255" s="206" t="s">
        <v>669</v>
      </c>
      <c r="F255" s="206" t="s">
        <v>670</v>
      </c>
      <c r="G255" s="206" t="s">
        <v>1346</v>
      </c>
      <c r="H255" s="281">
        <v>2</v>
      </c>
      <c r="I255" s="206" t="s">
        <v>671</v>
      </c>
      <c r="J255" s="206">
        <v>1</v>
      </c>
      <c r="K255" s="207">
        <v>2022</v>
      </c>
      <c r="L255" s="208" t="s">
        <v>977</v>
      </c>
      <c r="M255" s="208" t="s">
        <v>1331</v>
      </c>
      <c r="N255" s="210" t="s">
        <v>667</v>
      </c>
      <c r="O255" s="209" t="s">
        <v>667</v>
      </c>
      <c r="P255" s="209" t="s">
        <v>674</v>
      </c>
      <c r="Q255" s="210">
        <v>1988</v>
      </c>
      <c r="R255" s="225">
        <v>3</v>
      </c>
      <c r="S255" s="211" t="s">
        <v>667</v>
      </c>
      <c r="T255" s="211" t="s">
        <v>667</v>
      </c>
      <c r="U255" s="211" t="s">
        <v>667</v>
      </c>
      <c r="V255" s="211" t="s">
        <v>667</v>
      </c>
      <c r="W255" s="211" t="s">
        <v>667</v>
      </c>
      <c r="X255" s="212">
        <v>0</v>
      </c>
      <c r="Y255" s="212">
        <v>0</v>
      </c>
      <c r="Z255" s="213" t="s">
        <v>2989</v>
      </c>
      <c r="AA255" s="214">
        <v>2022</v>
      </c>
      <c r="AB255" s="215">
        <v>3</v>
      </c>
      <c r="AC255" s="215">
        <v>29</v>
      </c>
      <c r="AD255" s="220" t="b">
        <f>IF(ISBLANK(GroupMember[[#This Row],[1. Identifiant interne d’exploitation agricole*]]),"",IF(ISERROR(MATCH(GroupMember[[#This Row],[1. Identifiant interne d’exploitation agricole*]],CertifiedCrop[1. Identifiant interne d’exploitation agricole*],0)),FALSE,TRUE))</f>
        <v>1</v>
      </c>
      <c r="AE255" s="220" t="b">
        <f>IF(ISBLANK(GroupMember[[#This Row],[1. Identifiant interne d’exploitation agricole*]]),"",IF(ISERROR(MATCH(GroupMember[[#This Row],[1. Identifiant interne d’exploitation agricole*]],FarmUnit[1. Identifiant interne d’exploitation agricole*],0)),FALSE,TRUE))</f>
        <v>1</v>
      </c>
      <c r="AF255" s="165" t="str">
        <f t="shared" si="16"/>
        <v xml:space="preserve">KOUADIO KOFFI </v>
      </c>
      <c r="AG255" s="166" t="str">
        <f t="shared" si="17"/>
        <v>29/3/2022</v>
      </c>
      <c r="AH255" s="167">
        <f t="shared" si="15"/>
        <v>5</v>
      </c>
      <c r="AI255" s="168">
        <f t="shared" si="18"/>
        <v>0</v>
      </c>
    </row>
    <row r="256" spans="1:35" ht="15" customHeight="1" x14ac:dyDescent="0.2">
      <c r="A256" s="206" t="s">
        <v>1426</v>
      </c>
      <c r="B256" s="206" t="s">
        <v>667</v>
      </c>
      <c r="C256" s="206" t="s">
        <v>1426</v>
      </c>
      <c r="D256" s="206" t="s">
        <v>1346</v>
      </c>
      <c r="E256" s="206" t="s">
        <v>669</v>
      </c>
      <c r="F256" s="206" t="s">
        <v>670</v>
      </c>
      <c r="G256" s="206" t="s">
        <v>1346</v>
      </c>
      <c r="H256" s="281">
        <v>4</v>
      </c>
      <c r="I256" s="206" t="s">
        <v>671</v>
      </c>
      <c r="J256" s="206">
        <v>1</v>
      </c>
      <c r="K256" s="207">
        <v>2022</v>
      </c>
      <c r="L256" s="208" t="s">
        <v>1427</v>
      </c>
      <c r="M256" s="208" t="s">
        <v>1428</v>
      </c>
      <c r="N256" s="210" t="s">
        <v>3315</v>
      </c>
      <c r="O256" s="209" t="s">
        <v>667</v>
      </c>
      <c r="P256" s="209" t="s">
        <v>674</v>
      </c>
      <c r="Q256" s="210">
        <v>1982</v>
      </c>
      <c r="R256" s="225">
        <v>5</v>
      </c>
      <c r="S256" s="211" t="s">
        <v>667</v>
      </c>
      <c r="T256" s="211" t="s">
        <v>667</v>
      </c>
      <c r="U256" s="211" t="s">
        <v>667</v>
      </c>
      <c r="V256" s="211" t="s">
        <v>667</v>
      </c>
      <c r="W256" s="211" t="s">
        <v>667</v>
      </c>
      <c r="X256" s="212">
        <v>0</v>
      </c>
      <c r="Y256" s="212">
        <v>0</v>
      </c>
      <c r="Z256" s="213" t="s">
        <v>2989</v>
      </c>
      <c r="AA256" s="214">
        <v>2022</v>
      </c>
      <c r="AB256" s="215">
        <v>3</v>
      </c>
      <c r="AC256" s="215">
        <v>29</v>
      </c>
      <c r="AD256" s="220" t="b">
        <f>IF(ISBLANK(GroupMember[[#This Row],[1. Identifiant interne d’exploitation agricole*]]),"",IF(ISERROR(MATCH(GroupMember[[#This Row],[1. Identifiant interne d’exploitation agricole*]],CertifiedCrop[1. Identifiant interne d’exploitation agricole*],0)),FALSE,TRUE))</f>
        <v>1</v>
      </c>
      <c r="AE256" s="220" t="b">
        <f>IF(ISBLANK(GroupMember[[#This Row],[1. Identifiant interne d’exploitation agricole*]]),"",IF(ISERROR(MATCH(GroupMember[[#This Row],[1. Identifiant interne d’exploitation agricole*]],FarmUnit[1. Identifiant interne d’exploitation agricole*],0)),FALSE,TRUE))</f>
        <v>1</v>
      </c>
      <c r="AF256" s="165" t="str">
        <f t="shared" si="16"/>
        <v xml:space="preserve">KOROU ELIOU </v>
      </c>
      <c r="AG256" s="166" t="str">
        <f t="shared" si="17"/>
        <v>29/3/2022</v>
      </c>
      <c r="AH256" s="167">
        <f t="shared" si="15"/>
        <v>5</v>
      </c>
      <c r="AI256" s="168">
        <f t="shared" si="18"/>
        <v>0</v>
      </c>
    </row>
    <row r="257" spans="1:35" ht="15" customHeight="1" x14ac:dyDescent="0.2">
      <c r="A257" s="206" t="s">
        <v>1429</v>
      </c>
      <c r="B257" s="206" t="s">
        <v>667</v>
      </c>
      <c r="C257" s="206" t="s">
        <v>1429</v>
      </c>
      <c r="D257" s="206" t="s">
        <v>1346</v>
      </c>
      <c r="E257" s="206" t="s">
        <v>669</v>
      </c>
      <c r="F257" s="206" t="s">
        <v>670</v>
      </c>
      <c r="G257" s="206" t="s">
        <v>1346</v>
      </c>
      <c r="H257" s="281">
        <v>3</v>
      </c>
      <c r="I257" s="206" t="s">
        <v>671</v>
      </c>
      <c r="J257" s="206">
        <v>1</v>
      </c>
      <c r="K257" s="207">
        <v>2022</v>
      </c>
      <c r="L257" s="208" t="s">
        <v>1430</v>
      </c>
      <c r="M257" s="208" t="s">
        <v>1359</v>
      </c>
      <c r="N257" s="210" t="s">
        <v>3316</v>
      </c>
      <c r="O257" s="209" t="s">
        <v>667</v>
      </c>
      <c r="P257" s="209" t="s">
        <v>674</v>
      </c>
      <c r="Q257" s="210">
        <v>1982</v>
      </c>
      <c r="R257" s="225">
        <v>4</v>
      </c>
      <c r="S257" s="211" t="s">
        <v>667</v>
      </c>
      <c r="T257" s="211" t="s">
        <v>667</v>
      </c>
      <c r="U257" s="211" t="s">
        <v>667</v>
      </c>
      <c r="V257" s="211" t="s">
        <v>667</v>
      </c>
      <c r="W257" s="211" t="s">
        <v>667</v>
      </c>
      <c r="X257" s="212">
        <v>0</v>
      </c>
      <c r="Y257" s="212">
        <v>0</v>
      </c>
      <c r="Z257" s="213" t="s">
        <v>2989</v>
      </c>
      <c r="AA257" s="214">
        <v>2022</v>
      </c>
      <c r="AB257" s="215">
        <v>3</v>
      </c>
      <c r="AC257" s="215">
        <v>30</v>
      </c>
      <c r="AD257" s="220" t="b">
        <f>IF(ISBLANK(GroupMember[[#This Row],[1. Identifiant interne d’exploitation agricole*]]),"",IF(ISERROR(MATCH(GroupMember[[#This Row],[1. Identifiant interne d’exploitation agricole*]],CertifiedCrop[1. Identifiant interne d’exploitation agricole*],0)),FALSE,TRUE))</f>
        <v>1</v>
      </c>
      <c r="AE257" s="220" t="b">
        <f>IF(ISBLANK(GroupMember[[#This Row],[1. Identifiant interne d’exploitation agricole*]]),"",IF(ISERROR(MATCH(GroupMember[[#This Row],[1. Identifiant interne d’exploitation agricole*]],FarmUnit[1. Identifiant interne d’exploitation agricole*],0)),FALSE,TRUE))</f>
        <v>1</v>
      </c>
      <c r="AF257" s="165" t="str">
        <f t="shared" si="16"/>
        <v xml:space="preserve">SIMPLICE KOUAKOU </v>
      </c>
      <c r="AG257" s="166" t="str">
        <f t="shared" si="17"/>
        <v>30/3/2022</v>
      </c>
      <c r="AH257" s="167">
        <f t="shared" si="15"/>
        <v>1</v>
      </c>
      <c r="AI257" s="168">
        <f t="shared" si="18"/>
        <v>0</v>
      </c>
    </row>
    <row r="258" spans="1:35" ht="15" customHeight="1" x14ac:dyDescent="0.2">
      <c r="A258" s="206" t="s">
        <v>1431</v>
      </c>
      <c r="B258" s="206" t="s">
        <v>667</v>
      </c>
      <c r="C258" s="206" t="s">
        <v>1431</v>
      </c>
      <c r="D258" s="206" t="s">
        <v>1346</v>
      </c>
      <c r="E258" s="206" t="s">
        <v>669</v>
      </c>
      <c r="F258" s="206" t="s">
        <v>670</v>
      </c>
      <c r="G258" s="206" t="s">
        <v>1346</v>
      </c>
      <c r="H258" s="281">
        <v>2</v>
      </c>
      <c r="I258" s="206" t="s">
        <v>671</v>
      </c>
      <c r="J258" s="206">
        <v>1</v>
      </c>
      <c r="K258" s="207">
        <v>2022</v>
      </c>
      <c r="L258" s="208" t="s">
        <v>1432</v>
      </c>
      <c r="M258" s="208" t="s">
        <v>743</v>
      </c>
      <c r="N258" s="210" t="s">
        <v>3317</v>
      </c>
      <c r="O258" s="209" t="s">
        <v>667</v>
      </c>
      <c r="P258" s="209" t="s">
        <v>679</v>
      </c>
      <c r="Q258" s="210">
        <v>1976</v>
      </c>
      <c r="R258" s="225">
        <v>5</v>
      </c>
      <c r="S258" s="211" t="s">
        <v>667</v>
      </c>
      <c r="T258" s="211" t="s">
        <v>667</v>
      </c>
      <c r="U258" s="211" t="s">
        <v>667</v>
      </c>
      <c r="V258" s="211" t="s">
        <v>667</v>
      </c>
      <c r="W258" s="211" t="s">
        <v>667</v>
      </c>
      <c r="X258" s="212">
        <v>0</v>
      </c>
      <c r="Y258" s="212">
        <v>0</v>
      </c>
      <c r="Z258" s="213" t="s">
        <v>2989</v>
      </c>
      <c r="AA258" s="214">
        <v>2022</v>
      </c>
      <c r="AB258" s="215">
        <v>4</v>
      </c>
      <c r="AC258" s="215">
        <v>5</v>
      </c>
      <c r="AD258" s="220" t="b">
        <f>IF(ISBLANK(GroupMember[[#This Row],[1. Identifiant interne d’exploitation agricole*]]),"",IF(ISERROR(MATCH(GroupMember[[#This Row],[1. Identifiant interne d’exploitation agricole*]],CertifiedCrop[1. Identifiant interne d’exploitation agricole*],0)),FALSE,TRUE))</f>
        <v>1</v>
      </c>
      <c r="AE258" s="220" t="b">
        <f>IF(ISBLANK(GroupMember[[#This Row],[1. Identifiant interne d’exploitation agricole*]]),"",IF(ISERROR(MATCH(GroupMember[[#This Row],[1. Identifiant interne d’exploitation agricole*]],FarmUnit[1. Identifiant interne d’exploitation agricole*],0)),FALSE,TRUE))</f>
        <v>1</v>
      </c>
      <c r="AF258" s="165" t="str">
        <f t="shared" si="16"/>
        <v xml:space="preserve">KEI JOSIA SEA </v>
      </c>
      <c r="AG258" s="166" t="str">
        <f t="shared" si="17"/>
        <v>5/4/2022</v>
      </c>
      <c r="AH258" s="167">
        <f t="shared" si="15"/>
        <v>4</v>
      </c>
      <c r="AI258" s="168">
        <f t="shared" si="18"/>
        <v>0</v>
      </c>
    </row>
    <row r="259" spans="1:35" ht="15" customHeight="1" x14ac:dyDescent="0.2">
      <c r="A259" s="206" t="s">
        <v>1433</v>
      </c>
      <c r="B259" s="206" t="s">
        <v>667</v>
      </c>
      <c r="C259" s="206" t="s">
        <v>1433</v>
      </c>
      <c r="D259" s="206" t="s">
        <v>1346</v>
      </c>
      <c r="E259" s="206" t="s">
        <v>669</v>
      </c>
      <c r="F259" s="206" t="s">
        <v>670</v>
      </c>
      <c r="G259" s="206" t="s">
        <v>1346</v>
      </c>
      <c r="H259" s="281">
        <v>2</v>
      </c>
      <c r="I259" s="206" t="s">
        <v>671</v>
      </c>
      <c r="J259" s="206">
        <v>1</v>
      </c>
      <c r="K259" s="207">
        <v>2022</v>
      </c>
      <c r="L259" s="208" t="s">
        <v>1000</v>
      </c>
      <c r="M259" s="208" t="s">
        <v>1397</v>
      </c>
      <c r="N259" s="210" t="s">
        <v>3318</v>
      </c>
      <c r="O259" s="209" t="s">
        <v>667</v>
      </c>
      <c r="P259" s="209" t="s">
        <v>674</v>
      </c>
      <c r="Q259" s="210">
        <v>1975</v>
      </c>
      <c r="R259" s="225">
        <v>2</v>
      </c>
      <c r="S259" s="211" t="s">
        <v>667</v>
      </c>
      <c r="T259" s="211" t="s">
        <v>667</v>
      </c>
      <c r="U259" s="211" t="s">
        <v>667</v>
      </c>
      <c r="V259" s="211" t="s">
        <v>667</v>
      </c>
      <c r="W259" s="211" t="s">
        <v>667</v>
      </c>
      <c r="X259" s="212">
        <v>0</v>
      </c>
      <c r="Y259" s="212">
        <v>0</v>
      </c>
      <c r="Z259" s="213" t="s">
        <v>2989</v>
      </c>
      <c r="AA259" s="214">
        <v>2022</v>
      </c>
      <c r="AB259" s="215">
        <v>4</v>
      </c>
      <c r="AC259" s="215">
        <v>5</v>
      </c>
      <c r="AD259" s="220" t="b">
        <f>IF(ISBLANK(GroupMember[[#This Row],[1. Identifiant interne d’exploitation agricole*]]),"",IF(ISERROR(MATCH(GroupMember[[#This Row],[1. Identifiant interne d’exploitation agricole*]],CertifiedCrop[1. Identifiant interne d’exploitation agricole*],0)),FALSE,TRUE))</f>
        <v>1</v>
      </c>
      <c r="AE259" s="220" t="b">
        <f>IF(ISBLANK(GroupMember[[#This Row],[1. Identifiant interne d’exploitation agricole*]]),"",IF(ISERROR(MATCH(GroupMember[[#This Row],[1. Identifiant interne d’exploitation agricole*]],FarmUnit[1. Identifiant interne d’exploitation agricole*],0)),FALSE,TRUE))</f>
        <v>1</v>
      </c>
      <c r="AF259" s="165" t="str">
        <f t="shared" si="16"/>
        <v xml:space="preserve">PATRICE ZOUE </v>
      </c>
      <c r="AG259" s="166" t="str">
        <f t="shared" si="17"/>
        <v>5/4/2022</v>
      </c>
      <c r="AH259" s="167">
        <f t="shared" ref="AH259:AH322" si="19">COUNTIFS(Z:Z,Z259,AG:AG,AG259)</f>
        <v>4</v>
      </c>
      <c r="AI259" s="168">
        <f t="shared" si="18"/>
        <v>0</v>
      </c>
    </row>
    <row r="260" spans="1:35" ht="15" customHeight="1" x14ac:dyDescent="0.2">
      <c r="A260" s="206" t="s">
        <v>1434</v>
      </c>
      <c r="B260" s="206" t="s">
        <v>667</v>
      </c>
      <c r="C260" s="206" t="s">
        <v>1434</v>
      </c>
      <c r="D260" s="206" t="s">
        <v>1346</v>
      </c>
      <c r="E260" s="206" t="s">
        <v>669</v>
      </c>
      <c r="F260" s="206" t="s">
        <v>670</v>
      </c>
      <c r="G260" s="206" t="s">
        <v>1346</v>
      </c>
      <c r="H260" s="281">
        <v>2</v>
      </c>
      <c r="I260" s="206" t="s">
        <v>671</v>
      </c>
      <c r="J260" s="206">
        <v>1</v>
      </c>
      <c r="K260" s="207">
        <v>2022</v>
      </c>
      <c r="L260" s="208" t="s">
        <v>1435</v>
      </c>
      <c r="M260" s="208" t="s">
        <v>1436</v>
      </c>
      <c r="N260" s="210" t="s">
        <v>3319</v>
      </c>
      <c r="O260" s="209" t="s">
        <v>667</v>
      </c>
      <c r="P260" s="209" t="s">
        <v>674</v>
      </c>
      <c r="Q260" s="210">
        <v>1973</v>
      </c>
      <c r="R260" s="225">
        <v>6</v>
      </c>
      <c r="S260" s="211" t="s">
        <v>667</v>
      </c>
      <c r="T260" s="211" t="s">
        <v>667</v>
      </c>
      <c r="U260" s="211" t="s">
        <v>667</v>
      </c>
      <c r="V260" s="211" t="s">
        <v>667</v>
      </c>
      <c r="W260" s="211" t="s">
        <v>667</v>
      </c>
      <c r="X260" s="212">
        <v>0</v>
      </c>
      <c r="Y260" s="212">
        <v>0</v>
      </c>
      <c r="Z260" s="213" t="s">
        <v>2989</v>
      </c>
      <c r="AA260" s="214">
        <v>2022</v>
      </c>
      <c r="AB260" s="215">
        <v>4</v>
      </c>
      <c r="AC260" s="215">
        <v>5</v>
      </c>
      <c r="AD260" s="220" t="b">
        <f>IF(ISBLANK(GroupMember[[#This Row],[1. Identifiant interne d’exploitation agricole*]]),"",IF(ISERROR(MATCH(GroupMember[[#This Row],[1. Identifiant interne d’exploitation agricole*]],CertifiedCrop[1. Identifiant interne d’exploitation agricole*],0)),FALSE,TRUE))</f>
        <v>1</v>
      </c>
      <c r="AE260" s="220" t="b">
        <f>IF(ISBLANK(GroupMember[[#This Row],[1. Identifiant interne d’exploitation agricole*]]),"",IF(ISERROR(MATCH(GroupMember[[#This Row],[1. Identifiant interne d’exploitation agricole*]],FarmUnit[1. Identifiant interne d’exploitation agricole*],0)),FALSE,TRUE))</f>
        <v>1</v>
      </c>
      <c r="AF260" s="165" t="str">
        <f t="shared" si="16"/>
        <v xml:space="preserve">KORE PASCAL NAGALO </v>
      </c>
      <c r="AG260" s="166" t="str">
        <f t="shared" si="17"/>
        <v>5/4/2022</v>
      </c>
      <c r="AH260" s="167">
        <f t="shared" si="19"/>
        <v>4</v>
      </c>
      <c r="AI260" s="168">
        <f t="shared" si="18"/>
        <v>0</v>
      </c>
    </row>
    <row r="261" spans="1:35" ht="15" customHeight="1" x14ac:dyDescent="0.2">
      <c r="A261" s="206" t="s">
        <v>1437</v>
      </c>
      <c r="B261" s="206" t="s">
        <v>667</v>
      </c>
      <c r="C261" s="206" t="s">
        <v>1437</v>
      </c>
      <c r="D261" s="206" t="s">
        <v>1346</v>
      </c>
      <c r="E261" s="206" t="s">
        <v>669</v>
      </c>
      <c r="F261" s="206" t="s">
        <v>670</v>
      </c>
      <c r="G261" s="206" t="s">
        <v>1346</v>
      </c>
      <c r="H261" s="281">
        <v>2</v>
      </c>
      <c r="I261" s="206" t="s">
        <v>671</v>
      </c>
      <c r="J261" s="206">
        <v>1</v>
      </c>
      <c r="K261" s="207">
        <v>2022</v>
      </c>
      <c r="L261" s="208" t="s">
        <v>1438</v>
      </c>
      <c r="M261" s="208" t="s">
        <v>1439</v>
      </c>
      <c r="N261" s="210" t="s">
        <v>667</v>
      </c>
      <c r="O261" s="209" t="s">
        <v>667</v>
      </c>
      <c r="P261" s="209" t="s">
        <v>679</v>
      </c>
      <c r="Q261" s="210">
        <v>1980</v>
      </c>
      <c r="R261" s="225">
        <v>2</v>
      </c>
      <c r="S261" s="211" t="s">
        <v>667</v>
      </c>
      <c r="T261" s="211" t="s">
        <v>667</v>
      </c>
      <c r="U261" s="211" t="s">
        <v>667</v>
      </c>
      <c r="V261" s="211" t="s">
        <v>667</v>
      </c>
      <c r="W261" s="211" t="s">
        <v>667</v>
      </c>
      <c r="X261" s="212">
        <v>0</v>
      </c>
      <c r="Y261" s="212">
        <v>0</v>
      </c>
      <c r="Z261" s="213" t="s">
        <v>2989</v>
      </c>
      <c r="AA261" s="214">
        <v>2022</v>
      </c>
      <c r="AB261" s="215">
        <v>4</v>
      </c>
      <c r="AC261" s="215">
        <v>5</v>
      </c>
      <c r="AD261" s="220" t="b">
        <f>IF(ISBLANK(GroupMember[[#This Row],[1. Identifiant interne d’exploitation agricole*]]),"",IF(ISERROR(MATCH(GroupMember[[#This Row],[1. Identifiant interne d’exploitation agricole*]],CertifiedCrop[1. Identifiant interne d’exploitation agricole*],0)),FALSE,TRUE))</f>
        <v>1</v>
      </c>
      <c r="AE261" s="220" t="b">
        <f>IF(ISBLANK(GroupMember[[#This Row],[1. Identifiant interne d’exploitation agricole*]]),"",IF(ISERROR(MATCH(GroupMember[[#This Row],[1. Identifiant interne d’exploitation agricole*]],FarmUnit[1. Identifiant interne d’exploitation agricole*],0)),FALSE,TRUE))</f>
        <v>1</v>
      </c>
      <c r="AF261" s="165" t="str">
        <f t="shared" si="16"/>
        <v xml:space="preserve"> ALIDA ZOUE</v>
      </c>
      <c r="AG261" s="166" t="str">
        <f t="shared" si="17"/>
        <v>5/4/2022</v>
      </c>
      <c r="AH261" s="167">
        <f t="shared" si="19"/>
        <v>4</v>
      </c>
      <c r="AI261" s="168">
        <f t="shared" si="18"/>
        <v>0</v>
      </c>
    </row>
    <row r="262" spans="1:35" ht="15" customHeight="1" x14ac:dyDescent="0.2">
      <c r="A262" s="206" t="s">
        <v>1440</v>
      </c>
      <c r="B262" s="206" t="s">
        <v>667</v>
      </c>
      <c r="C262" s="206" t="s">
        <v>1440</v>
      </c>
      <c r="D262" s="206" t="s">
        <v>1346</v>
      </c>
      <c r="E262" s="206" t="s">
        <v>669</v>
      </c>
      <c r="F262" s="206" t="s">
        <v>670</v>
      </c>
      <c r="G262" s="206" t="s">
        <v>1346</v>
      </c>
      <c r="H262" s="281">
        <v>2</v>
      </c>
      <c r="I262" s="206" t="s">
        <v>671</v>
      </c>
      <c r="J262" s="206">
        <v>1</v>
      </c>
      <c r="K262" s="207">
        <v>2022</v>
      </c>
      <c r="L262" s="208" t="s">
        <v>1441</v>
      </c>
      <c r="M262" s="208" t="s">
        <v>1442</v>
      </c>
      <c r="N262" s="210" t="s">
        <v>3320</v>
      </c>
      <c r="O262" s="209" t="s">
        <v>667</v>
      </c>
      <c r="P262" s="209" t="s">
        <v>674</v>
      </c>
      <c r="Q262" s="210">
        <v>1977</v>
      </c>
      <c r="R262" s="225">
        <v>3</v>
      </c>
      <c r="S262" s="211" t="s">
        <v>667</v>
      </c>
      <c r="T262" s="211" t="s">
        <v>667</v>
      </c>
      <c r="U262" s="211" t="s">
        <v>667</v>
      </c>
      <c r="V262" s="211" t="s">
        <v>667</v>
      </c>
      <c r="W262" s="211" t="s">
        <v>667</v>
      </c>
      <c r="X262" s="212">
        <v>0</v>
      </c>
      <c r="Y262" s="212">
        <v>0</v>
      </c>
      <c r="Z262" s="213" t="s">
        <v>2989</v>
      </c>
      <c r="AA262" s="214">
        <v>2022</v>
      </c>
      <c r="AB262" s="215">
        <v>4</v>
      </c>
      <c r="AC262" s="215">
        <v>6</v>
      </c>
      <c r="AD262" s="220" t="b">
        <f>IF(ISBLANK(GroupMember[[#This Row],[1. Identifiant interne d’exploitation agricole*]]),"",IF(ISERROR(MATCH(GroupMember[[#This Row],[1. Identifiant interne d’exploitation agricole*]],CertifiedCrop[1. Identifiant interne d’exploitation agricole*],0)),FALSE,TRUE))</f>
        <v>1</v>
      </c>
      <c r="AE262" s="220" t="b">
        <f>IF(ISBLANK(GroupMember[[#This Row],[1. Identifiant interne d’exploitation agricole*]]),"",IF(ISERROR(MATCH(GroupMember[[#This Row],[1. Identifiant interne d’exploitation agricole*]],FarmUnit[1. Identifiant interne d’exploitation agricole*],0)),FALSE,TRUE))</f>
        <v>1</v>
      </c>
      <c r="AF262" s="165" t="str">
        <f t="shared" si="16"/>
        <v xml:space="preserve">KOALE DRAMANE NEYA </v>
      </c>
      <c r="AG262" s="166" t="str">
        <f t="shared" si="17"/>
        <v>6/4/2022</v>
      </c>
      <c r="AH262" s="167">
        <f t="shared" si="19"/>
        <v>2</v>
      </c>
      <c r="AI262" s="168">
        <f t="shared" si="18"/>
        <v>0</v>
      </c>
    </row>
    <row r="263" spans="1:35" ht="15" customHeight="1" x14ac:dyDescent="0.2">
      <c r="A263" s="206" t="s">
        <v>1443</v>
      </c>
      <c r="B263" s="206" t="s">
        <v>667</v>
      </c>
      <c r="C263" s="206" t="s">
        <v>1443</v>
      </c>
      <c r="D263" s="206" t="s">
        <v>1346</v>
      </c>
      <c r="E263" s="206" t="s">
        <v>669</v>
      </c>
      <c r="F263" s="206" t="s">
        <v>670</v>
      </c>
      <c r="G263" s="206" t="s">
        <v>1346</v>
      </c>
      <c r="H263" s="281">
        <v>2</v>
      </c>
      <c r="I263" s="206" t="s">
        <v>671</v>
      </c>
      <c r="J263" s="206">
        <v>1</v>
      </c>
      <c r="K263" s="207">
        <v>2022</v>
      </c>
      <c r="L263" s="223" t="s">
        <v>1000</v>
      </c>
      <c r="M263" s="223" t="s">
        <v>1439</v>
      </c>
      <c r="N263" s="210" t="s">
        <v>3321</v>
      </c>
      <c r="O263" s="209" t="s">
        <v>667</v>
      </c>
      <c r="P263" s="209" t="s">
        <v>674</v>
      </c>
      <c r="Q263" s="210">
        <v>1986</v>
      </c>
      <c r="R263" s="225">
        <v>3</v>
      </c>
      <c r="S263" s="211" t="s">
        <v>667</v>
      </c>
      <c r="T263" s="211" t="s">
        <v>667</v>
      </c>
      <c r="U263" s="211" t="s">
        <v>667</v>
      </c>
      <c r="V263" s="211" t="s">
        <v>667</v>
      </c>
      <c r="W263" s="211" t="s">
        <v>667</v>
      </c>
      <c r="X263" s="212">
        <v>0</v>
      </c>
      <c r="Y263" s="212">
        <v>0</v>
      </c>
      <c r="Z263" s="213" t="s">
        <v>2989</v>
      </c>
      <c r="AA263" s="214">
        <v>2022</v>
      </c>
      <c r="AB263" s="215">
        <v>4</v>
      </c>
      <c r="AC263" s="215">
        <v>6</v>
      </c>
      <c r="AD263" s="220" t="b">
        <f>IF(ISBLANK(GroupMember[[#This Row],[1. Identifiant interne d’exploitation agricole*]]),"",IF(ISERROR(MATCH(GroupMember[[#This Row],[1. Identifiant interne d’exploitation agricole*]],CertifiedCrop[1. Identifiant interne d’exploitation agricole*],0)),FALSE,TRUE))</f>
        <v>1</v>
      </c>
      <c r="AE263" s="220" t="b">
        <f>IF(ISBLANK(GroupMember[[#This Row],[1. Identifiant interne d’exploitation agricole*]]),"",IF(ISERROR(MATCH(GroupMember[[#This Row],[1. Identifiant interne d’exploitation agricole*]],FarmUnit[1. Identifiant interne d’exploitation agricole*],0)),FALSE,TRUE))</f>
        <v>1</v>
      </c>
      <c r="AF263" s="165" t="str">
        <f t="shared" si="16"/>
        <v>PATRICE ZOUE</v>
      </c>
      <c r="AG263" s="166" t="str">
        <f t="shared" si="17"/>
        <v>6/4/2022</v>
      </c>
      <c r="AH263" s="167">
        <f t="shared" si="19"/>
        <v>2</v>
      </c>
      <c r="AI263" s="168">
        <f t="shared" si="18"/>
        <v>0</v>
      </c>
    </row>
    <row r="264" spans="1:35" ht="15" customHeight="1" x14ac:dyDescent="0.2">
      <c r="A264" s="206" t="s">
        <v>1444</v>
      </c>
      <c r="B264" s="206" t="s">
        <v>667</v>
      </c>
      <c r="C264" s="206" t="s">
        <v>1444</v>
      </c>
      <c r="D264" s="222" t="s">
        <v>1445</v>
      </c>
      <c r="E264" s="206" t="s">
        <v>669</v>
      </c>
      <c r="F264" s="206" t="s">
        <v>670</v>
      </c>
      <c r="G264" s="206" t="s">
        <v>1446</v>
      </c>
      <c r="H264" s="281">
        <v>3</v>
      </c>
      <c r="I264" s="206" t="s">
        <v>671</v>
      </c>
      <c r="J264" s="206">
        <v>1</v>
      </c>
      <c r="K264" s="207">
        <v>2022</v>
      </c>
      <c r="L264" s="208" t="s">
        <v>1316</v>
      </c>
      <c r="M264" s="208" t="s">
        <v>1447</v>
      </c>
      <c r="N264" s="210" t="s">
        <v>3322</v>
      </c>
      <c r="O264" s="209" t="s">
        <v>667</v>
      </c>
      <c r="P264" s="209" t="s">
        <v>674</v>
      </c>
      <c r="Q264" s="210">
        <v>1984</v>
      </c>
      <c r="R264" s="225">
        <v>2</v>
      </c>
      <c r="S264" s="211" t="s">
        <v>667</v>
      </c>
      <c r="T264" s="211" t="s">
        <v>667</v>
      </c>
      <c r="U264" s="211" t="s">
        <v>667</v>
      </c>
      <c r="V264" s="211" t="s">
        <v>667</v>
      </c>
      <c r="W264" s="211" t="s">
        <v>667</v>
      </c>
      <c r="X264" s="212">
        <v>0</v>
      </c>
      <c r="Y264" s="212">
        <v>0</v>
      </c>
      <c r="Z264" s="213" t="s">
        <v>1448</v>
      </c>
      <c r="AA264" s="214">
        <v>2022</v>
      </c>
      <c r="AB264" s="215">
        <v>5</v>
      </c>
      <c r="AC264" s="215">
        <v>15</v>
      </c>
      <c r="AD264" s="220" t="b">
        <f>IF(ISBLANK(GroupMember[[#This Row],[1. Identifiant interne d’exploitation agricole*]]),"",IF(ISERROR(MATCH(GroupMember[[#This Row],[1. Identifiant interne d’exploitation agricole*]],CertifiedCrop[1. Identifiant interne d’exploitation agricole*],0)),FALSE,TRUE))</f>
        <v>1</v>
      </c>
      <c r="AE264" s="220" t="b">
        <f>IF(ISBLANK(GroupMember[[#This Row],[1. Identifiant interne d’exploitation agricole*]]),"",IF(ISERROR(MATCH(GroupMember[[#This Row],[1. Identifiant interne d’exploitation agricole*]],FarmUnit[1. Identifiant interne d’exploitation agricole*],0)),FALSE,TRUE))</f>
        <v>1</v>
      </c>
      <c r="AF264" s="165" t="str">
        <f t="shared" si="16"/>
        <v xml:space="preserve">OLIVIER KOUE </v>
      </c>
      <c r="AG264" s="166" t="str">
        <f t="shared" si="17"/>
        <v>15/5/2022</v>
      </c>
      <c r="AH264" s="167">
        <f t="shared" si="19"/>
        <v>1</v>
      </c>
      <c r="AI264" s="168">
        <f t="shared" si="18"/>
        <v>0</v>
      </c>
    </row>
    <row r="265" spans="1:35" ht="15" customHeight="1" x14ac:dyDescent="0.2">
      <c r="A265" s="206" t="s">
        <v>1449</v>
      </c>
      <c r="B265" s="206" t="s">
        <v>667</v>
      </c>
      <c r="C265" s="206" t="s">
        <v>1449</v>
      </c>
      <c r="D265" s="222" t="s">
        <v>1445</v>
      </c>
      <c r="E265" s="206" t="s">
        <v>669</v>
      </c>
      <c r="F265" s="206" t="s">
        <v>670</v>
      </c>
      <c r="G265" s="206" t="s">
        <v>1446</v>
      </c>
      <c r="H265" s="281">
        <v>3.97</v>
      </c>
      <c r="I265" s="206" t="s">
        <v>671</v>
      </c>
      <c r="J265" s="206">
        <v>1</v>
      </c>
      <c r="K265" s="207">
        <v>2022</v>
      </c>
      <c r="L265" s="208" t="s">
        <v>1450</v>
      </c>
      <c r="M265" s="208" t="s">
        <v>1451</v>
      </c>
      <c r="N265" s="210" t="s">
        <v>3323</v>
      </c>
      <c r="O265" s="209" t="s">
        <v>667</v>
      </c>
      <c r="P265" s="209" t="s">
        <v>674</v>
      </c>
      <c r="Q265" s="210">
        <v>1983</v>
      </c>
      <c r="R265" s="225">
        <v>3</v>
      </c>
      <c r="S265" s="211" t="s">
        <v>667</v>
      </c>
      <c r="T265" s="211" t="s">
        <v>667</v>
      </c>
      <c r="U265" s="211" t="s">
        <v>667</v>
      </c>
      <c r="V265" s="211" t="s">
        <v>667</v>
      </c>
      <c r="W265" s="211" t="s">
        <v>667</v>
      </c>
      <c r="X265" s="212">
        <v>0</v>
      </c>
      <c r="Y265" s="212">
        <v>0</v>
      </c>
      <c r="Z265" s="213" t="s">
        <v>1448</v>
      </c>
      <c r="AA265" s="214">
        <v>2022</v>
      </c>
      <c r="AB265" s="215">
        <v>5</v>
      </c>
      <c r="AC265" s="215">
        <v>14</v>
      </c>
      <c r="AD265" s="220" t="b">
        <f>IF(ISBLANK(GroupMember[[#This Row],[1. Identifiant interne d’exploitation agricole*]]),"",IF(ISERROR(MATCH(GroupMember[[#This Row],[1. Identifiant interne d’exploitation agricole*]],CertifiedCrop[1. Identifiant interne d’exploitation agricole*],0)),FALSE,TRUE))</f>
        <v>1</v>
      </c>
      <c r="AE265" s="220" t="b">
        <f>IF(ISBLANK(GroupMember[[#This Row],[1. Identifiant interne d’exploitation agricole*]]),"",IF(ISERROR(MATCH(GroupMember[[#This Row],[1. Identifiant interne d’exploitation agricole*]],FarmUnit[1. Identifiant interne d’exploitation agricole*],0)),FALSE,TRUE))</f>
        <v>1</v>
      </c>
      <c r="AF265" s="165" t="str">
        <f t="shared" si="16"/>
        <v xml:space="preserve">AMIDOU ZANA </v>
      </c>
      <c r="AG265" s="166" t="str">
        <f t="shared" si="17"/>
        <v>14/5/2022</v>
      </c>
      <c r="AH265" s="167">
        <f t="shared" si="19"/>
        <v>3</v>
      </c>
      <c r="AI265" s="168">
        <f t="shared" si="18"/>
        <v>0</v>
      </c>
    </row>
    <row r="266" spans="1:35" ht="15" customHeight="1" x14ac:dyDescent="0.2">
      <c r="A266" s="206" t="s">
        <v>1452</v>
      </c>
      <c r="B266" s="206" t="s">
        <v>667</v>
      </c>
      <c r="C266" s="206" t="s">
        <v>1452</v>
      </c>
      <c r="D266" s="222" t="s">
        <v>1445</v>
      </c>
      <c r="E266" s="206" t="s">
        <v>669</v>
      </c>
      <c r="F266" s="206" t="s">
        <v>670</v>
      </c>
      <c r="G266" s="206" t="s">
        <v>1446</v>
      </c>
      <c r="H266" s="281">
        <v>9</v>
      </c>
      <c r="I266" s="206" t="s">
        <v>671</v>
      </c>
      <c r="J266" s="206">
        <v>1</v>
      </c>
      <c r="K266" s="207">
        <v>2022</v>
      </c>
      <c r="L266" s="208" t="s">
        <v>1453</v>
      </c>
      <c r="M266" s="208" t="s">
        <v>1454</v>
      </c>
      <c r="N266" s="210" t="s">
        <v>667</v>
      </c>
      <c r="O266" s="209" t="s">
        <v>667</v>
      </c>
      <c r="P266" s="209" t="s">
        <v>674</v>
      </c>
      <c r="Q266" s="210">
        <v>1973</v>
      </c>
      <c r="R266" s="225">
        <v>3</v>
      </c>
      <c r="S266" s="211" t="s">
        <v>667</v>
      </c>
      <c r="T266" s="211" t="s">
        <v>667</v>
      </c>
      <c r="U266" s="211" t="s">
        <v>667</v>
      </c>
      <c r="V266" s="211" t="s">
        <v>667</v>
      </c>
      <c r="W266" s="211" t="s">
        <v>667</v>
      </c>
      <c r="X266" s="212">
        <v>0</v>
      </c>
      <c r="Y266" s="212">
        <v>0</v>
      </c>
      <c r="Z266" s="213" t="s">
        <v>1448</v>
      </c>
      <c r="AA266" s="214">
        <v>2022</v>
      </c>
      <c r="AB266" s="215">
        <v>5</v>
      </c>
      <c r="AC266" s="215">
        <v>14</v>
      </c>
      <c r="AD266" s="220" t="b">
        <f>IF(ISBLANK(GroupMember[[#This Row],[1. Identifiant interne d’exploitation agricole*]]),"",IF(ISERROR(MATCH(GroupMember[[#This Row],[1. Identifiant interne d’exploitation agricole*]],CertifiedCrop[1. Identifiant interne d’exploitation agricole*],0)),FALSE,TRUE))</f>
        <v>1</v>
      </c>
      <c r="AE266" s="220" t="b">
        <f>IF(ISBLANK(GroupMember[[#This Row],[1. Identifiant interne d’exploitation agricole*]]),"",IF(ISERROR(MATCH(GroupMember[[#This Row],[1. Identifiant interne d’exploitation agricole*]],FarmUnit[1. Identifiant interne d’exploitation agricole*],0)),FALSE,TRUE))</f>
        <v>1</v>
      </c>
      <c r="AF266" s="165" t="str">
        <f t="shared" si="16"/>
        <v xml:space="preserve">OULAI MOUGADOR KOUIE </v>
      </c>
      <c r="AG266" s="166" t="str">
        <f t="shared" si="17"/>
        <v>14/5/2022</v>
      </c>
      <c r="AH266" s="167">
        <f t="shared" si="19"/>
        <v>3</v>
      </c>
      <c r="AI266" s="168">
        <f t="shared" si="18"/>
        <v>0</v>
      </c>
    </row>
    <row r="267" spans="1:35" ht="15" customHeight="1" x14ac:dyDescent="0.2">
      <c r="A267" s="206" t="s">
        <v>1455</v>
      </c>
      <c r="B267" s="206" t="s">
        <v>667</v>
      </c>
      <c r="C267" s="206" t="s">
        <v>1455</v>
      </c>
      <c r="D267" s="222" t="s">
        <v>1445</v>
      </c>
      <c r="E267" s="206" t="s">
        <v>669</v>
      </c>
      <c r="F267" s="206" t="s">
        <v>670</v>
      </c>
      <c r="G267" s="206" t="s">
        <v>1446</v>
      </c>
      <c r="H267" s="281">
        <v>3.36</v>
      </c>
      <c r="I267" s="206" t="s">
        <v>671</v>
      </c>
      <c r="J267" s="206">
        <v>1</v>
      </c>
      <c r="K267" s="207">
        <v>2022</v>
      </c>
      <c r="L267" s="208" t="s">
        <v>1456</v>
      </c>
      <c r="M267" s="208" t="s">
        <v>1457</v>
      </c>
      <c r="N267" s="210" t="s">
        <v>3324</v>
      </c>
      <c r="O267" s="209" t="s">
        <v>1458</v>
      </c>
      <c r="P267" s="209" t="s">
        <v>674</v>
      </c>
      <c r="Q267" s="210">
        <v>1982</v>
      </c>
      <c r="R267" s="225">
        <v>3</v>
      </c>
      <c r="S267" s="211" t="s">
        <v>667</v>
      </c>
      <c r="T267" s="211" t="s">
        <v>667</v>
      </c>
      <c r="U267" s="211" t="s">
        <v>667</v>
      </c>
      <c r="V267" s="211" t="s">
        <v>667</v>
      </c>
      <c r="W267" s="211" t="s">
        <v>667</v>
      </c>
      <c r="X267" s="212">
        <v>0</v>
      </c>
      <c r="Y267" s="212">
        <v>0</v>
      </c>
      <c r="Z267" s="213" t="s">
        <v>1448</v>
      </c>
      <c r="AA267" s="214">
        <v>2022</v>
      </c>
      <c r="AB267" s="215">
        <v>5</v>
      </c>
      <c r="AC267" s="215">
        <v>14</v>
      </c>
      <c r="AD267" s="220" t="b">
        <f>IF(ISBLANK(GroupMember[[#This Row],[1. Identifiant interne d’exploitation agricole*]]),"",IF(ISERROR(MATCH(GroupMember[[#This Row],[1. Identifiant interne d’exploitation agricole*]],CertifiedCrop[1. Identifiant interne d’exploitation agricole*],0)),FALSE,TRUE))</f>
        <v>1</v>
      </c>
      <c r="AE267" s="220" t="b">
        <f>IF(ISBLANK(GroupMember[[#This Row],[1. Identifiant interne d’exploitation agricole*]]),"",IF(ISERROR(MATCH(GroupMember[[#This Row],[1. Identifiant interne d’exploitation agricole*]],FarmUnit[1. Identifiant interne d’exploitation agricole*],0)),FALSE,TRUE))</f>
        <v>1</v>
      </c>
      <c r="AF267" s="165" t="str">
        <f t="shared" si="16"/>
        <v xml:space="preserve">  CHARLES AIME SIHOUIN</v>
      </c>
      <c r="AG267" s="166" t="str">
        <f t="shared" si="17"/>
        <v>14/5/2022</v>
      </c>
      <c r="AH267" s="167">
        <f t="shared" si="19"/>
        <v>3</v>
      </c>
      <c r="AI267" s="168">
        <f t="shared" si="18"/>
        <v>0</v>
      </c>
    </row>
    <row r="268" spans="1:35" ht="15" customHeight="1" x14ac:dyDescent="0.2">
      <c r="A268" s="206" t="s">
        <v>1459</v>
      </c>
      <c r="B268" s="206" t="s">
        <v>667</v>
      </c>
      <c r="C268" s="206" t="s">
        <v>1459</v>
      </c>
      <c r="D268" s="222" t="s">
        <v>1445</v>
      </c>
      <c r="E268" s="206" t="s">
        <v>669</v>
      </c>
      <c r="F268" s="206" t="s">
        <v>670</v>
      </c>
      <c r="G268" s="206" t="s">
        <v>1446</v>
      </c>
      <c r="H268" s="281">
        <v>4.28</v>
      </c>
      <c r="I268" s="206" t="s">
        <v>671</v>
      </c>
      <c r="J268" s="206">
        <v>1</v>
      </c>
      <c r="K268" s="207">
        <v>2022</v>
      </c>
      <c r="L268" s="208" t="s">
        <v>1460</v>
      </c>
      <c r="M268" s="208" t="s">
        <v>1461</v>
      </c>
      <c r="N268" s="210" t="s">
        <v>667</v>
      </c>
      <c r="O268" s="209" t="s">
        <v>1462</v>
      </c>
      <c r="P268" s="209" t="s">
        <v>674</v>
      </c>
      <c r="Q268" s="210">
        <v>1974</v>
      </c>
      <c r="R268" s="225">
        <v>3</v>
      </c>
      <c r="S268" s="211" t="s">
        <v>667</v>
      </c>
      <c r="T268" s="211" t="s">
        <v>667</v>
      </c>
      <c r="U268" s="211" t="s">
        <v>667</v>
      </c>
      <c r="V268" s="211" t="s">
        <v>667</v>
      </c>
      <c r="W268" s="211" t="s">
        <v>667</v>
      </c>
      <c r="X268" s="212">
        <v>0</v>
      </c>
      <c r="Y268" s="212">
        <v>0</v>
      </c>
      <c r="Z268" s="213" t="s">
        <v>1448</v>
      </c>
      <c r="AA268" s="214">
        <v>2022</v>
      </c>
      <c r="AB268" s="215">
        <v>5</v>
      </c>
      <c r="AC268" s="215">
        <v>13</v>
      </c>
      <c r="AD268" s="220" t="b">
        <f>IF(ISBLANK(GroupMember[[#This Row],[1. Identifiant interne d’exploitation agricole*]]),"",IF(ISERROR(MATCH(GroupMember[[#This Row],[1. Identifiant interne d’exploitation agricole*]],CertifiedCrop[1. Identifiant interne d’exploitation agricole*],0)),FALSE,TRUE))</f>
        <v>1</v>
      </c>
      <c r="AE268" s="220" t="b">
        <f>IF(ISBLANK(GroupMember[[#This Row],[1. Identifiant interne d’exploitation agricole*]]),"",IF(ISERROR(MATCH(GroupMember[[#This Row],[1. Identifiant interne d’exploitation agricole*]],FarmUnit[1. Identifiant interne d’exploitation agricole*],0)),FALSE,TRUE))</f>
        <v>1</v>
      </c>
      <c r="AF268" s="165" t="str">
        <f t="shared" si="16"/>
        <v>MICHEL GNOHOU</v>
      </c>
      <c r="AG268" s="166" t="str">
        <f t="shared" si="17"/>
        <v>13/5/2022</v>
      </c>
      <c r="AH268" s="167">
        <f t="shared" si="19"/>
        <v>3</v>
      </c>
      <c r="AI268" s="168">
        <f t="shared" si="18"/>
        <v>0</v>
      </c>
    </row>
    <row r="269" spans="1:35" ht="15" customHeight="1" x14ac:dyDescent="0.2">
      <c r="A269" s="206" t="s">
        <v>1463</v>
      </c>
      <c r="B269" s="206" t="s">
        <v>667</v>
      </c>
      <c r="C269" s="206" t="s">
        <v>1463</v>
      </c>
      <c r="D269" s="222" t="s">
        <v>1445</v>
      </c>
      <c r="E269" s="206" t="s">
        <v>669</v>
      </c>
      <c r="F269" s="206" t="s">
        <v>670</v>
      </c>
      <c r="G269" s="206" t="s">
        <v>1446</v>
      </c>
      <c r="H269" s="281">
        <v>3.51</v>
      </c>
      <c r="I269" s="206" t="s">
        <v>671</v>
      </c>
      <c r="J269" s="206">
        <v>1</v>
      </c>
      <c r="K269" s="207">
        <v>2022</v>
      </c>
      <c r="L269" s="208" t="s">
        <v>1464</v>
      </c>
      <c r="M269" s="208" t="s">
        <v>1465</v>
      </c>
      <c r="N269" s="210" t="s">
        <v>667</v>
      </c>
      <c r="O269" s="209" t="s">
        <v>1466</v>
      </c>
      <c r="P269" s="209" t="s">
        <v>674</v>
      </c>
      <c r="Q269" s="210">
        <v>1976</v>
      </c>
      <c r="R269" s="225">
        <v>3</v>
      </c>
      <c r="S269" s="211" t="s">
        <v>667</v>
      </c>
      <c r="T269" s="211" t="s">
        <v>667</v>
      </c>
      <c r="U269" s="211" t="s">
        <v>667</v>
      </c>
      <c r="V269" s="211" t="s">
        <v>667</v>
      </c>
      <c r="W269" s="211" t="s">
        <v>667</v>
      </c>
      <c r="X269" s="212">
        <v>0</v>
      </c>
      <c r="Y269" s="212">
        <v>0</v>
      </c>
      <c r="Z269" s="213" t="s">
        <v>1448</v>
      </c>
      <c r="AA269" s="214">
        <v>2022</v>
      </c>
      <c r="AB269" s="215">
        <v>5</v>
      </c>
      <c r="AC269" s="215">
        <v>11</v>
      </c>
      <c r="AD269" s="220" t="b">
        <f>IF(ISBLANK(GroupMember[[#This Row],[1. Identifiant interne d’exploitation agricole*]]),"",IF(ISERROR(MATCH(GroupMember[[#This Row],[1. Identifiant interne d’exploitation agricole*]],CertifiedCrop[1. Identifiant interne d’exploitation agricole*],0)),FALSE,TRUE))</f>
        <v>1</v>
      </c>
      <c r="AE269" s="220" t="b">
        <f>IF(ISBLANK(GroupMember[[#This Row],[1. Identifiant interne d’exploitation agricole*]]),"",IF(ISERROR(MATCH(GroupMember[[#This Row],[1. Identifiant interne d’exploitation agricole*]],FarmUnit[1. Identifiant interne d’exploitation agricole*],0)),FALSE,TRUE))</f>
        <v>1</v>
      </c>
      <c r="AF269" s="165" t="str">
        <f t="shared" si="16"/>
        <v xml:space="preserve"> AIME GOH</v>
      </c>
      <c r="AG269" s="166" t="str">
        <f t="shared" si="17"/>
        <v>11/5/2022</v>
      </c>
      <c r="AH269" s="167">
        <f t="shared" si="19"/>
        <v>3</v>
      </c>
      <c r="AI269" s="168">
        <f t="shared" si="18"/>
        <v>0</v>
      </c>
    </row>
    <row r="270" spans="1:35" ht="15" customHeight="1" x14ac:dyDescent="0.2">
      <c r="A270" s="206" t="s">
        <v>1467</v>
      </c>
      <c r="B270" s="206" t="s">
        <v>667</v>
      </c>
      <c r="C270" s="206" t="s">
        <v>1467</v>
      </c>
      <c r="D270" s="222" t="s">
        <v>1445</v>
      </c>
      <c r="E270" s="206" t="s">
        <v>669</v>
      </c>
      <c r="F270" s="206" t="s">
        <v>670</v>
      </c>
      <c r="G270" s="206" t="s">
        <v>1446</v>
      </c>
      <c r="H270" s="281">
        <v>7</v>
      </c>
      <c r="I270" s="206" t="s">
        <v>671</v>
      </c>
      <c r="J270" s="206">
        <v>1</v>
      </c>
      <c r="K270" s="207">
        <v>2022</v>
      </c>
      <c r="L270" s="208" t="s">
        <v>1468</v>
      </c>
      <c r="M270" s="208" t="s">
        <v>1469</v>
      </c>
      <c r="N270" s="210" t="s">
        <v>3325</v>
      </c>
      <c r="O270" s="209" t="s">
        <v>1470</v>
      </c>
      <c r="P270" s="209" t="s">
        <v>674</v>
      </c>
      <c r="Q270" s="210">
        <v>1974</v>
      </c>
      <c r="R270" s="211">
        <v>2</v>
      </c>
      <c r="S270" s="211" t="s">
        <v>667</v>
      </c>
      <c r="T270" s="211" t="s">
        <v>667</v>
      </c>
      <c r="U270" s="211" t="s">
        <v>667</v>
      </c>
      <c r="V270" s="211" t="s">
        <v>667</v>
      </c>
      <c r="W270" s="211" t="s">
        <v>667</v>
      </c>
      <c r="X270" s="212">
        <v>0</v>
      </c>
      <c r="Y270" s="212">
        <v>0</v>
      </c>
      <c r="Z270" s="213" t="s">
        <v>1448</v>
      </c>
      <c r="AA270" s="214">
        <v>2022</v>
      </c>
      <c r="AB270" s="215">
        <v>5</v>
      </c>
      <c r="AC270" s="215">
        <v>11</v>
      </c>
      <c r="AD270" s="220" t="b">
        <f>IF(ISBLANK(GroupMember[[#This Row],[1. Identifiant interne d’exploitation agricole*]]),"",IF(ISERROR(MATCH(GroupMember[[#This Row],[1. Identifiant interne d’exploitation agricole*]],CertifiedCrop[1. Identifiant interne d’exploitation agricole*],0)),FALSE,TRUE))</f>
        <v>1</v>
      </c>
      <c r="AE270" s="220" t="b">
        <f>IF(ISBLANK(GroupMember[[#This Row],[1. Identifiant interne d’exploitation agricole*]]),"",IF(ISERROR(MATCH(GroupMember[[#This Row],[1. Identifiant interne d’exploitation agricole*]],FarmUnit[1. Identifiant interne d’exploitation agricole*],0)),FALSE,TRUE))</f>
        <v>1</v>
      </c>
      <c r="AF270" s="165" t="str">
        <f t="shared" si="16"/>
        <v xml:space="preserve"> LUCIEN OUEHE</v>
      </c>
      <c r="AG270" s="166" t="str">
        <f t="shared" si="17"/>
        <v>11/5/2022</v>
      </c>
      <c r="AH270" s="167">
        <f t="shared" si="19"/>
        <v>3</v>
      </c>
      <c r="AI270" s="168">
        <f t="shared" si="18"/>
        <v>0</v>
      </c>
    </row>
    <row r="271" spans="1:35" ht="15" customHeight="1" x14ac:dyDescent="0.2">
      <c r="A271" s="206" t="s">
        <v>1471</v>
      </c>
      <c r="B271" s="206" t="s">
        <v>667</v>
      </c>
      <c r="C271" s="206" t="s">
        <v>1471</v>
      </c>
      <c r="D271" s="222" t="s">
        <v>1445</v>
      </c>
      <c r="E271" s="206" t="s">
        <v>669</v>
      </c>
      <c r="F271" s="206" t="s">
        <v>670</v>
      </c>
      <c r="G271" s="206" t="s">
        <v>1446</v>
      </c>
      <c r="H271" s="281">
        <v>3.85</v>
      </c>
      <c r="I271" s="206" t="s">
        <v>671</v>
      </c>
      <c r="J271" s="206">
        <v>1</v>
      </c>
      <c r="K271" s="207">
        <v>2022</v>
      </c>
      <c r="L271" s="208" t="s">
        <v>1472</v>
      </c>
      <c r="M271" s="208" t="s">
        <v>1473</v>
      </c>
      <c r="N271" s="210" t="s">
        <v>667</v>
      </c>
      <c r="O271" s="209" t="s">
        <v>1474</v>
      </c>
      <c r="P271" s="209" t="s">
        <v>674</v>
      </c>
      <c r="Q271" s="210">
        <v>1984</v>
      </c>
      <c r="R271" s="211">
        <v>2</v>
      </c>
      <c r="S271" s="211" t="s">
        <v>667</v>
      </c>
      <c r="T271" s="211" t="s">
        <v>667</v>
      </c>
      <c r="U271" s="211" t="s">
        <v>667</v>
      </c>
      <c r="V271" s="211" t="s">
        <v>667</v>
      </c>
      <c r="W271" s="211" t="s">
        <v>667</v>
      </c>
      <c r="X271" s="212">
        <v>0</v>
      </c>
      <c r="Y271" s="212">
        <v>0</v>
      </c>
      <c r="Z271" s="213" t="s">
        <v>1448</v>
      </c>
      <c r="AA271" s="214">
        <v>2022</v>
      </c>
      <c r="AB271" s="215">
        <v>5</v>
      </c>
      <c r="AC271" s="215">
        <v>11</v>
      </c>
      <c r="AD271" s="220" t="b">
        <f>IF(ISBLANK(GroupMember[[#This Row],[1. Identifiant interne d’exploitation agricole*]]),"",IF(ISERROR(MATCH(GroupMember[[#This Row],[1. Identifiant interne d’exploitation agricole*]],CertifiedCrop[1. Identifiant interne d’exploitation agricole*],0)),FALSE,TRUE))</f>
        <v>1</v>
      </c>
      <c r="AE271" s="220" t="b">
        <f>IF(ISBLANK(GroupMember[[#This Row],[1. Identifiant interne d’exploitation agricole*]]),"",IF(ISERROR(MATCH(GroupMember[[#This Row],[1. Identifiant interne d’exploitation agricole*]],FarmUnit[1. Identifiant interne d’exploitation agricole*],0)),FALSE,TRUE))</f>
        <v>1</v>
      </c>
      <c r="AF271" s="165" t="str">
        <f t="shared" si="16"/>
        <v xml:space="preserve">MARC GUEHI </v>
      </c>
      <c r="AG271" s="166" t="str">
        <f t="shared" si="17"/>
        <v>11/5/2022</v>
      </c>
      <c r="AH271" s="167">
        <f t="shared" si="19"/>
        <v>3</v>
      </c>
      <c r="AI271" s="168">
        <f t="shared" si="18"/>
        <v>0</v>
      </c>
    </row>
    <row r="272" spans="1:35" ht="15" customHeight="1" x14ac:dyDescent="0.2">
      <c r="A272" s="206" t="s">
        <v>1475</v>
      </c>
      <c r="B272" s="206" t="s">
        <v>667</v>
      </c>
      <c r="C272" s="206" t="s">
        <v>1475</v>
      </c>
      <c r="D272" s="222" t="s">
        <v>1445</v>
      </c>
      <c r="E272" s="206" t="s">
        <v>669</v>
      </c>
      <c r="F272" s="206" t="s">
        <v>670</v>
      </c>
      <c r="G272" s="206" t="s">
        <v>1446</v>
      </c>
      <c r="H272" s="281">
        <v>4</v>
      </c>
      <c r="I272" s="206" t="s">
        <v>671</v>
      </c>
      <c r="J272" s="206">
        <v>1</v>
      </c>
      <c r="K272" s="207">
        <v>2022</v>
      </c>
      <c r="L272" s="208" t="s">
        <v>1476</v>
      </c>
      <c r="M272" s="208" t="s">
        <v>968</v>
      </c>
      <c r="N272" s="210" t="s">
        <v>3326</v>
      </c>
      <c r="O272" s="209" t="s">
        <v>667</v>
      </c>
      <c r="P272" s="209" t="s">
        <v>674</v>
      </c>
      <c r="Q272" s="210">
        <v>1982</v>
      </c>
      <c r="R272" s="211">
        <v>4</v>
      </c>
      <c r="S272" s="211" t="s">
        <v>667</v>
      </c>
      <c r="T272" s="211" t="s">
        <v>667</v>
      </c>
      <c r="U272" s="211" t="s">
        <v>667</v>
      </c>
      <c r="V272" s="211" t="s">
        <v>667</v>
      </c>
      <c r="W272" s="211" t="s">
        <v>667</v>
      </c>
      <c r="X272" s="212">
        <v>0</v>
      </c>
      <c r="Y272" s="212">
        <v>0</v>
      </c>
      <c r="Z272" s="213" t="s">
        <v>1448</v>
      </c>
      <c r="AA272" s="214">
        <v>2022</v>
      </c>
      <c r="AB272" s="215">
        <v>5</v>
      </c>
      <c r="AC272" s="215">
        <v>9</v>
      </c>
      <c r="AD272" s="220" t="b">
        <f>IF(ISBLANK(GroupMember[[#This Row],[1. Identifiant interne d’exploitation agricole*]]),"",IF(ISERROR(MATCH(GroupMember[[#This Row],[1. Identifiant interne d’exploitation agricole*]],CertifiedCrop[1. Identifiant interne d’exploitation agricole*],0)),FALSE,TRUE))</f>
        <v>1</v>
      </c>
      <c r="AE272" s="220" t="b">
        <f>IF(ISBLANK(GroupMember[[#This Row],[1. Identifiant interne d’exploitation agricole*]]),"",IF(ISERROR(MATCH(GroupMember[[#This Row],[1. Identifiant interne d’exploitation agricole*]],FarmUnit[1. Identifiant interne d’exploitation agricole*],0)),FALSE,TRUE))</f>
        <v>1</v>
      </c>
      <c r="AF272" s="165" t="str">
        <f t="shared" si="16"/>
        <v xml:space="preserve">ISSA OUEDRAOGO </v>
      </c>
      <c r="AG272" s="166" t="str">
        <f t="shared" si="17"/>
        <v>9/5/2022</v>
      </c>
      <c r="AH272" s="167">
        <f t="shared" si="19"/>
        <v>3</v>
      </c>
      <c r="AI272" s="168">
        <f t="shared" si="18"/>
        <v>0</v>
      </c>
    </row>
    <row r="273" spans="1:35" ht="15" customHeight="1" x14ac:dyDescent="0.2">
      <c r="A273" s="206" t="s">
        <v>1477</v>
      </c>
      <c r="B273" s="206" t="s">
        <v>667</v>
      </c>
      <c r="C273" s="206" t="s">
        <v>1477</v>
      </c>
      <c r="D273" s="222" t="s">
        <v>1445</v>
      </c>
      <c r="E273" s="206" t="s">
        <v>669</v>
      </c>
      <c r="F273" s="206" t="s">
        <v>670</v>
      </c>
      <c r="G273" s="206" t="s">
        <v>1446</v>
      </c>
      <c r="H273" s="281">
        <v>4</v>
      </c>
      <c r="I273" s="206" t="s">
        <v>671</v>
      </c>
      <c r="J273" s="206">
        <v>1</v>
      </c>
      <c r="K273" s="207">
        <v>2022</v>
      </c>
      <c r="L273" s="208" t="s">
        <v>1478</v>
      </c>
      <c r="M273" s="208" t="s">
        <v>1479</v>
      </c>
      <c r="N273" s="210" t="s">
        <v>3327</v>
      </c>
      <c r="O273" s="209" t="s">
        <v>1480</v>
      </c>
      <c r="P273" s="209" t="s">
        <v>674</v>
      </c>
      <c r="Q273" s="210">
        <v>1982</v>
      </c>
      <c r="R273" s="211">
        <v>2</v>
      </c>
      <c r="S273" s="211" t="s">
        <v>667</v>
      </c>
      <c r="T273" s="211" t="s">
        <v>667</v>
      </c>
      <c r="U273" s="211" t="s">
        <v>667</v>
      </c>
      <c r="V273" s="211" t="s">
        <v>667</v>
      </c>
      <c r="W273" s="211" t="s">
        <v>667</v>
      </c>
      <c r="X273" s="212">
        <v>0</v>
      </c>
      <c r="Y273" s="212">
        <v>0</v>
      </c>
      <c r="Z273" s="213" t="s">
        <v>1448</v>
      </c>
      <c r="AA273" s="214">
        <v>2022</v>
      </c>
      <c r="AB273" s="215">
        <v>5</v>
      </c>
      <c r="AC273" s="215">
        <v>9</v>
      </c>
      <c r="AD273" s="220" t="b">
        <f>IF(ISBLANK(GroupMember[[#This Row],[1. Identifiant interne d’exploitation agricole*]]),"",IF(ISERROR(MATCH(GroupMember[[#This Row],[1. Identifiant interne d’exploitation agricole*]],CertifiedCrop[1. Identifiant interne d’exploitation agricole*],0)),FALSE,TRUE))</f>
        <v>1</v>
      </c>
      <c r="AE273" s="220" t="b">
        <f>IF(ISBLANK(GroupMember[[#This Row],[1. Identifiant interne d’exploitation agricole*]]),"",IF(ISERROR(MATCH(GroupMember[[#This Row],[1. Identifiant interne d’exploitation agricole*]],FarmUnit[1. Identifiant interne d’exploitation agricole*],0)),FALSE,TRUE))</f>
        <v>1</v>
      </c>
      <c r="AF273" s="165" t="str">
        <f t="shared" si="16"/>
        <v xml:space="preserve">JEAN BATIPSTE PEHAN </v>
      </c>
      <c r="AG273" s="166" t="str">
        <f t="shared" si="17"/>
        <v>9/5/2022</v>
      </c>
      <c r="AH273" s="167">
        <f t="shared" si="19"/>
        <v>3</v>
      </c>
      <c r="AI273" s="168">
        <f t="shared" si="18"/>
        <v>0</v>
      </c>
    </row>
    <row r="274" spans="1:35" ht="15" customHeight="1" x14ac:dyDescent="0.2">
      <c r="A274" s="206" t="s">
        <v>1481</v>
      </c>
      <c r="B274" s="206" t="s">
        <v>667</v>
      </c>
      <c r="C274" s="206" t="s">
        <v>1481</v>
      </c>
      <c r="D274" s="222" t="s">
        <v>1445</v>
      </c>
      <c r="E274" s="206" t="s">
        <v>669</v>
      </c>
      <c r="F274" s="206" t="s">
        <v>670</v>
      </c>
      <c r="G274" s="206" t="s">
        <v>1446</v>
      </c>
      <c r="H274" s="281">
        <v>3</v>
      </c>
      <c r="I274" s="206" t="s">
        <v>671</v>
      </c>
      <c r="J274" s="206">
        <v>1</v>
      </c>
      <c r="K274" s="207">
        <v>2022</v>
      </c>
      <c r="L274" s="208" t="s">
        <v>1482</v>
      </c>
      <c r="M274" s="208" t="s">
        <v>1412</v>
      </c>
      <c r="N274" s="210" t="s">
        <v>3328</v>
      </c>
      <c r="O274" s="209" t="s">
        <v>667</v>
      </c>
      <c r="P274" s="209" t="s">
        <v>674</v>
      </c>
      <c r="Q274" s="210">
        <v>1974</v>
      </c>
      <c r="R274" s="211">
        <v>3</v>
      </c>
      <c r="S274" s="211" t="s">
        <v>667</v>
      </c>
      <c r="T274" s="211" t="s">
        <v>667</v>
      </c>
      <c r="U274" s="211" t="s">
        <v>667</v>
      </c>
      <c r="V274" s="211" t="s">
        <v>667</v>
      </c>
      <c r="W274" s="211" t="s">
        <v>667</v>
      </c>
      <c r="X274" s="212">
        <v>0</v>
      </c>
      <c r="Y274" s="212">
        <v>0</v>
      </c>
      <c r="Z274" s="213" t="s">
        <v>1448</v>
      </c>
      <c r="AA274" s="214">
        <v>2022</v>
      </c>
      <c r="AB274" s="215">
        <v>5</v>
      </c>
      <c r="AC274" s="215">
        <v>9</v>
      </c>
      <c r="AD274" s="220" t="b">
        <f>IF(ISBLANK(GroupMember[[#This Row],[1. Identifiant interne d’exploitation agricole*]]),"",IF(ISERROR(MATCH(GroupMember[[#This Row],[1. Identifiant interne d’exploitation agricole*]],CertifiedCrop[1. Identifiant interne d’exploitation agricole*],0)),FALSE,TRUE))</f>
        <v>1</v>
      </c>
      <c r="AE274" s="220" t="b">
        <f>IF(ISBLANK(GroupMember[[#This Row],[1. Identifiant interne d’exploitation agricole*]]),"",IF(ISERROR(MATCH(GroupMember[[#This Row],[1. Identifiant interne d’exploitation agricole*]],FarmUnit[1. Identifiant interne d’exploitation agricole*],0)),FALSE,TRUE))</f>
        <v>1</v>
      </c>
      <c r="AF274" s="165" t="str">
        <f t="shared" si="16"/>
        <v xml:space="preserve">ARSENNE BAH </v>
      </c>
      <c r="AG274" s="166" t="str">
        <f t="shared" si="17"/>
        <v>9/5/2022</v>
      </c>
      <c r="AH274" s="167">
        <f t="shared" si="19"/>
        <v>3</v>
      </c>
      <c r="AI274" s="168">
        <f t="shared" si="18"/>
        <v>0</v>
      </c>
    </row>
    <row r="275" spans="1:35" ht="15" customHeight="1" x14ac:dyDescent="0.2">
      <c r="A275" s="206" t="s">
        <v>1483</v>
      </c>
      <c r="B275" s="206" t="s">
        <v>667</v>
      </c>
      <c r="C275" s="206" t="s">
        <v>1483</v>
      </c>
      <c r="D275" s="222" t="s">
        <v>1445</v>
      </c>
      <c r="E275" s="206" t="s">
        <v>669</v>
      </c>
      <c r="F275" s="206" t="s">
        <v>670</v>
      </c>
      <c r="G275" s="206" t="s">
        <v>1446</v>
      </c>
      <c r="H275" s="281">
        <v>3.54</v>
      </c>
      <c r="I275" s="206" t="s">
        <v>671</v>
      </c>
      <c r="J275" s="206">
        <v>1</v>
      </c>
      <c r="K275" s="207">
        <v>2022</v>
      </c>
      <c r="L275" s="208" t="s">
        <v>1484</v>
      </c>
      <c r="M275" s="208" t="s">
        <v>1485</v>
      </c>
      <c r="N275" s="210" t="s">
        <v>667</v>
      </c>
      <c r="O275" s="209" t="s">
        <v>667</v>
      </c>
      <c r="P275" s="209" t="s">
        <v>674</v>
      </c>
      <c r="Q275" s="210">
        <v>1976</v>
      </c>
      <c r="R275" s="211">
        <v>5</v>
      </c>
      <c r="S275" s="211" t="s">
        <v>667</v>
      </c>
      <c r="T275" s="211" t="s">
        <v>667</v>
      </c>
      <c r="U275" s="211" t="s">
        <v>667</v>
      </c>
      <c r="V275" s="211" t="s">
        <v>667</v>
      </c>
      <c r="W275" s="211" t="s">
        <v>667</v>
      </c>
      <c r="X275" s="212">
        <v>0</v>
      </c>
      <c r="Y275" s="212">
        <v>0</v>
      </c>
      <c r="Z275" s="213" t="s">
        <v>1448</v>
      </c>
      <c r="AA275" s="214">
        <v>2022</v>
      </c>
      <c r="AB275" s="215">
        <v>5</v>
      </c>
      <c r="AC275" s="215">
        <v>8</v>
      </c>
      <c r="AD275" s="220" t="b">
        <f>IF(ISBLANK(GroupMember[[#This Row],[1. Identifiant interne d’exploitation agricole*]]),"",IF(ISERROR(MATCH(GroupMember[[#This Row],[1. Identifiant interne d’exploitation agricole*]],CertifiedCrop[1. Identifiant interne d’exploitation agricole*],0)),FALSE,TRUE))</f>
        <v>1</v>
      </c>
      <c r="AE275" s="220" t="b">
        <f>IF(ISBLANK(GroupMember[[#This Row],[1. Identifiant interne d’exploitation agricole*]]),"",IF(ISERROR(MATCH(GroupMember[[#This Row],[1. Identifiant interne d’exploitation agricole*]],FarmUnit[1. Identifiant interne d’exploitation agricole*],0)),FALSE,TRUE))</f>
        <v>1</v>
      </c>
      <c r="AF275" s="165" t="str">
        <f t="shared" si="16"/>
        <v xml:space="preserve"> MATHIEU TIEHI</v>
      </c>
      <c r="AG275" s="166" t="str">
        <f t="shared" si="17"/>
        <v>8/5/2022</v>
      </c>
      <c r="AH275" s="167">
        <f t="shared" si="19"/>
        <v>3</v>
      </c>
      <c r="AI275" s="168">
        <f t="shared" si="18"/>
        <v>0</v>
      </c>
    </row>
    <row r="276" spans="1:35" ht="15" customHeight="1" x14ac:dyDescent="0.2">
      <c r="A276" s="206" t="s">
        <v>1486</v>
      </c>
      <c r="B276" s="206" t="s">
        <v>667</v>
      </c>
      <c r="C276" s="206" t="s">
        <v>1486</v>
      </c>
      <c r="D276" s="222" t="s">
        <v>1445</v>
      </c>
      <c r="E276" s="206" t="s">
        <v>669</v>
      </c>
      <c r="F276" s="206" t="s">
        <v>670</v>
      </c>
      <c r="G276" s="206" t="s">
        <v>1446</v>
      </c>
      <c r="H276" s="281">
        <v>4.05</v>
      </c>
      <c r="I276" s="206" t="s">
        <v>671</v>
      </c>
      <c r="J276" s="206">
        <v>1</v>
      </c>
      <c r="K276" s="207">
        <v>2022</v>
      </c>
      <c r="L276" s="208" t="s">
        <v>1487</v>
      </c>
      <c r="M276" s="208" t="s">
        <v>1488</v>
      </c>
      <c r="N276" s="210" t="s">
        <v>667</v>
      </c>
      <c r="O276" s="209" t="s">
        <v>667</v>
      </c>
      <c r="P276" s="209" t="s">
        <v>674</v>
      </c>
      <c r="Q276" s="210">
        <v>1974</v>
      </c>
      <c r="R276" s="211">
        <v>5</v>
      </c>
      <c r="S276" s="211" t="s">
        <v>667</v>
      </c>
      <c r="T276" s="211" t="s">
        <v>667</v>
      </c>
      <c r="U276" s="211" t="s">
        <v>667</v>
      </c>
      <c r="V276" s="211" t="s">
        <v>667</v>
      </c>
      <c r="W276" s="211" t="s">
        <v>667</v>
      </c>
      <c r="X276" s="212">
        <v>0</v>
      </c>
      <c r="Y276" s="212">
        <v>0</v>
      </c>
      <c r="Z276" s="213" t="s">
        <v>1448</v>
      </c>
      <c r="AA276" s="214">
        <v>2022</v>
      </c>
      <c r="AB276" s="215">
        <v>5</v>
      </c>
      <c r="AC276" s="215">
        <v>8</v>
      </c>
      <c r="AD276" s="220" t="b">
        <f>IF(ISBLANK(GroupMember[[#This Row],[1. Identifiant interne d’exploitation agricole*]]),"",IF(ISERROR(MATCH(GroupMember[[#This Row],[1. Identifiant interne d’exploitation agricole*]],CertifiedCrop[1. Identifiant interne d’exploitation agricole*],0)),FALSE,TRUE))</f>
        <v>1</v>
      </c>
      <c r="AE276" s="220" t="b">
        <f>IF(ISBLANK(GroupMember[[#This Row],[1. Identifiant interne d’exploitation agricole*]]),"",IF(ISERROR(MATCH(GroupMember[[#This Row],[1. Identifiant interne d’exploitation agricole*]],FarmUnit[1. Identifiant interne d’exploitation agricole*],0)),FALSE,TRUE))</f>
        <v>1</v>
      </c>
      <c r="AF276" s="165" t="str">
        <f t="shared" si="16"/>
        <v xml:space="preserve">LAZARD GOH </v>
      </c>
      <c r="AG276" s="166" t="str">
        <f t="shared" si="17"/>
        <v>8/5/2022</v>
      </c>
      <c r="AH276" s="167">
        <f t="shared" si="19"/>
        <v>3</v>
      </c>
      <c r="AI276" s="168">
        <f t="shared" si="18"/>
        <v>0</v>
      </c>
    </row>
    <row r="277" spans="1:35" ht="15" customHeight="1" x14ac:dyDescent="0.2">
      <c r="A277" s="206" t="s">
        <v>1489</v>
      </c>
      <c r="B277" s="206" t="s">
        <v>667</v>
      </c>
      <c r="C277" s="206" t="s">
        <v>1489</v>
      </c>
      <c r="D277" s="222" t="s">
        <v>1445</v>
      </c>
      <c r="E277" s="206" t="s">
        <v>669</v>
      </c>
      <c r="F277" s="206" t="s">
        <v>670</v>
      </c>
      <c r="G277" s="206" t="s">
        <v>1446</v>
      </c>
      <c r="H277" s="281">
        <v>3.53</v>
      </c>
      <c r="I277" s="206" t="s">
        <v>671</v>
      </c>
      <c r="J277" s="206">
        <v>1</v>
      </c>
      <c r="K277" s="207">
        <v>2022</v>
      </c>
      <c r="L277" s="208" t="s">
        <v>1490</v>
      </c>
      <c r="M277" s="208" t="s">
        <v>1491</v>
      </c>
      <c r="N277" s="210" t="s">
        <v>667</v>
      </c>
      <c r="O277" s="209" t="s">
        <v>1492</v>
      </c>
      <c r="P277" s="209" t="s">
        <v>674</v>
      </c>
      <c r="Q277" s="210">
        <v>1984</v>
      </c>
      <c r="R277" s="211">
        <v>6</v>
      </c>
      <c r="S277" s="211" t="s">
        <v>667</v>
      </c>
      <c r="T277" s="211" t="s">
        <v>667</v>
      </c>
      <c r="U277" s="211" t="s">
        <v>667</v>
      </c>
      <c r="V277" s="211" t="s">
        <v>667</v>
      </c>
      <c r="W277" s="211" t="s">
        <v>667</v>
      </c>
      <c r="X277" s="212">
        <v>0</v>
      </c>
      <c r="Y277" s="212">
        <v>0</v>
      </c>
      <c r="Z277" s="213" t="s">
        <v>1448</v>
      </c>
      <c r="AA277" s="214">
        <v>2022</v>
      </c>
      <c r="AB277" s="215">
        <v>3</v>
      </c>
      <c r="AC277" s="215">
        <v>30</v>
      </c>
      <c r="AD277" s="220" t="b">
        <f>IF(ISBLANK(GroupMember[[#This Row],[1. Identifiant interne d’exploitation agricole*]]),"",IF(ISERROR(MATCH(GroupMember[[#This Row],[1. Identifiant interne d’exploitation agricole*]],CertifiedCrop[1. Identifiant interne d’exploitation agricole*],0)),FALSE,TRUE))</f>
        <v>1</v>
      </c>
      <c r="AE277" s="220" t="b">
        <f>IF(ISBLANK(GroupMember[[#This Row],[1. Identifiant interne d’exploitation agricole*]]),"",IF(ISERROR(MATCH(GroupMember[[#This Row],[1. Identifiant interne d’exploitation agricole*]],FarmUnit[1. Identifiant interne d’exploitation agricole*],0)),FALSE,TRUE))</f>
        <v>1</v>
      </c>
      <c r="AF277" s="165" t="str">
        <f t="shared" si="16"/>
        <v xml:space="preserve">ELOI TOTE </v>
      </c>
      <c r="AG277" s="166" t="str">
        <f t="shared" si="17"/>
        <v>30/3/2022</v>
      </c>
      <c r="AH277" s="167">
        <f t="shared" si="19"/>
        <v>3</v>
      </c>
      <c r="AI277" s="168">
        <f t="shared" si="18"/>
        <v>0</v>
      </c>
    </row>
    <row r="278" spans="1:35" ht="15" customHeight="1" x14ac:dyDescent="0.2">
      <c r="A278" s="206" t="s">
        <v>1493</v>
      </c>
      <c r="B278" s="206" t="s">
        <v>667</v>
      </c>
      <c r="C278" s="206" t="s">
        <v>1493</v>
      </c>
      <c r="D278" s="222" t="s">
        <v>1445</v>
      </c>
      <c r="E278" s="206" t="s">
        <v>669</v>
      </c>
      <c r="F278" s="206" t="s">
        <v>670</v>
      </c>
      <c r="G278" s="206" t="s">
        <v>1446</v>
      </c>
      <c r="H278" s="281">
        <v>4</v>
      </c>
      <c r="I278" s="206" t="s">
        <v>671</v>
      </c>
      <c r="J278" s="206">
        <v>1</v>
      </c>
      <c r="K278" s="207">
        <v>2022</v>
      </c>
      <c r="L278" s="208" t="s">
        <v>1460</v>
      </c>
      <c r="M278" s="208" t="s">
        <v>1494</v>
      </c>
      <c r="N278" s="210" t="s">
        <v>667</v>
      </c>
      <c r="O278" s="209" t="s">
        <v>1495</v>
      </c>
      <c r="P278" s="209" t="s">
        <v>674</v>
      </c>
      <c r="Q278" s="210">
        <v>1982</v>
      </c>
      <c r="R278" s="211">
        <v>4</v>
      </c>
      <c r="S278" s="211" t="s">
        <v>667</v>
      </c>
      <c r="T278" s="211" t="s">
        <v>667</v>
      </c>
      <c r="U278" s="211" t="s">
        <v>667</v>
      </c>
      <c r="V278" s="211" t="s">
        <v>667</v>
      </c>
      <c r="W278" s="211" t="s">
        <v>667</v>
      </c>
      <c r="X278" s="212">
        <v>0</v>
      </c>
      <c r="Y278" s="212">
        <v>0</v>
      </c>
      <c r="Z278" s="213" t="s">
        <v>1448</v>
      </c>
      <c r="AA278" s="214">
        <v>2022</v>
      </c>
      <c r="AB278" s="215">
        <v>5</v>
      </c>
      <c r="AC278" s="215">
        <v>8</v>
      </c>
      <c r="AD278" s="220" t="b">
        <f>IF(ISBLANK(GroupMember[[#This Row],[1. Identifiant interne d’exploitation agricole*]]),"",IF(ISERROR(MATCH(GroupMember[[#This Row],[1. Identifiant interne d’exploitation agricole*]],CertifiedCrop[1. Identifiant interne d’exploitation agricole*],0)),FALSE,TRUE))</f>
        <v>1</v>
      </c>
      <c r="AE278" s="220" t="b">
        <f>IF(ISBLANK(GroupMember[[#This Row],[1. Identifiant interne d’exploitation agricole*]]),"",IF(ISERROR(MATCH(GroupMember[[#This Row],[1. Identifiant interne d’exploitation agricole*]],FarmUnit[1. Identifiant interne d’exploitation agricole*],0)),FALSE,TRUE))</f>
        <v>1</v>
      </c>
      <c r="AF278" s="165" t="str">
        <f t="shared" si="16"/>
        <v xml:space="preserve">MICHEL KOULAHI </v>
      </c>
      <c r="AG278" s="166" t="str">
        <f t="shared" si="17"/>
        <v>8/5/2022</v>
      </c>
      <c r="AH278" s="167">
        <f t="shared" si="19"/>
        <v>3</v>
      </c>
      <c r="AI278" s="168">
        <f t="shared" si="18"/>
        <v>0</v>
      </c>
    </row>
    <row r="279" spans="1:35" ht="15" customHeight="1" x14ac:dyDescent="0.2">
      <c r="A279" s="206" t="s">
        <v>1496</v>
      </c>
      <c r="B279" s="206" t="s">
        <v>667</v>
      </c>
      <c r="C279" s="206" t="s">
        <v>1496</v>
      </c>
      <c r="D279" s="222" t="s">
        <v>1445</v>
      </c>
      <c r="E279" s="206" t="s">
        <v>669</v>
      </c>
      <c r="F279" s="206" t="s">
        <v>670</v>
      </c>
      <c r="G279" s="206" t="s">
        <v>1446</v>
      </c>
      <c r="H279" s="281">
        <v>5.47</v>
      </c>
      <c r="I279" s="206" t="s">
        <v>671</v>
      </c>
      <c r="J279" s="206">
        <v>1</v>
      </c>
      <c r="K279" s="207">
        <v>2022</v>
      </c>
      <c r="L279" s="208" t="s">
        <v>1497</v>
      </c>
      <c r="M279" s="208" t="s">
        <v>1498</v>
      </c>
      <c r="N279" s="210" t="s">
        <v>667</v>
      </c>
      <c r="O279" s="209" t="s">
        <v>1499</v>
      </c>
      <c r="P279" s="209" t="s">
        <v>679</v>
      </c>
      <c r="Q279" s="210">
        <v>1976</v>
      </c>
      <c r="R279" s="211">
        <v>4</v>
      </c>
      <c r="S279" s="211" t="s">
        <v>667</v>
      </c>
      <c r="T279" s="211" t="s">
        <v>667</v>
      </c>
      <c r="U279" s="211" t="s">
        <v>667</v>
      </c>
      <c r="V279" s="211" t="s">
        <v>667</v>
      </c>
      <c r="W279" s="211" t="s">
        <v>667</v>
      </c>
      <c r="X279" s="212">
        <v>0</v>
      </c>
      <c r="Y279" s="212">
        <v>0</v>
      </c>
      <c r="Z279" s="213" t="s">
        <v>1448</v>
      </c>
      <c r="AA279" s="214">
        <v>2022</v>
      </c>
      <c r="AB279" s="215">
        <v>5</v>
      </c>
      <c r="AC279" s="215">
        <v>7</v>
      </c>
      <c r="AD279" s="220" t="b">
        <f>IF(ISBLANK(GroupMember[[#This Row],[1. Identifiant interne d’exploitation agricole*]]),"",IF(ISERROR(MATCH(GroupMember[[#This Row],[1. Identifiant interne d’exploitation agricole*]],CertifiedCrop[1. Identifiant interne d’exploitation agricole*],0)),FALSE,TRUE))</f>
        <v>1</v>
      </c>
      <c r="AE279" s="220" t="b">
        <f>IF(ISBLANK(GroupMember[[#This Row],[1. Identifiant interne d’exploitation agricole*]]),"",IF(ISERROR(MATCH(GroupMember[[#This Row],[1. Identifiant interne d’exploitation agricole*]],FarmUnit[1. Identifiant interne d’exploitation agricole*],0)),FALSE,TRUE))</f>
        <v>1</v>
      </c>
      <c r="AF279" s="165" t="str">
        <f t="shared" si="16"/>
        <v xml:space="preserve">MONIQUE IPOTE </v>
      </c>
      <c r="AG279" s="166" t="str">
        <f t="shared" si="17"/>
        <v>7/5/2022</v>
      </c>
      <c r="AH279" s="167">
        <f t="shared" si="19"/>
        <v>2</v>
      </c>
      <c r="AI279" s="168">
        <f t="shared" si="18"/>
        <v>0</v>
      </c>
    </row>
    <row r="280" spans="1:35" ht="15" customHeight="1" x14ac:dyDescent="0.2">
      <c r="A280" s="206" t="s">
        <v>1500</v>
      </c>
      <c r="B280" s="206" t="s">
        <v>667</v>
      </c>
      <c r="C280" s="206" t="s">
        <v>1500</v>
      </c>
      <c r="D280" s="222" t="s">
        <v>1445</v>
      </c>
      <c r="E280" s="206" t="s">
        <v>669</v>
      </c>
      <c r="F280" s="206" t="s">
        <v>670</v>
      </c>
      <c r="G280" s="206" t="s">
        <v>1446</v>
      </c>
      <c r="H280" s="281">
        <v>3.53</v>
      </c>
      <c r="I280" s="206" t="s">
        <v>671</v>
      </c>
      <c r="J280" s="206">
        <v>1</v>
      </c>
      <c r="K280" s="207">
        <v>2022</v>
      </c>
      <c r="L280" s="208" t="s">
        <v>1501</v>
      </c>
      <c r="M280" s="208" t="s">
        <v>1502</v>
      </c>
      <c r="N280" s="210" t="s">
        <v>667</v>
      </c>
      <c r="O280" s="209" t="s">
        <v>1503</v>
      </c>
      <c r="P280" s="209" t="s">
        <v>674</v>
      </c>
      <c r="Q280" s="210">
        <v>1975</v>
      </c>
      <c r="R280" s="211">
        <v>2</v>
      </c>
      <c r="S280" s="211" t="s">
        <v>667</v>
      </c>
      <c r="T280" s="211" t="s">
        <v>667</v>
      </c>
      <c r="U280" s="211" t="s">
        <v>667</v>
      </c>
      <c r="V280" s="211" t="s">
        <v>667</v>
      </c>
      <c r="W280" s="211" t="s">
        <v>667</v>
      </c>
      <c r="X280" s="212">
        <v>0</v>
      </c>
      <c r="Y280" s="212">
        <v>0</v>
      </c>
      <c r="Z280" s="213" t="s">
        <v>1448</v>
      </c>
      <c r="AA280" s="214">
        <v>2022</v>
      </c>
      <c r="AB280" s="215">
        <v>5</v>
      </c>
      <c r="AC280" s="215">
        <v>7</v>
      </c>
      <c r="AD280" s="220" t="b">
        <f>IF(ISBLANK(GroupMember[[#This Row],[1. Identifiant interne d’exploitation agricole*]]),"",IF(ISERROR(MATCH(GroupMember[[#This Row],[1. Identifiant interne d’exploitation agricole*]],CertifiedCrop[1. Identifiant interne d’exploitation agricole*],0)),FALSE,TRUE))</f>
        <v>1</v>
      </c>
      <c r="AE280" s="220" t="b">
        <f>IF(ISBLANK(GroupMember[[#This Row],[1. Identifiant interne d’exploitation agricole*]]),"",IF(ISERROR(MATCH(GroupMember[[#This Row],[1. Identifiant interne d’exploitation agricole*]],FarmUnit[1. Identifiant interne d’exploitation agricole*],0)),FALSE,TRUE))</f>
        <v>1</v>
      </c>
      <c r="AF280" s="165" t="str">
        <f t="shared" si="16"/>
        <v xml:space="preserve">MARCEL TIEHI </v>
      </c>
      <c r="AG280" s="166" t="str">
        <f t="shared" si="17"/>
        <v>7/5/2022</v>
      </c>
      <c r="AH280" s="167">
        <f t="shared" si="19"/>
        <v>2</v>
      </c>
      <c r="AI280" s="168">
        <f t="shared" si="18"/>
        <v>0</v>
      </c>
    </row>
    <row r="281" spans="1:35" ht="15" customHeight="1" x14ac:dyDescent="0.2">
      <c r="A281" s="206" t="s">
        <v>1504</v>
      </c>
      <c r="B281" s="206" t="s">
        <v>667</v>
      </c>
      <c r="C281" s="206" t="s">
        <v>1504</v>
      </c>
      <c r="D281" s="222" t="s">
        <v>1445</v>
      </c>
      <c r="E281" s="206" t="s">
        <v>669</v>
      </c>
      <c r="F281" s="206" t="s">
        <v>670</v>
      </c>
      <c r="G281" s="206" t="s">
        <v>1446</v>
      </c>
      <c r="H281" s="281">
        <v>3.35</v>
      </c>
      <c r="I281" s="206" t="s">
        <v>671</v>
      </c>
      <c r="J281" s="206">
        <v>1</v>
      </c>
      <c r="K281" s="207">
        <v>2022</v>
      </c>
      <c r="L281" s="208" t="s">
        <v>1505</v>
      </c>
      <c r="M281" s="208" t="s">
        <v>897</v>
      </c>
      <c r="N281" s="210" t="s">
        <v>667</v>
      </c>
      <c r="O281" s="209" t="s">
        <v>1506</v>
      </c>
      <c r="P281" s="209" t="s">
        <v>674</v>
      </c>
      <c r="Q281" s="210">
        <v>1974</v>
      </c>
      <c r="R281" s="211">
        <v>6</v>
      </c>
      <c r="S281" s="211" t="s">
        <v>667</v>
      </c>
      <c r="T281" s="211" t="s">
        <v>667</v>
      </c>
      <c r="U281" s="211" t="s">
        <v>667</v>
      </c>
      <c r="V281" s="211" t="s">
        <v>667</v>
      </c>
      <c r="W281" s="211" t="s">
        <v>667</v>
      </c>
      <c r="X281" s="212">
        <v>0</v>
      </c>
      <c r="Y281" s="212">
        <v>0</v>
      </c>
      <c r="Z281" s="213" t="s">
        <v>1448</v>
      </c>
      <c r="AA281" s="214">
        <v>2022</v>
      </c>
      <c r="AB281" s="215">
        <v>5</v>
      </c>
      <c r="AC281" s="215">
        <v>6</v>
      </c>
      <c r="AD281" s="220" t="b">
        <f>IF(ISBLANK(GroupMember[[#This Row],[1. Identifiant interne d’exploitation agricole*]]),"",IF(ISERROR(MATCH(GroupMember[[#This Row],[1. Identifiant interne d’exploitation agricole*]],CertifiedCrop[1. Identifiant interne d’exploitation agricole*],0)),FALSE,TRUE))</f>
        <v>1</v>
      </c>
      <c r="AE281" s="220" t="b">
        <f>IF(ISBLANK(GroupMember[[#This Row],[1. Identifiant interne d’exploitation agricole*]]),"",IF(ISERROR(MATCH(GroupMember[[#This Row],[1. Identifiant interne d’exploitation agricole*]],FarmUnit[1. Identifiant interne d’exploitation agricole*],0)),FALSE,TRUE))</f>
        <v>1</v>
      </c>
      <c r="AF281" s="165" t="str">
        <f t="shared" si="16"/>
        <v xml:space="preserve">GERARD TEHE </v>
      </c>
      <c r="AG281" s="166" t="str">
        <f t="shared" si="17"/>
        <v>6/5/2022</v>
      </c>
      <c r="AH281" s="167">
        <f t="shared" si="19"/>
        <v>3</v>
      </c>
      <c r="AI281" s="168">
        <f t="shared" si="18"/>
        <v>0</v>
      </c>
    </row>
    <row r="282" spans="1:35" ht="15" customHeight="1" x14ac:dyDescent="0.2">
      <c r="A282" s="206" t="s">
        <v>1507</v>
      </c>
      <c r="B282" s="206" t="s">
        <v>667</v>
      </c>
      <c r="C282" s="206" t="s">
        <v>1507</v>
      </c>
      <c r="D282" s="222" t="s">
        <v>1445</v>
      </c>
      <c r="E282" s="206" t="s">
        <v>669</v>
      </c>
      <c r="F282" s="206" t="s">
        <v>670</v>
      </c>
      <c r="G282" s="206" t="s">
        <v>1446</v>
      </c>
      <c r="H282" s="281">
        <v>3.91</v>
      </c>
      <c r="I282" s="206" t="s">
        <v>671</v>
      </c>
      <c r="J282" s="206">
        <v>1</v>
      </c>
      <c r="K282" s="207">
        <v>2022</v>
      </c>
      <c r="L282" s="208" t="s">
        <v>1508</v>
      </c>
      <c r="M282" s="208" t="s">
        <v>1509</v>
      </c>
      <c r="N282" s="210" t="s">
        <v>3329</v>
      </c>
      <c r="O282" s="209" t="s">
        <v>1510</v>
      </c>
      <c r="P282" s="209" t="s">
        <v>674</v>
      </c>
      <c r="Q282" s="210">
        <v>1982</v>
      </c>
      <c r="R282" s="211">
        <v>3</v>
      </c>
      <c r="S282" s="211" t="s">
        <v>667</v>
      </c>
      <c r="T282" s="211" t="s">
        <v>667</v>
      </c>
      <c r="U282" s="211" t="s">
        <v>667</v>
      </c>
      <c r="V282" s="211" t="s">
        <v>667</v>
      </c>
      <c r="W282" s="211" t="s">
        <v>667</v>
      </c>
      <c r="X282" s="212">
        <v>0</v>
      </c>
      <c r="Y282" s="212">
        <v>0</v>
      </c>
      <c r="Z282" s="213" t="s">
        <v>1448</v>
      </c>
      <c r="AA282" s="214">
        <v>2022</v>
      </c>
      <c r="AB282" s="215">
        <v>5</v>
      </c>
      <c r="AC282" s="215">
        <v>6</v>
      </c>
      <c r="AD282" s="220" t="b">
        <f>IF(ISBLANK(GroupMember[[#This Row],[1. Identifiant interne d’exploitation agricole*]]),"",IF(ISERROR(MATCH(GroupMember[[#This Row],[1. Identifiant interne d’exploitation agricole*]],CertifiedCrop[1. Identifiant interne d’exploitation agricole*],0)),FALSE,TRUE))</f>
        <v>1</v>
      </c>
      <c r="AE282" s="220" t="b">
        <f>IF(ISBLANK(GroupMember[[#This Row],[1. Identifiant interne d’exploitation agricole*]]),"",IF(ISERROR(MATCH(GroupMember[[#This Row],[1. Identifiant interne d’exploitation agricole*]],FarmUnit[1. Identifiant interne d’exploitation agricole*],0)),FALSE,TRUE))</f>
        <v>1</v>
      </c>
      <c r="AF282" s="165" t="str">
        <f t="shared" si="16"/>
        <v>CLAUDE  GNONSOU</v>
      </c>
      <c r="AG282" s="166" t="str">
        <f t="shared" si="17"/>
        <v>6/5/2022</v>
      </c>
      <c r="AH282" s="167">
        <f t="shared" si="19"/>
        <v>3</v>
      </c>
      <c r="AI282" s="168">
        <f t="shared" si="18"/>
        <v>0</v>
      </c>
    </row>
    <row r="283" spans="1:35" ht="15" customHeight="1" x14ac:dyDescent="0.2">
      <c r="A283" s="206" t="s">
        <v>1511</v>
      </c>
      <c r="B283" s="206" t="s">
        <v>667</v>
      </c>
      <c r="C283" s="206" t="s">
        <v>1511</v>
      </c>
      <c r="D283" s="222" t="s">
        <v>1445</v>
      </c>
      <c r="E283" s="206" t="s">
        <v>669</v>
      </c>
      <c r="F283" s="206" t="s">
        <v>670</v>
      </c>
      <c r="G283" s="206" t="s">
        <v>1446</v>
      </c>
      <c r="H283" s="281">
        <v>4.51</v>
      </c>
      <c r="I283" s="206" t="s">
        <v>671</v>
      </c>
      <c r="J283" s="206">
        <v>1</v>
      </c>
      <c r="K283" s="207">
        <v>2022</v>
      </c>
      <c r="L283" s="208" t="s">
        <v>1512</v>
      </c>
      <c r="M283" s="208" t="s">
        <v>1485</v>
      </c>
      <c r="N283" s="210" t="s">
        <v>667</v>
      </c>
      <c r="O283" s="209" t="s">
        <v>1513</v>
      </c>
      <c r="P283" s="209" t="s">
        <v>674</v>
      </c>
      <c r="Q283" s="210">
        <v>1974</v>
      </c>
      <c r="R283" s="211">
        <v>3</v>
      </c>
      <c r="S283" s="211" t="s">
        <v>667</v>
      </c>
      <c r="T283" s="211" t="s">
        <v>667</v>
      </c>
      <c r="U283" s="211" t="s">
        <v>667</v>
      </c>
      <c r="V283" s="211" t="s">
        <v>667</v>
      </c>
      <c r="W283" s="211" t="s">
        <v>667</v>
      </c>
      <c r="X283" s="212">
        <v>0</v>
      </c>
      <c r="Y283" s="212">
        <v>0</v>
      </c>
      <c r="Z283" s="213" t="s">
        <v>1448</v>
      </c>
      <c r="AA283" s="214">
        <v>2022</v>
      </c>
      <c r="AB283" s="215">
        <v>5</v>
      </c>
      <c r="AC283" s="215">
        <v>6</v>
      </c>
      <c r="AD283" s="220" t="b">
        <f>IF(ISBLANK(GroupMember[[#This Row],[1. Identifiant interne d’exploitation agricole*]]),"",IF(ISERROR(MATCH(GroupMember[[#This Row],[1. Identifiant interne d’exploitation agricole*]],CertifiedCrop[1. Identifiant interne d’exploitation agricole*],0)),FALSE,TRUE))</f>
        <v>1</v>
      </c>
      <c r="AE283" s="220" t="b">
        <f>IF(ISBLANK(GroupMember[[#This Row],[1. Identifiant interne d’exploitation agricole*]]),"",IF(ISERROR(MATCH(GroupMember[[#This Row],[1. Identifiant interne d’exploitation agricole*]],FarmUnit[1. Identifiant interne d’exploitation agricole*],0)),FALSE,TRUE))</f>
        <v>1</v>
      </c>
      <c r="AF283" s="165" t="str">
        <f t="shared" si="16"/>
        <v xml:space="preserve"> ESAIE  TIEHI</v>
      </c>
      <c r="AG283" s="166" t="str">
        <f t="shared" si="17"/>
        <v>6/5/2022</v>
      </c>
      <c r="AH283" s="167">
        <f t="shared" si="19"/>
        <v>3</v>
      </c>
      <c r="AI283" s="168">
        <f t="shared" si="18"/>
        <v>0</v>
      </c>
    </row>
    <row r="284" spans="1:35" ht="15" customHeight="1" x14ac:dyDescent="0.2">
      <c r="A284" s="206" t="s">
        <v>1514</v>
      </c>
      <c r="B284" s="206" t="s">
        <v>667</v>
      </c>
      <c r="C284" s="206" t="s">
        <v>1514</v>
      </c>
      <c r="D284" s="222" t="s">
        <v>1445</v>
      </c>
      <c r="E284" s="206" t="s">
        <v>669</v>
      </c>
      <c r="F284" s="206" t="s">
        <v>670</v>
      </c>
      <c r="G284" s="206" t="s">
        <v>1446</v>
      </c>
      <c r="H284" s="281">
        <v>3.85</v>
      </c>
      <c r="I284" s="206" t="s">
        <v>671</v>
      </c>
      <c r="J284" s="206">
        <v>1</v>
      </c>
      <c r="K284" s="207">
        <v>2022</v>
      </c>
      <c r="L284" s="208" t="s">
        <v>1515</v>
      </c>
      <c r="M284" s="208" t="s">
        <v>1516</v>
      </c>
      <c r="N284" s="210" t="s">
        <v>667</v>
      </c>
      <c r="O284" s="209" t="s">
        <v>667</v>
      </c>
      <c r="P284" s="209" t="s">
        <v>679</v>
      </c>
      <c r="Q284" s="210">
        <v>1976</v>
      </c>
      <c r="R284" s="211">
        <v>3</v>
      </c>
      <c r="S284" s="211" t="s">
        <v>667</v>
      </c>
      <c r="T284" s="211" t="s">
        <v>667</v>
      </c>
      <c r="U284" s="211" t="s">
        <v>667</v>
      </c>
      <c r="V284" s="211" t="s">
        <v>667</v>
      </c>
      <c r="W284" s="211" t="s">
        <v>667</v>
      </c>
      <c r="X284" s="212">
        <v>0</v>
      </c>
      <c r="Y284" s="212">
        <v>0</v>
      </c>
      <c r="Z284" s="213" t="s">
        <v>1448</v>
      </c>
      <c r="AA284" s="214">
        <v>2022</v>
      </c>
      <c r="AB284" s="215">
        <v>5</v>
      </c>
      <c r="AC284" s="215">
        <v>5</v>
      </c>
      <c r="AD284" s="220" t="b">
        <f>IF(ISBLANK(GroupMember[[#This Row],[1. Identifiant interne d’exploitation agricole*]]),"",IF(ISERROR(MATCH(GroupMember[[#This Row],[1. Identifiant interne d’exploitation agricole*]],CertifiedCrop[1. Identifiant interne d’exploitation agricole*],0)),FALSE,TRUE))</f>
        <v>1</v>
      </c>
      <c r="AE284" s="220" t="b">
        <f>IF(ISBLANK(GroupMember[[#This Row],[1. Identifiant interne d’exploitation agricole*]]),"",IF(ISERROR(MATCH(GroupMember[[#This Row],[1. Identifiant interne d’exploitation agricole*]],FarmUnit[1. Identifiant interne d’exploitation agricole*],0)),FALSE,TRUE))</f>
        <v>1</v>
      </c>
      <c r="AF284" s="165" t="str">
        <f t="shared" si="16"/>
        <v xml:space="preserve">SUZANE DOHONDI </v>
      </c>
      <c r="AG284" s="166" t="str">
        <f t="shared" si="17"/>
        <v>5/5/2022</v>
      </c>
      <c r="AH284" s="167">
        <f t="shared" si="19"/>
        <v>2</v>
      </c>
      <c r="AI284" s="168">
        <f t="shared" si="18"/>
        <v>0</v>
      </c>
    </row>
    <row r="285" spans="1:35" ht="15" customHeight="1" x14ac:dyDescent="0.2">
      <c r="A285" s="206" t="s">
        <v>1517</v>
      </c>
      <c r="B285" s="206" t="s">
        <v>667</v>
      </c>
      <c r="C285" s="206" t="s">
        <v>1517</v>
      </c>
      <c r="D285" s="222" t="s">
        <v>1445</v>
      </c>
      <c r="E285" s="206" t="s">
        <v>669</v>
      </c>
      <c r="F285" s="206" t="s">
        <v>670</v>
      </c>
      <c r="G285" s="206" t="s">
        <v>1446</v>
      </c>
      <c r="H285" s="281">
        <v>3.57</v>
      </c>
      <c r="I285" s="206" t="s">
        <v>671</v>
      </c>
      <c r="J285" s="206">
        <v>1</v>
      </c>
      <c r="K285" s="207">
        <v>2022</v>
      </c>
      <c r="L285" s="208" t="s">
        <v>1518</v>
      </c>
      <c r="M285" s="208" t="s">
        <v>1488</v>
      </c>
      <c r="N285" s="210" t="s">
        <v>667</v>
      </c>
      <c r="O285" s="209" t="s">
        <v>1519</v>
      </c>
      <c r="P285" s="209" t="s">
        <v>674</v>
      </c>
      <c r="Q285" s="210">
        <v>1974</v>
      </c>
      <c r="R285" s="211">
        <v>2</v>
      </c>
      <c r="S285" s="211" t="s">
        <v>667</v>
      </c>
      <c r="T285" s="211" t="s">
        <v>667</v>
      </c>
      <c r="U285" s="211" t="s">
        <v>667</v>
      </c>
      <c r="V285" s="211" t="s">
        <v>667</v>
      </c>
      <c r="W285" s="211" t="s">
        <v>667</v>
      </c>
      <c r="X285" s="212">
        <v>0</v>
      </c>
      <c r="Y285" s="212">
        <v>0</v>
      </c>
      <c r="Z285" s="213" t="s">
        <v>1448</v>
      </c>
      <c r="AA285" s="214">
        <v>2022</v>
      </c>
      <c r="AB285" s="215">
        <v>5</v>
      </c>
      <c r="AC285" s="215">
        <v>18</v>
      </c>
      <c r="AD285" s="220" t="b">
        <f>IF(ISBLANK(GroupMember[[#This Row],[1. Identifiant interne d’exploitation agricole*]]),"",IF(ISERROR(MATCH(GroupMember[[#This Row],[1. Identifiant interne d’exploitation agricole*]],CertifiedCrop[1. Identifiant interne d’exploitation agricole*],0)),FALSE,TRUE))</f>
        <v>1</v>
      </c>
      <c r="AE285" s="220" t="b">
        <f>IF(ISBLANK(GroupMember[[#This Row],[1. Identifiant interne d’exploitation agricole*]]),"",IF(ISERROR(MATCH(GroupMember[[#This Row],[1. Identifiant interne d’exploitation agricole*]],FarmUnit[1. Identifiant interne d’exploitation agricole*],0)),FALSE,TRUE))</f>
        <v>1</v>
      </c>
      <c r="AF285" s="165" t="str">
        <f t="shared" si="16"/>
        <v xml:space="preserve">PHILIPPE GOH </v>
      </c>
      <c r="AG285" s="166" t="str">
        <f t="shared" si="17"/>
        <v>18/5/2022</v>
      </c>
      <c r="AH285" s="167">
        <f t="shared" si="19"/>
        <v>4</v>
      </c>
      <c r="AI285" s="168">
        <f t="shared" si="18"/>
        <v>0</v>
      </c>
    </row>
    <row r="286" spans="1:35" ht="15" customHeight="1" x14ac:dyDescent="0.2">
      <c r="A286" s="206" t="s">
        <v>1520</v>
      </c>
      <c r="B286" s="206" t="s">
        <v>667</v>
      </c>
      <c r="C286" s="206" t="s">
        <v>1520</v>
      </c>
      <c r="D286" s="222" t="s">
        <v>1445</v>
      </c>
      <c r="E286" s="206" t="s">
        <v>669</v>
      </c>
      <c r="F286" s="206" t="s">
        <v>670</v>
      </c>
      <c r="G286" s="206" t="s">
        <v>1446</v>
      </c>
      <c r="H286" s="281">
        <v>2.75</v>
      </c>
      <c r="I286" s="206" t="s">
        <v>671</v>
      </c>
      <c r="J286" s="206">
        <v>1</v>
      </c>
      <c r="K286" s="207">
        <v>2022</v>
      </c>
      <c r="L286" s="208" t="s">
        <v>1521</v>
      </c>
      <c r="M286" s="208" t="s">
        <v>1522</v>
      </c>
      <c r="N286" s="210" t="s">
        <v>667</v>
      </c>
      <c r="O286" s="209" t="s">
        <v>1523</v>
      </c>
      <c r="P286" s="209" t="s">
        <v>679</v>
      </c>
      <c r="Q286" s="210">
        <v>1984</v>
      </c>
      <c r="R286" s="211">
        <v>8</v>
      </c>
      <c r="S286" s="211" t="s">
        <v>667</v>
      </c>
      <c r="T286" s="211" t="s">
        <v>667</v>
      </c>
      <c r="U286" s="211" t="s">
        <v>667</v>
      </c>
      <c r="V286" s="211" t="s">
        <v>667</v>
      </c>
      <c r="W286" s="211" t="s">
        <v>667</v>
      </c>
      <c r="X286" s="212">
        <v>0</v>
      </c>
      <c r="Y286" s="212">
        <v>0</v>
      </c>
      <c r="Z286" s="213" t="s">
        <v>1448</v>
      </c>
      <c r="AA286" s="214">
        <v>2022</v>
      </c>
      <c r="AB286" s="215">
        <v>5</v>
      </c>
      <c r="AC286" s="215">
        <v>18</v>
      </c>
      <c r="AD286" s="220" t="b">
        <f>IF(ISBLANK(GroupMember[[#This Row],[1. Identifiant interne d’exploitation agricole*]]),"",IF(ISERROR(MATCH(GroupMember[[#This Row],[1. Identifiant interne d’exploitation agricole*]],CertifiedCrop[1. Identifiant interne d’exploitation agricole*],0)),FALSE,TRUE))</f>
        <v>1</v>
      </c>
      <c r="AE286" s="220" t="b">
        <f>IF(ISBLANK(GroupMember[[#This Row],[1. Identifiant interne d’exploitation agricole*]]),"",IF(ISERROR(MATCH(GroupMember[[#This Row],[1. Identifiant interne d’exploitation agricole*]],FarmUnit[1. Identifiant interne d’exploitation agricole*],0)),FALSE,TRUE))</f>
        <v>1</v>
      </c>
      <c r="AF286" s="165" t="str">
        <f t="shared" si="16"/>
        <v xml:space="preserve">THERESE POSSIEKAN </v>
      </c>
      <c r="AG286" s="166" t="str">
        <f t="shared" si="17"/>
        <v>18/5/2022</v>
      </c>
      <c r="AH286" s="167">
        <f t="shared" si="19"/>
        <v>4</v>
      </c>
      <c r="AI286" s="168">
        <f t="shared" si="18"/>
        <v>0</v>
      </c>
    </row>
    <row r="287" spans="1:35" ht="15" customHeight="1" x14ac:dyDescent="0.2">
      <c r="A287" s="206" t="s">
        <v>1524</v>
      </c>
      <c r="B287" s="206" t="s">
        <v>667</v>
      </c>
      <c r="C287" s="206" t="s">
        <v>1524</v>
      </c>
      <c r="D287" s="222" t="s">
        <v>1445</v>
      </c>
      <c r="E287" s="206" t="s">
        <v>669</v>
      </c>
      <c r="F287" s="206" t="s">
        <v>670</v>
      </c>
      <c r="G287" s="206" t="s">
        <v>1446</v>
      </c>
      <c r="H287" s="281">
        <v>2</v>
      </c>
      <c r="I287" s="206" t="s">
        <v>671</v>
      </c>
      <c r="J287" s="206">
        <v>1</v>
      </c>
      <c r="K287" s="207">
        <v>2022</v>
      </c>
      <c r="L287" s="208" t="s">
        <v>1525</v>
      </c>
      <c r="M287" s="208" t="s">
        <v>1526</v>
      </c>
      <c r="N287" s="210" t="s">
        <v>667</v>
      </c>
      <c r="O287" s="209" t="s">
        <v>667</v>
      </c>
      <c r="P287" s="209" t="s">
        <v>674</v>
      </c>
      <c r="Q287" s="210">
        <v>1982</v>
      </c>
      <c r="R287" s="211">
        <v>4</v>
      </c>
      <c r="S287" s="211" t="s">
        <v>667</v>
      </c>
      <c r="T287" s="211" t="s">
        <v>667</v>
      </c>
      <c r="U287" s="211" t="s">
        <v>667</v>
      </c>
      <c r="V287" s="211" t="s">
        <v>667</v>
      </c>
      <c r="W287" s="211" t="s">
        <v>667</v>
      </c>
      <c r="X287" s="212">
        <v>0</v>
      </c>
      <c r="Y287" s="212">
        <v>0</v>
      </c>
      <c r="Z287" s="213" t="s">
        <v>1448</v>
      </c>
      <c r="AA287" s="214">
        <v>2022</v>
      </c>
      <c r="AB287" s="215">
        <v>5</v>
      </c>
      <c r="AC287" s="215">
        <v>18</v>
      </c>
      <c r="AD287" s="220" t="b">
        <f>IF(ISBLANK(GroupMember[[#This Row],[1. Identifiant interne d’exploitation agricole*]]),"",IF(ISERROR(MATCH(GroupMember[[#This Row],[1. Identifiant interne d’exploitation agricole*]],CertifiedCrop[1. Identifiant interne d’exploitation agricole*],0)),FALSE,TRUE))</f>
        <v>1</v>
      </c>
      <c r="AE287" s="220" t="b">
        <f>IF(ISBLANK(GroupMember[[#This Row],[1. Identifiant interne d’exploitation agricole*]]),"",IF(ISERROR(MATCH(GroupMember[[#This Row],[1. Identifiant interne d’exploitation agricole*]],FarmUnit[1. Identifiant interne d’exploitation agricole*],0)),FALSE,TRUE))</f>
        <v>1</v>
      </c>
      <c r="AF287" s="165" t="str">
        <f t="shared" si="16"/>
        <v xml:space="preserve">NOEL TEINI </v>
      </c>
      <c r="AG287" s="166" t="str">
        <f t="shared" si="17"/>
        <v>18/5/2022</v>
      </c>
      <c r="AH287" s="167">
        <f t="shared" si="19"/>
        <v>4</v>
      </c>
      <c r="AI287" s="168">
        <f t="shared" si="18"/>
        <v>0</v>
      </c>
    </row>
    <row r="288" spans="1:35" ht="15" customHeight="1" x14ac:dyDescent="0.2">
      <c r="A288" s="206" t="s">
        <v>1527</v>
      </c>
      <c r="B288" s="206" t="s">
        <v>667</v>
      </c>
      <c r="C288" s="206" t="s">
        <v>1527</v>
      </c>
      <c r="D288" s="222" t="s">
        <v>1445</v>
      </c>
      <c r="E288" s="206" t="s">
        <v>669</v>
      </c>
      <c r="F288" s="206" t="s">
        <v>670</v>
      </c>
      <c r="G288" s="206" t="s">
        <v>1446</v>
      </c>
      <c r="H288" s="281">
        <v>3.5</v>
      </c>
      <c r="I288" s="206" t="s">
        <v>671</v>
      </c>
      <c r="J288" s="206">
        <v>1</v>
      </c>
      <c r="K288" s="207">
        <v>2022</v>
      </c>
      <c r="L288" s="208" t="s">
        <v>1528</v>
      </c>
      <c r="M288" s="208" t="s">
        <v>1473</v>
      </c>
      <c r="N288" s="210" t="s">
        <v>667</v>
      </c>
      <c r="O288" s="209" t="s">
        <v>1529</v>
      </c>
      <c r="P288" s="209" t="s">
        <v>674</v>
      </c>
      <c r="Q288" s="210">
        <v>1976</v>
      </c>
      <c r="R288" s="211">
        <v>2</v>
      </c>
      <c r="S288" s="211" t="s">
        <v>667</v>
      </c>
      <c r="T288" s="211" t="s">
        <v>667</v>
      </c>
      <c r="U288" s="211" t="s">
        <v>667</v>
      </c>
      <c r="V288" s="211" t="s">
        <v>667</v>
      </c>
      <c r="W288" s="211" t="s">
        <v>667</v>
      </c>
      <c r="X288" s="212">
        <v>0</v>
      </c>
      <c r="Y288" s="212">
        <v>0</v>
      </c>
      <c r="Z288" s="213" t="s">
        <v>1448</v>
      </c>
      <c r="AA288" s="214">
        <v>2022</v>
      </c>
      <c r="AB288" s="215">
        <v>5</v>
      </c>
      <c r="AC288" s="215">
        <v>12</v>
      </c>
      <c r="AD288" s="220" t="b">
        <f>IF(ISBLANK(GroupMember[[#This Row],[1. Identifiant interne d’exploitation agricole*]]),"",IF(ISERROR(MATCH(GroupMember[[#This Row],[1. Identifiant interne d’exploitation agricole*]],CertifiedCrop[1. Identifiant interne d’exploitation agricole*],0)),FALSE,TRUE))</f>
        <v>1</v>
      </c>
      <c r="AE288" s="220" t="b">
        <f>IF(ISBLANK(GroupMember[[#This Row],[1. Identifiant interne d’exploitation agricole*]]),"",IF(ISERROR(MATCH(GroupMember[[#This Row],[1. Identifiant interne d’exploitation agricole*]],FarmUnit[1. Identifiant interne d’exploitation agricole*],0)),FALSE,TRUE))</f>
        <v>1</v>
      </c>
      <c r="AF288" s="165" t="str">
        <f t="shared" si="16"/>
        <v xml:space="preserve">ANTONIO GUEHI </v>
      </c>
      <c r="AG288" s="166" t="str">
        <f t="shared" si="17"/>
        <v>12/5/2022</v>
      </c>
      <c r="AH288" s="167">
        <f t="shared" si="19"/>
        <v>2</v>
      </c>
      <c r="AI288" s="168">
        <f t="shared" si="18"/>
        <v>0</v>
      </c>
    </row>
    <row r="289" spans="1:35" ht="15" customHeight="1" x14ac:dyDescent="0.2">
      <c r="A289" s="206" t="s">
        <v>1530</v>
      </c>
      <c r="B289" s="206" t="s">
        <v>667</v>
      </c>
      <c r="C289" s="206" t="s">
        <v>1530</v>
      </c>
      <c r="D289" s="222" t="s">
        <v>1445</v>
      </c>
      <c r="E289" s="206" t="s">
        <v>669</v>
      </c>
      <c r="F289" s="206" t="s">
        <v>670</v>
      </c>
      <c r="G289" s="206" t="s">
        <v>1446</v>
      </c>
      <c r="H289" s="281">
        <v>5.31</v>
      </c>
      <c r="I289" s="206" t="s">
        <v>671</v>
      </c>
      <c r="J289" s="206">
        <v>1</v>
      </c>
      <c r="K289" s="207">
        <v>2022</v>
      </c>
      <c r="L289" s="208" t="s">
        <v>1531</v>
      </c>
      <c r="M289" s="208" t="s">
        <v>1532</v>
      </c>
      <c r="N289" s="210" t="s">
        <v>667</v>
      </c>
      <c r="O289" s="209" t="s">
        <v>667</v>
      </c>
      <c r="P289" s="209" t="s">
        <v>674</v>
      </c>
      <c r="Q289" s="210">
        <v>1975</v>
      </c>
      <c r="R289" s="211">
        <v>6</v>
      </c>
      <c r="S289" s="211" t="s">
        <v>667</v>
      </c>
      <c r="T289" s="211" t="s">
        <v>667</v>
      </c>
      <c r="U289" s="211" t="s">
        <v>667</v>
      </c>
      <c r="V289" s="211" t="s">
        <v>667</v>
      </c>
      <c r="W289" s="211" t="s">
        <v>667</v>
      </c>
      <c r="X289" s="212">
        <v>0</v>
      </c>
      <c r="Y289" s="212">
        <v>0</v>
      </c>
      <c r="Z289" s="213" t="s">
        <v>1448</v>
      </c>
      <c r="AA289" s="214">
        <v>2022</v>
      </c>
      <c r="AB289" s="215">
        <v>5</v>
      </c>
      <c r="AC289" s="215">
        <v>2</v>
      </c>
      <c r="AD289" s="220" t="b">
        <f>IF(ISBLANK(GroupMember[[#This Row],[1. Identifiant interne d’exploitation agricole*]]),"",IF(ISERROR(MATCH(GroupMember[[#This Row],[1. Identifiant interne d’exploitation agricole*]],CertifiedCrop[1. Identifiant interne d’exploitation agricole*],0)),FALSE,TRUE))</f>
        <v>1</v>
      </c>
      <c r="AE289" s="220" t="b">
        <f>IF(ISBLANK(GroupMember[[#This Row],[1. Identifiant interne d’exploitation agricole*]]),"",IF(ISERROR(MATCH(GroupMember[[#This Row],[1. Identifiant interne d’exploitation agricole*]],FarmUnit[1. Identifiant interne d’exploitation agricole*],0)),FALSE,TRUE))</f>
        <v>1</v>
      </c>
      <c r="AF289" s="165" t="str">
        <f t="shared" si="16"/>
        <v xml:space="preserve">ALAIN  BLEHI </v>
      </c>
      <c r="AG289" s="166" t="str">
        <f t="shared" si="17"/>
        <v>2/5/2022</v>
      </c>
      <c r="AH289" s="167">
        <f t="shared" si="19"/>
        <v>2</v>
      </c>
      <c r="AI289" s="168">
        <f t="shared" si="18"/>
        <v>0</v>
      </c>
    </row>
    <row r="290" spans="1:35" ht="15" customHeight="1" x14ac:dyDescent="0.2">
      <c r="A290" s="206" t="s">
        <v>1533</v>
      </c>
      <c r="B290" s="206" t="s">
        <v>667</v>
      </c>
      <c r="C290" s="206" t="s">
        <v>1533</v>
      </c>
      <c r="D290" s="222" t="s">
        <v>1445</v>
      </c>
      <c r="E290" s="206" t="s">
        <v>669</v>
      </c>
      <c r="F290" s="206" t="s">
        <v>670</v>
      </c>
      <c r="G290" s="206" t="s">
        <v>1446</v>
      </c>
      <c r="H290" s="281">
        <v>3.21</v>
      </c>
      <c r="I290" s="206" t="s">
        <v>671</v>
      </c>
      <c r="J290" s="206">
        <v>1</v>
      </c>
      <c r="K290" s="207">
        <v>2022</v>
      </c>
      <c r="L290" s="208" t="s">
        <v>1534</v>
      </c>
      <c r="M290" s="208" t="s">
        <v>1491</v>
      </c>
      <c r="N290" s="210" t="s">
        <v>3330</v>
      </c>
      <c r="O290" s="209" t="s">
        <v>1535</v>
      </c>
      <c r="P290" s="209" t="s">
        <v>674</v>
      </c>
      <c r="Q290" s="210">
        <v>1974</v>
      </c>
      <c r="R290" s="211">
        <v>3</v>
      </c>
      <c r="S290" s="211" t="s">
        <v>667</v>
      </c>
      <c r="T290" s="211" t="s">
        <v>667</v>
      </c>
      <c r="U290" s="211" t="s">
        <v>667</v>
      </c>
      <c r="V290" s="211" t="s">
        <v>667</v>
      </c>
      <c r="W290" s="211" t="s">
        <v>667</v>
      </c>
      <c r="X290" s="212">
        <v>0</v>
      </c>
      <c r="Y290" s="212">
        <v>0</v>
      </c>
      <c r="Z290" s="213" t="s">
        <v>1448</v>
      </c>
      <c r="AA290" s="214">
        <v>2022</v>
      </c>
      <c r="AB290" s="215">
        <v>5</v>
      </c>
      <c r="AC290" s="215">
        <v>23</v>
      </c>
      <c r="AD290" s="220" t="b">
        <f>IF(ISBLANK(GroupMember[[#This Row],[1. Identifiant interne d’exploitation agricole*]]),"",IF(ISERROR(MATCH(GroupMember[[#This Row],[1. Identifiant interne d’exploitation agricole*]],CertifiedCrop[1. Identifiant interne d’exploitation agricole*],0)),FALSE,TRUE))</f>
        <v>1</v>
      </c>
      <c r="AE290" s="220" t="b">
        <f>IF(ISBLANK(GroupMember[[#This Row],[1. Identifiant interne d’exploitation agricole*]]),"",IF(ISERROR(MATCH(GroupMember[[#This Row],[1. Identifiant interne d’exploitation agricole*]],FarmUnit[1. Identifiant interne d’exploitation agricole*],0)),FALSE,TRUE))</f>
        <v>1</v>
      </c>
      <c r="AF290" s="165" t="str">
        <f t="shared" si="16"/>
        <v xml:space="preserve">ZAHE ALAIN TOTE </v>
      </c>
      <c r="AG290" s="166" t="str">
        <f t="shared" si="17"/>
        <v>23/5/2022</v>
      </c>
      <c r="AH290" s="167">
        <f t="shared" si="19"/>
        <v>4</v>
      </c>
      <c r="AI290" s="168">
        <f t="shared" si="18"/>
        <v>0</v>
      </c>
    </row>
    <row r="291" spans="1:35" ht="15" customHeight="1" x14ac:dyDescent="0.2">
      <c r="A291" s="206" t="s">
        <v>1536</v>
      </c>
      <c r="B291" s="206" t="s">
        <v>667</v>
      </c>
      <c r="C291" s="206" t="s">
        <v>1536</v>
      </c>
      <c r="D291" s="222" t="s">
        <v>1445</v>
      </c>
      <c r="E291" s="206" t="s">
        <v>669</v>
      </c>
      <c r="F291" s="206" t="s">
        <v>670</v>
      </c>
      <c r="G291" s="206" t="s">
        <v>1446</v>
      </c>
      <c r="H291" s="281">
        <v>5</v>
      </c>
      <c r="I291" s="206" t="s">
        <v>671</v>
      </c>
      <c r="J291" s="206">
        <v>1</v>
      </c>
      <c r="K291" s="207">
        <v>2022</v>
      </c>
      <c r="L291" s="208" t="s">
        <v>1537</v>
      </c>
      <c r="M291" s="208" t="s">
        <v>1538</v>
      </c>
      <c r="N291" s="210" t="s">
        <v>667</v>
      </c>
      <c r="O291" s="209" t="s">
        <v>1539</v>
      </c>
      <c r="P291" s="209" t="s">
        <v>679</v>
      </c>
      <c r="Q291" s="210">
        <v>1980</v>
      </c>
      <c r="R291" s="211">
        <v>2</v>
      </c>
      <c r="S291" s="211" t="s">
        <v>667</v>
      </c>
      <c r="T291" s="211" t="s">
        <v>667</v>
      </c>
      <c r="U291" s="211" t="s">
        <v>667</v>
      </c>
      <c r="V291" s="211" t="s">
        <v>667</v>
      </c>
      <c r="W291" s="211" t="s">
        <v>667</v>
      </c>
      <c r="X291" s="212">
        <v>0</v>
      </c>
      <c r="Y291" s="212">
        <v>0</v>
      </c>
      <c r="Z291" s="213" t="s">
        <v>1448</v>
      </c>
      <c r="AA291" s="214">
        <v>2022</v>
      </c>
      <c r="AB291" s="215">
        <v>5</v>
      </c>
      <c r="AC291" s="215">
        <v>13</v>
      </c>
      <c r="AD291" s="220" t="b">
        <f>IF(ISBLANK(GroupMember[[#This Row],[1. Identifiant interne d’exploitation agricole*]]),"",IF(ISERROR(MATCH(GroupMember[[#This Row],[1. Identifiant interne d’exploitation agricole*]],CertifiedCrop[1. Identifiant interne d’exploitation agricole*],0)),FALSE,TRUE))</f>
        <v>1</v>
      </c>
      <c r="AE291" s="220" t="b">
        <f>IF(ISBLANK(GroupMember[[#This Row],[1. Identifiant interne d’exploitation agricole*]]),"",IF(ISERROR(MATCH(GroupMember[[#This Row],[1. Identifiant interne d’exploitation agricole*]],FarmUnit[1. Identifiant interne d’exploitation agricole*],0)),FALSE,TRUE))</f>
        <v>1</v>
      </c>
      <c r="AF291" s="165" t="str">
        <f t="shared" si="16"/>
        <v xml:space="preserve">ADRIENNE TAHOU </v>
      </c>
      <c r="AG291" s="166" t="str">
        <f t="shared" si="17"/>
        <v>13/5/2022</v>
      </c>
      <c r="AH291" s="167">
        <f t="shared" si="19"/>
        <v>3</v>
      </c>
      <c r="AI291" s="168">
        <f t="shared" si="18"/>
        <v>0</v>
      </c>
    </row>
    <row r="292" spans="1:35" ht="15" customHeight="1" x14ac:dyDescent="0.2">
      <c r="A292" s="206" t="s">
        <v>1540</v>
      </c>
      <c r="B292" s="206" t="s">
        <v>667</v>
      </c>
      <c r="C292" s="206" t="s">
        <v>1540</v>
      </c>
      <c r="D292" s="222" t="s">
        <v>1445</v>
      </c>
      <c r="E292" s="206" t="s">
        <v>669</v>
      </c>
      <c r="F292" s="206" t="s">
        <v>670</v>
      </c>
      <c r="G292" s="206" t="s">
        <v>1446</v>
      </c>
      <c r="H292" s="281">
        <v>3.87</v>
      </c>
      <c r="I292" s="206" t="s">
        <v>671</v>
      </c>
      <c r="J292" s="206">
        <v>1</v>
      </c>
      <c r="K292" s="207">
        <v>2022</v>
      </c>
      <c r="L292" s="208" t="s">
        <v>1487</v>
      </c>
      <c r="M292" s="208" t="s">
        <v>1541</v>
      </c>
      <c r="N292" s="210" t="s">
        <v>667</v>
      </c>
      <c r="O292" s="209" t="s">
        <v>667</v>
      </c>
      <c r="P292" s="209" t="s">
        <v>674</v>
      </c>
      <c r="Q292" s="210">
        <v>1974</v>
      </c>
      <c r="R292" s="211">
        <v>3</v>
      </c>
      <c r="S292" s="211" t="s">
        <v>667</v>
      </c>
      <c r="T292" s="211" t="s">
        <v>667</v>
      </c>
      <c r="U292" s="211" t="s">
        <v>667</v>
      </c>
      <c r="V292" s="211" t="s">
        <v>667</v>
      </c>
      <c r="W292" s="211" t="s">
        <v>667</v>
      </c>
      <c r="X292" s="212">
        <v>0</v>
      </c>
      <c r="Y292" s="212">
        <v>0</v>
      </c>
      <c r="Z292" s="213" t="s">
        <v>1448</v>
      </c>
      <c r="AA292" s="214">
        <v>2022</v>
      </c>
      <c r="AB292" s="215">
        <v>5</v>
      </c>
      <c r="AC292" s="215">
        <v>28</v>
      </c>
      <c r="AD292" s="220" t="b">
        <f>IF(ISBLANK(GroupMember[[#This Row],[1. Identifiant interne d’exploitation agricole*]]),"",IF(ISERROR(MATCH(GroupMember[[#This Row],[1. Identifiant interne d’exploitation agricole*]],CertifiedCrop[1. Identifiant interne d’exploitation agricole*],0)),FALSE,TRUE))</f>
        <v>1</v>
      </c>
      <c r="AE292" s="220" t="b">
        <f>IF(ISBLANK(GroupMember[[#This Row],[1. Identifiant interne d’exploitation agricole*]]),"",IF(ISERROR(MATCH(GroupMember[[#This Row],[1. Identifiant interne d’exploitation agricole*]],FarmUnit[1. Identifiant interne d’exploitation agricole*],0)),FALSE,TRUE))</f>
        <v>1</v>
      </c>
      <c r="AF292" s="165" t="str">
        <f t="shared" si="16"/>
        <v xml:space="preserve">LAZARD GOULEYHI </v>
      </c>
      <c r="AG292" s="166" t="str">
        <f t="shared" si="17"/>
        <v>28/5/2022</v>
      </c>
      <c r="AH292" s="167">
        <f t="shared" si="19"/>
        <v>4</v>
      </c>
      <c r="AI292" s="168">
        <f t="shared" si="18"/>
        <v>0</v>
      </c>
    </row>
    <row r="293" spans="1:35" ht="15" customHeight="1" x14ac:dyDescent="0.2">
      <c r="A293" s="206" t="s">
        <v>1542</v>
      </c>
      <c r="B293" s="206" t="s">
        <v>667</v>
      </c>
      <c r="C293" s="206" t="s">
        <v>1542</v>
      </c>
      <c r="D293" s="222" t="s">
        <v>1445</v>
      </c>
      <c r="E293" s="206" t="s">
        <v>669</v>
      </c>
      <c r="F293" s="206" t="s">
        <v>670</v>
      </c>
      <c r="G293" s="206" t="s">
        <v>1446</v>
      </c>
      <c r="H293" s="281">
        <v>4</v>
      </c>
      <c r="I293" s="206" t="s">
        <v>671</v>
      </c>
      <c r="J293" s="206">
        <v>1</v>
      </c>
      <c r="K293" s="207">
        <v>2022</v>
      </c>
      <c r="L293" s="208" t="s">
        <v>1543</v>
      </c>
      <c r="M293" s="208" t="s">
        <v>1454</v>
      </c>
      <c r="N293" s="210" t="s">
        <v>667</v>
      </c>
      <c r="O293" s="209" t="s">
        <v>667</v>
      </c>
      <c r="P293" s="209" t="s">
        <v>674</v>
      </c>
      <c r="Q293" s="210">
        <v>1975</v>
      </c>
      <c r="R293" s="211">
        <v>4</v>
      </c>
      <c r="S293" s="211" t="s">
        <v>667</v>
      </c>
      <c r="T293" s="211" t="s">
        <v>667</v>
      </c>
      <c r="U293" s="211" t="s">
        <v>667</v>
      </c>
      <c r="V293" s="211" t="s">
        <v>667</v>
      </c>
      <c r="W293" s="211" t="s">
        <v>667</v>
      </c>
      <c r="X293" s="212">
        <v>0</v>
      </c>
      <c r="Y293" s="212">
        <v>0</v>
      </c>
      <c r="Z293" s="213" t="s">
        <v>1448</v>
      </c>
      <c r="AA293" s="214">
        <v>2022</v>
      </c>
      <c r="AB293" s="215">
        <v>5</v>
      </c>
      <c r="AC293" s="215">
        <v>4</v>
      </c>
      <c r="AD293" s="220" t="b">
        <f>IF(ISBLANK(GroupMember[[#This Row],[1. Identifiant interne d’exploitation agricole*]]),"",IF(ISERROR(MATCH(GroupMember[[#This Row],[1. Identifiant interne d’exploitation agricole*]],CertifiedCrop[1. Identifiant interne d’exploitation agricole*],0)),FALSE,TRUE))</f>
        <v>1</v>
      </c>
      <c r="AE293" s="220" t="b">
        <f>IF(ISBLANK(GroupMember[[#This Row],[1. Identifiant interne d’exploitation agricole*]]),"",IF(ISERROR(MATCH(GroupMember[[#This Row],[1. Identifiant interne d’exploitation agricole*]],FarmUnit[1. Identifiant interne d’exploitation agricole*],0)),FALSE,TRUE))</f>
        <v>1</v>
      </c>
      <c r="AF293" s="165" t="str">
        <f t="shared" si="16"/>
        <v xml:space="preserve">PIERRE ROGER KOUIE </v>
      </c>
      <c r="AG293" s="166" t="str">
        <f t="shared" si="17"/>
        <v>4/5/2022</v>
      </c>
      <c r="AH293" s="167">
        <f t="shared" si="19"/>
        <v>4</v>
      </c>
      <c r="AI293" s="168">
        <f t="shared" si="18"/>
        <v>0</v>
      </c>
    </row>
    <row r="294" spans="1:35" ht="15" customHeight="1" x14ac:dyDescent="0.2">
      <c r="A294" s="206" t="s">
        <v>1544</v>
      </c>
      <c r="B294" s="206" t="s">
        <v>667</v>
      </c>
      <c r="C294" s="206" t="s">
        <v>1544</v>
      </c>
      <c r="D294" s="222" t="s">
        <v>1445</v>
      </c>
      <c r="E294" s="206" t="s">
        <v>669</v>
      </c>
      <c r="F294" s="206" t="s">
        <v>670</v>
      </c>
      <c r="G294" s="206" t="s">
        <v>1446</v>
      </c>
      <c r="H294" s="281">
        <v>4.13</v>
      </c>
      <c r="I294" s="206" t="s">
        <v>671</v>
      </c>
      <c r="J294" s="206">
        <v>1</v>
      </c>
      <c r="K294" s="207">
        <v>2022</v>
      </c>
      <c r="L294" s="208" t="s">
        <v>1545</v>
      </c>
      <c r="M294" s="208" t="s">
        <v>1546</v>
      </c>
      <c r="N294" s="210" t="s">
        <v>3331</v>
      </c>
      <c r="O294" s="209" t="s">
        <v>1547</v>
      </c>
      <c r="P294" s="209" t="s">
        <v>674</v>
      </c>
      <c r="Q294" s="210">
        <v>1982</v>
      </c>
      <c r="R294" s="211">
        <v>2</v>
      </c>
      <c r="S294" s="211" t="s">
        <v>667</v>
      </c>
      <c r="T294" s="211" t="s">
        <v>667</v>
      </c>
      <c r="U294" s="211" t="s">
        <v>667</v>
      </c>
      <c r="V294" s="211" t="s">
        <v>667</v>
      </c>
      <c r="W294" s="211" t="s">
        <v>667</v>
      </c>
      <c r="X294" s="212">
        <v>0</v>
      </c>
      <c r="Y294" s="212">
        <v>0</v>
      </c>
      <c r="Z294" s="213" t="s">
        <v>1448</v>
      </c>
      <c r="AA294" s="214">
        <v>2022</v>
      </c>
      <c r="AB294" s="215">
        <v>5</v>
      </c>
      <c r="AC294" s="215">
        <v>12</v>
      </c>
      <c r="AD294" s="220" t="b">
        <f>IF(ISBLANK(GroupMember[[#This Row],[1. Identifiant interne d’exploitation agricole*]]),"",IF(ISERROR(MATCH(GroupMember[[#This Row],[1. Identifiant interne d’exploitation agricole*]],CertifiedCrop[1. Identifiant interne d’exploitation agricole*],0)),FALSE,TRUE))</f>
        <v>1</v>
      </c>
      <c r="AE294" s="220" t="b">
        <f>IF(ISBLANK(GroupMember[[#This Row],[1. Identifiant interne d’exploitation agricole*]]),"",IF(ISERROR(MATCH(GroupMember[[#This Row],[1. Identifiant interne d’exploitation agricole*]],FarmUnit[1. Identifiant interne d’exploitation agricole*],0)),FALSE,TRUE))</f>
        <v>1</v>
      </c>
      <c r="AF294" s="165" t="str">
        <f t="shared" si="16"/>
        <v xml:space="preserve">HYLAIRE GBEHI </v>
      </c>
      <c r="AG294" s="166" t="str">
        <f t="shared" si="17"/>
        <v>12/5/2022</v>
      </c>
      <c r="AH294" s="167">
        <f t="shared" si="19"/>
        <v>2</v>
      </c>
      <c r="AI294" s="168">
        <f t="shared" si="18"/>
        <v>0</v>
      </c>
    </row>
    <row r="295" spans="1:35" ht="15" customHeight="1" x14ac:dyDescent="0.2">
      <c r="A295" s="206" t="s">
        <v>1548</v>
      </c>
      <c r="B295" s="206" t="s">
        <v>667</v>
      </c>
      <c r="C295" s="206" t="s">
        <v>1548</v>
      </c>
      <c r="D295" s="222" t="s">
        <v>1445</v>
      </c>
      <c r="E295" s="206" t="s">
        <v>669</v>
      </c>
      <c r="F295" s="206" t="s">
        <v>670</v>
      </c>
      <c r="G295" s="206" t="s">
        <v>1446</v>
      </c>
      <c r="H295" s="281">
        <v>2.72</v>
      </c>
      <c r="I295" s="206" t="s">
        <v>671</v>
      </c>
      <c r="J295" s="206">
        <v>1</v>
      </c>
      <c r="K295" s="207">
        <v>2022</v>
      </c>
      <c r="L295" s="208" t="s">
        <v>1549</v>
      </c>
      <c r="M295" s="208" t="s">
        <v>1550</v>
      </c>
      <c r="N295" s="210" t="s">
        <v>667</v>
      </c>
      <c r="O295" s="209" t="s">
        <v>1551</v>
      </c>
      <c r="P295" s="209" t="s">
        <v>674</v>
      </c>
      <c r="Q295" s="210">
        <v>1974</v>
      </c>
      <c r="R295" s="211">
        <v>4</v>
      </c>
      <c r="S295" s="211" t="s">
        <v>667</v>
      </c>
      <c r="T295" s="211" t="s">
        <v>667</v>
      </c>
      <c r="U295" s="211" t="s">
        <v>667</v>
      </c>
      <c r="V295" s="211" t="s">
        <v>667</v>
      </c>
      <c r="W295" s="211" t="s">
        <v>667</v>
      </c>
      <c r="X295" s="212">
        <v>0</v>
      </c>
      <c r="Y295" s="212">
        <v>0</v>
      </c>
      <c r="Z295" s="213" t="s">
        <v>1448</v>
      </c>
      <c r="AA295" s="214">
        <v>2022</v>
      </c>
      <c r="AB295" s="215">
        <v>5</v>
      </c>
      <c r="AC295" s="215">
        <v>29</v>
      </c>
      <c r="AD295" s="220" t="b">
        <f>IF(ISBLANK(GroupMember[[#This Row],[1. Identifiant interne d’exploitation agricole*]]),"",IF(ISERROR(MATCH(GroupMember[[#This Row],[1. Identifiant interne d’exploitation agricole*]],CertifiedCrop[1. Identifiant interne d’exploitation agricole*],0)),FALSE,TRUE))</f>
        <v>1</v>
      </c>
      <c r="AE295" s="220" t="b">
        <f>IF(ISBLANK(GroupMember[[#This Row],[1. Identifiant interne d’exploitation agricole*]]),"",IF(ISERROR(MATCH(GroupMember[[#This Row],[1. Identifiant interne d’exploitation agricole*]],FarmUnit[1. Identifiant interne d’exploitation agricole*],0)),FALSE,TRUE))</f>
        <v>1</v>
      </c>
      <c r="AF295" s="165" t="str">
        <f t="shared" si="16"/>
        <v xml:space="preserve">FERDINAN GBOHOU </v>
      </c>
      <c r="AG295" s="166" t="str">
        <f t="shared" si="17"/>
        <v>29/5/2022</v>
      </c>
      <c r="AH295" s="167">
        <f t="shared" si="19"/>
        <v>5</v>
      </c>
      <c r="AI295" s="168">
        <f t="shared" si="18"/>
        <v>0</v>
      </c>
    </row>
    <row r="296" spans="1:35" ht="15" customHeight="1" x14ac:dyDescent="0.2">
      <c r="A296" s="206" t="s">
        <v>1552</v>
      </c>
      <c r="B296" s="206" t="s">
        <v>667</v>
      </c>
      <c r="C296" s="206" t="s">
        <v>1552</v>
      </c>
      <c r="D296" s="222" t="s">
        <v>1445</v>
      </c>
      <c r="E296" s="206" t="s">
        <v>669</v>
      </c>
      <c r="F296" s="206" t="s">
        <v>670</v>
      </c>
      <c r="G296" s="206" t="s">
        <v>1446</v>
      </c>
      <c r="H296" s="281">
        <v>2.17</v>
      </c>
      <c r="I296" s="206" t="s">
        <v>671</v>
      </c>
      <c r="J296" s="206">
        <v>1</v>
      </c>
      <c r="K296" s="207">
        <v>2022</v>
      </c>
      <c r="L296" s="208" t="s">
        <v>1553</v>
      </c>
      <c r="M296" s="208" t="s">
        <v>1554</v>
      </c>
      <c r="N296" s="210" t="s">
        <v>3332</v>
      </c>
      <c r="O296" s="209" t="s">
        <v>667</v>
      </c>
      <c r="P296" s="209" t="s">
        <v>674</v>
      </c>
      <c r="Q296" s="210">
        <v>1976</v>
      </c>
      <c r="R296" s="211">
        <v>7</v>
      </c>
      <c r="S296" s="211" t="s">
        <v>667</v>
      </c>
      <c r="T296" s="211" t="s">
        <v>667</v>
      </c>
      <c r="U296" s="211" t="s">
        <v>667</v>
      </c>
      <c r="V296" s="211" t="s">
        <v>667</v>
      </c>
      <c r="W296" s="211" t="s">
        <v>667</v>
      </c>
      <c r="X296" s="212">
        <v>0</v>
      </c>
      <c r="Y296" s="212">
        <v>0</v>
      </c>
      <c r="Z296" s="213" t="s">
        <v>1448</v>
      </c>
      <c r="AA296" s="214">
        <v>2022</v>
      </c>
      <c r="AB296" s="215">
        <v>5</v>
      </c>
      <c r="AC296" s="215">
        <v>5</v>
      </c>
      <c r="AD296" s="220" t="b">
        <f>IF(ISBLANK(GroupMember[[#This Row],[1. Identifiant interne d’exploitation agricole*]]),"",IF(ISERROR(MATCH(GroupMember[[#This Row],[1. Identifiant interne d’exploitation agricole*]],CertifiedCrop[1. Identifiant interne d’exploitation agricole*],0)),FALSE,TRUE))</f>
        <v>1</v>
      </c>
      <c r="AE296" s="220" t="b">
        <f>IF(ISBLANK(GroupMember[[#This Row],[1. Identifiant interne d’exploitation agricole*]]),"",IF(ISERROR(MATCH(GroupMember[[#This Row],[1. Identifiant interne d’exploitation agricole*]],FarmUnit[1. Identifiant interne d’exploitation agricole*],0)),FALSE,TRUE))</f>
        <v>1</v>
      </c>
      <c r="AF296" s="165" t="str">
        <f t="shared" si="16"/>
        <v xml:space="preserve">MANE GERMAIN DOH </v>
      </c>
      <c r="AG296" s="166" t="str">
        <f t="shared" si="17"/>
        <v>5/5/2022</v>
      </c>
      <c r="AH296" s="167">
        <f t="shared" si="19"/>
        <v>2</v>
      </c>
      <c r="AI296" s="168">
        <f t="shared" si="18"/>
        <v>0</v>
      </c>
    </row>
    <row r="297" spans="1:35" ht="15" customHeight="1" x14ac:dyDescent="0.2">
      <c r="A297" s="206" t="s">
        <v>1555</v>
      </c>
      <c r="B297" s="206" t="s">
        <v>667</v>
      </c>
      <c r="C297" s="206" t="s">
        <v>1555</v>
      </c>
      <c r="D297" s="222" t="s">
        <v>1445</v>
      </c>
      <c r="E297" s="206" t="s">
        <v>669</v>
      </c>
      <c r="F297" s="206" t="s">
        <v>670</v>
      </c>
      <c r="G297" s="206" t="s">
        <v>1446</v>
      </c>
      <c r="H297" s="281">
        <v>3.88</v>
      </c>
      <c r="I297" s="206" t="s">
        <v>671</v>
      </c>
      <c r="J297" s="206">
        <v>1</v>
      </c>
      <c r="K297" s="207">
        <v>2022</v>
      </c>
      <c r="L297" s="208" t="s">
        <v>928</v>
      </c>
      <c r="M297" s="208" t="s">
        <v>1554</v>
      </c>
      <c r="N297" s="210" t="s">
        <v>3333</v>
      </c>
      <c r="O297" s="209" t="s">
        <v>667</v>
      </c>
      <c r="P297" s="209" t="s">
        <v>674</v>
      </c>
      <c r="Q297" s="210">
        <v>1974</v>
      </c>
      <c r="R297" s="211">
        <v>5</v>
      </c>
      <c r="S297" s="211" t="s">
        <v>667</v>
      </c>
      <c r="T297" s="211" t="s">
        <v>667</v>
      </c>
      <c r="U297" s="211" t="s">
        <v>667</v>
      </c>
      <c r="V297" s="211" t="s">
        <v>667</v>
      </c>
      <c r="W297" s="211" t="s">
        <v>667</v>
      </c>
      <c r="X297" s="212">
        <v>0</v>
      </c>
      <c r="Y297" s="212">
        <v>0</v>
      </c>
      <c r="Z297" s="213" t="s">
        <v>1448</v>
      </c>
      <c r="AA297" s="214">
        <v>2022</v>
      </c>
      <c r="AB297" s="215">
        <v>5</v>
      </c>
      <c r="AC297" s="215">
        <v>22</v>
      </c>
      <c r="AD297" s="220" t="b">
        <f>IF(ISBLANK(GroupMember[[#This Row],[1. Identifiant interne d’exploitation agricole*]]),"",IF(ISERROR(MATCH(GroupMember[[#This Row],[1. Identifiant interne d’exploitation agricole*]],CertifiedCrop[1. Identifiant interne d’exploitation agricole*],0)),FALSE,TRUE))</f>
        <v>1</v>
      </c>
      <c r="AE297" s="220" t="b">
        <f>IF(ISBLANK(GroupMember[[#This Row],[1. Identifiant interne d’exploitation agricole*]]),"",IF(ISERROR(MATCH(GroupMember[[#This Row],[1. Identifiant interne d’exploitation agricole*]],FarmUnit[1. Identifiant interne d’exploitation agricole*],0)),FALSE,TRUE))</f>
        <v>1</v>
      </c>
      <c r="AF297" s="165" t="str">
        <f t="shared" si="16"/>
        <v xml:space="preserve">ALEXIS DOH </v>
      </c>
      <c r="AG297" s="166" t="str">
        <f t="shared" si="17"/>
        <v>22/5/2022</v>
      </c>
      <c r="AH297" s="167">
        <f t="shared" si="19"/>
        <v>4</v>
      </c>
      <c r="AI297" s="168">
        <f t="shared" si="18"/>
        <v>0</v>
      </c>
    </row>
    <row r="298" spans="1:35" ht="15" customHeight="1" x14ac:dyDescent="0.2">
      <c r="A298" s="206" t="s">
        <v>1556</v>
      </c>
      <c r="B298" s="206" t="s">
        <v>667</v>
      </c>
      <c r="C298" s="206" t="s">
        <v>1556</v>
      </c>
      <c r="D298" s="222" t="s">
        <v>1445</v>
      </c>
      <c r="E298" s="206" t="s">
        <v>669</v>
      </c>
      <c r="F298" s="206" t="s">
        <v>670</v>
      </c>
      <c r="G298" s="206" t="s">
        <v>1446</v>
      </c>
      <c r="H298" s="281">
        <v>2.99</v>
      </c>
      <c r="I298" s="206" t="s">
        <v>671</v>
      </c>
      <c r="J298" s="206">
        <v>1</v>
      </c>
      <c r="K298" s="207">
        <v>2022</v>
      </c>
      <c r="L298" s="208" t="s">
        <v>1557</v>
      </c>
      <c r="M298" s="208" t="s">
        <v>731</v>
      </c>
      <c r="N298" s="210" t="s">
        <v>3334</v>
      </c>
      <c r="O298" s="209" t="s">
        <v>1558</v>
      </c>
      <c r="P298" s="209" t="s">
        <v>674</v>
      </c>
      <c r="Q298" s="210">
        <v>1984</v>
      </c>
      <c r="R298" s="211">
        <v>2</v>
      </c>
      <c r="S298" s="211" t="s">
        <v>667</v>
      </c>
      <c r="T298" s="211" t="s">
        <v>667</v>
      </c>
      <c r="U298" s="211" t="s">
        <v>667</v>
      </c>
      <c r="V298" s="211" t="s">
        <v>667</v>
      </c>
      <c r="W298" s="211" t="s">
        <v>667</v>
      </c>
      <c r="X298" s="212">
        <v>0</v>
      </c>
      <c r="Y298" s="212">
        <v>0</v>
      </c>
      <c r="Z298" s="213" t="s">
        <v>1448</v>
      </c>
      <c r="AA298" s="214">
        <v>2022</v>
      </c>
      <c r="AB298" s="215">
        <v>5</v>
      </c>
      <c r="AC298" s="215">
        <v>24</v>
      </c>
      <c r="AD298" s="220" t="b">
        <f>IF(ISBLANK(GroupMember[[#This Row],[1. Identifiant interne d’exploitation agricole*]]),"",IF(ISERROR(MATCH(GroupMember[[#This Row],[1. Identifiant interne d’exploitation agricole*]],CertifiedCrop[1. Identifiant interne d’exploitation agricole*],0)),FALSE,TRUE))</f>
        <v>1</v>
      </c>
      <c r="AE298" s="220" t="b">
        <f>IF(ISBLANK(GroupMember[[#This Row],[1. Identifiant interne d’exploitation agricole*]]),"",IF(ISERROR(MATCH(GroupMember[[#This Row],[1. Identifiant interne d’exploitation agricole*]],FarmUnit[1. Identifiant interne d’exploitation agricole*],0)),FALSE,TRUE))</f>
        <v>1</v>
      </c>
      <c r="AF298" s="165" t="str">
        <f t="shared" si="16"/>
        <v xml:space="preserve">ARSENE OULAI </v>
      </c>
      <c r="AG298" s="166" t="str">
        <f t="shared" si="17"/>
        <v>24/5/2022</v>
      </c>
      <c r="AH298" s="167">
        <f t="shared" si="19"/>
        <v>1</v>
      </c>
      <c r="AI298" s="168">
        <f t="shared" si="18"/>
        <v>0</v>
      </c>
    </row>
    <row r="299" spans="1:35" ht="15" customHeight="1" x14ac:dyDescent="0.2">
      <c r="A299" s="206" t="s">
        <v>1559</v>
      </c>
      <c r="B299" s="206" t="s">
        <v>667</v>
      </c>
      <c r="C299" s="206" t="s">
        <v>1559</v>
      </c>
      <c r="D299" s="222" t="s">
        <v>1445</v>
      </c>
      <c r="E299" s="206" t="s">
        <v>669</v>
      </c>
      <c r="F299" s="206" t="s">
        <v>670</v>
      </c>
      <c r="G299" s="206" t="s">
        <v>1446</v>
      </c>
      <c r="H299" s="281">
        <v>4.33</v>
      </c>
      <c r="I299" s="206" t="s">
        <v>671</v>
      </c>
      <c r="J299" s="206">
        <v>1</v>
      </c>
      <c r="K299" s="207">
        <v>2022</v>
      </c>
      <c r="L299" s="208" t="s">
        <v>1560</v>
      </c>
      <c r="M299" s="208" t="s">
        <v>1561</v>
      </c>
      <c r="N299" s="210" t="s">
        <v>667</v>
      </c>
      <c r="O299" s="209" t="s">
        <v>667</v>
      </c>
      <c r="P299" s="209" t="s">
        <v>674</v>
      </c>
      <c r="Q299" s="210">
        <v>1982</v>
      </c>
      <c r="R299" s="211">
        <v>2</v>
      </c>
      <c r="S299" s="211" t="s">
        <v>667</v>
      </c>
      <c r="T299" s="211" t="s">
        <v>667</v>
      </c>
      <c r="U299" s="211" t="s">
        <v>667</v>
      </c>
      <c r="V299" s="211" t="s">
        <v>667</v>
      </c>
      <c r="W299" s="211" t="s">
        <v>667</v>
      </c>
      <c r="X299" s="212">
        <v>0</v>
      </c>
      <c r="Y299" s="212">
        <v>0</v>
      </c>
      <c r="Z299" s="213" t="s">
        <v>1448</v>
      </c>
      <c r="AA299" s="214">
        <v>2022</v>
      </c>
      <c r="AB299" s="215">
        <v>5</v>
      </c>
      <c r="AC299" s="215">
        <v>27</v>
      </c>
      <c r="AD299" s="220" t="b">
        <f>IF(ISBLANK(GroupMember[[#This Row],[1. Identifiant interne d’exploitation agricole*]]),"",IF(ISERROR(MATCH(GroupMember[[#This Row],[1. Identifiant interne d’exploitation agricole*]],CertifiedCrop[1. Identifiant interne d’exploitation agricole*],0)),FALSE,TRUE))</f>
        <v>1</v>
      </c>
      <c r="AE299" s="220" t="b">
        <f>IF(ISBLANK(GroupMember[[#This Row],[1. Identifiant interne d’exploitation agricole*]]),"",IF(ISERROR(MATCH(GroupMember[[#This Row],[1. Identifiant interne d’exploitation agricole*]],FarmUnit[1. Identifiant interne d’exploitation agricole*],0)),FALSE,TRUE))</f>
        <v>1</v>
      </c>
      <c r="AF299" s="165" t="str">
        <f t="shared" si="16"/>
        <v>AIME GNONSO U</v>
      </c>
      <c r="AG299" s="166" t="str">
        <f t="shared" si="17"/>
        <v>27/5/2022</v>
      </c>
      <c r="AH299" s="167">
        <f t="shared" si="19"/>
        <v>5</v>
      </c>
      <c r="AI299" s="168">
        <f t="shared" si="18"/>
        <v>0</v>
      </c>
    </row>
    <row r="300" spans="1:35" ht="15" customHeight="1" x14ac:dyDescent="0.2">
      <c r="A300" s="206" t="s">
        <v>1562</v>
      </c>
      <c r="B300" s="206" t="s">
        <v>667</v>
      </c>
      <c r="C300" s="206" t="s">
        <v>1562</v>
      </c>
      <c r="D300" s="222" t="s">
        <v>1445</v>
      </c>
      <c r="E300" s="206" t="s">
        <v>669</v>
      </c>
      <c r="F300" s="206" t="s">
        <v>670</v>
      </c>
      <c r="G300" s="206" t="s">
        <v>1446</v>
      </c>
      <c r="H300" s="281">
        <v>3.97</v>
      </c>
      <c r="I300" s="206" t="s">
        <v>671</v>
      </c>
      <c r="J300" s="206">
        <v>1</v>
      </c>
      <c r="K300" s="207">
        <v>2022</v>
      </c>
      <c r="L300" s="208" t="s">
        <v>1563</v>
      </c>
      <c r="M300" s="208" t="s">
        <v>1564</v>
      </c>
      <c r="N300" s="210" t="s">
        <v>667</v>
      </c>
      <c r="O300" s="209" t="s">
        <v>667</v>
      </c>
      <c r="P300" s="209" t="s">
        <v>674</v>
      </c>
      <c r="Q300" s="210">
        <v>1976</v>
      </c>
      <c r="R300" s="211">
        <v>4</v>
      </c>
      <c r="S300" s="211" t="s">
        <v>667</v>
      </c>
      <c r="T300" s="211" t="s">
        <v>667</v>
      </c>
      <c r="U300" s="211" t="s">
        <v>667</v>
      </c>
      <c r="V300" s="211" t="s">
        <v>667</v>
      </c>
      <c r="W300" s="211" t="s">
        <v>667</v>
      </c>
      <c r="X300" s="212">
        <v>0</v>
      </c>
      <c r="Y300" s="212">
        <v>0</v>
      </c>
      <c r="Z300" s="213" t="s">
        <v>1448</v>
      </c>
      <c r="AA300" s="214">
        <v>2022</v>
      </c>
      <c r="AB300" s="215">
        <v>5</v>
      </c>
      <c r="AC300" s="215">
        <v>28</v>
      </c>
      <c r="AD300" s="220" t="b">
        <f>IF(ISBLANK(GroupMember[[#This Row],[1. Identifiant interne d’exploitation agricole*]]),"",IF(ISERROR(MATCH(GroupMember[[#This Row],[1. Identifiant interne d’exploitation agricole*]],CertifiedCrop[1. Identifiant interne d’exploitation agricole*],0)),FALSE,TRUE))</f>
        <v>1</v>
      </c>
      <c r="AE300" s="220" t="b">
        <f>IF(ISBLANK(GroupMember[[#This Row],[1. Identifiant interne d’exploitation agricole*]]),"",IF(ISERROR(MATCH(GroupMember[[#This Row],[1. Identifiant interne d’exploitation agricole*]],FarmUnit[1. Identifiant interne d’exploitation agricole*],0)),FALSE,TRUE))</f>
        <v>1</v>
      </c>
      <c r="AF300" s="165" t="str">
        <f t="shared" si="16"/>
        <v xml:space="preserve">ELIANCE GUIHAN </v>
      </c>
      <c r="AG300" s="166" t="str">
        <f t="shared" si="17"/>
        <v>28/5/2022</v>
      </c>
      <c r="AH300" s="167">
        <f t="shared" si="19"/>
        <v>4</v>
      </c>
      <c r="AI300" s="168">
        <f t="shared" si="18"/>
        <v>0</v>
      </c>
    </row>
    <row r="301" spans="1:35" ht="15" customHeight="1" x14ac:dyDescent="0.2">
      <c r="A301" s="206" t="s">
        <v>1565</v>
      </c>
      <c r="B301" s="206" t="s">
        <v>667</v>
      </c>
      <c r="C301" s="206" t="s">
        <v>1565</v>
      </c>
      <c r="D301" s="222" t="s">
        <v>1445</v>
      </c>
      <c r="E301" s="206" t="s">
        <v>669</v>
      </c>
      <c r="F301" s="206" t="s">
        <v>670</v>
      </c>
      <c r="G301" s="206" t="s">
        <v>1446</v>
      </c>
      <c r="H301" s="281">
        <v>2.2799999999999998</v>
      </c>
      <c r="I301" s="206" t="s">
        <v>671</v>
      </c>
      <c r="J301" s="206">
        <v>1</v>
      </c>
      <c r="K301" s="207">
        <v>2022</v>
      </c>
      <c r="L301" s="208" t="s">
        <v>1566</v>
      </c>
      <c r="M301" s="208" t="s">
        <v>1567</v>
      </c>
      <c r="N301" s="210" t="s">
        <v>667</v>
      </c>
      <c r="O301" s="209" t="s">
        <v>667</v>
      </c>
      <c r="P301" s="209" t="s">
        <v>674</v>
      </c>
      <c r="Q301" s="210">
        <v>1975</v>
      </c>
      <c r="R301" s="211">
        <v>5</v>
      </c>
      <c r="S301" s="211" t="s">
        <v>667</v>
      </c>
      <c r="T301" s="211" t="s">
        <v>667</v>
      </c>
      <c r="U301" s="211" t="s">
        <v>667</v>
      </c>
      <c r="V301" s="211" t="s">
        <v>667</v>
      </c>
      <c r="W301" s="211" t="s">
        <v>667</v>
      </c>
      <c r="X301" s="212">
        <v>0</v>
      </c>
      <c r="Y301" s="212">
        <v>0</v>
      </c>
      <c r="Z301" s="213" t="s">
        <v>1448</v>
      </c>
      <c r="AA301" s="214">
        <v>2022</v>
      </c>
      <c r="AB301" s="215">
        <v>5</v>
      </c>
      <c r="AC301" s="215">
        <v>27</v>
      </c>
      <c r="AD301" s="220" t="b">
        <f>IF(ISBLANK(GroupMember[[#This Row],[1. Identifiant interne d’exploitation agricole*]]),"",IF(ISERROR(MATCH(GroupMember[[#This Row],[1. Identifiant interne d’exploitation agricole*]],CertifiedCrop[1. Identifiant interne d’exploitation agricole*],0)),FALSE,TRUE))</f>
        <v>1</v>
      </c>
      <c r="AE301" s="220" t="b">
        <f>IF(ISBLANK(GroupMember[[#This Row],[1. Identifiant interne d’exploitation agricole*]]),"",IF(ISERROR(MATCH(GroupMember[[#This Row],[1. Identifiant interne d’exploitation agricole*]],FarmUnit[1. Identifiant interne d’exploitation agricole*],0)),FALSE,TRUE))</f>
        <v>1</v>
      </c>
      <c r="AF301" s="165" t="str">
        <f t="shared" si="16"/>
        <v xml:space="preserve">THEODOR GUY </v>
      </c>
      <c r="AG301" s="166" t="str">
        <f t="shared" si="17"/>
        <v>27/5/2022</v>
      </c>
      <c r="AH301" s="167">
        <f t="shared" si="19"/>
        <v>5</v>
      </c>
      <c r="AI301" s="168">
        <f t="shared" si="18"/>
        <v>0</v>
      </c>
    </row>
    <row r="302" spans="1:35" ht="15" customHeight="1" x14ac:dyDescent="0.2">
      <c r="A302" s="206" t="s">
        <v>1568</v>
      </c>
      <c r="B302" s="206" t="s">
        <v>667</v>
      </c>
      <c r="C302" s="206" t="s">
        <v>1568</v>
      </c>
      <c r="D302" s="222" t="s">
        <v>1445</v>
      </c>
      <c r="E302" s="206" t="s">
        <v>669</v>
      </c>
      <c r="F302" s="206" t="s">
        <v>670</v>
      </c>
      <c r="G302" s="206" t="s">
        <v>1446</v>
      </c>
      <c r="H302" s="281">
        <v>2.73</v>
      </c>
      <c r="I302" s="206" t="s">
        <v>671</v>
      </c>
      <c r="J302" s="206">
        <v>1</v>
      </c>
      <c r="K302" s="207">
        <v>2022</v>
      </c>
      <c r="L302" s="208" t="s">
        <v>1569</v>
      </c>
      <c r="M302" s="208" t="s">
        <v>1570</v>
      </c>
      <c r="N302" s="210" t="s">
        <v>667</v>
      </c>
      <c r="O302" s="209" t="s">
        <v>667</v>
      </c>
      <c r="P302" s="209" t="s">
        <v>674</v>
      </c>
      <c r="Q302" s="210">
        <v>1974</v>
      </c>
      <c r="R302" s="211">
        <v>6</v>
      </c>
      <c r="S302" s="211" t="s">
        <v>667</v>
      </c>
      <c r="T302" s="211" t="s">
        <v>667</v>
      </c>
      <c r="U302" s="211" t="s">
        <v>667</v>
      </c>
      <c r="V302" s="211" t="s">
        <v>667</v>
      </c>
      <c r="W302" s="211" t="s">
        <v>667</v>
      </c>
      <c r="X302" s="212">
        <v>0</v>
      </c>
      <c r="Y302" s="212">
        <v>0</v>
      </c>
      <c r="Z302" s="213" t="s">
        <v>1448</v>
      </c>
      <c r="AA302" s="214">
        <v>2022</v>
      </c>
      <c r="AB302" s="215">
        <v>5</v>
      </c>
      <c r="AC302" s="215">
        <v>29</v>
      </c>
      <c r="AD302" s="220" t="b">
        <f>IF(ISBLANK(GroupMember[[#This Row],[1. Identifiant interne d’exploitation agricole*]]),"",IF(ISERROR(MATCH(GroupMember[[#This Row],[1. Identifiant interne d’exploitation agricole*]],CertifiedCrop[1. Identifiant interne d’exploitation agricole*],0)),FALSE,TRUE))</f>
        <v>1</v>
      </c>
      <c r="AE302" s="220" t="b">
        <f>IF(ISBLANK(GroupMember[[#This Row],[1. Identifiant interne d’exploitation agricole*]]),"",IF(ISERROR(MATCH(GroupMember[[#This Row],[1. Identifiant interne d’exploitation agricole*]],FarmUnit[1. Identifiant interne d’exploitation agricole*],0)),FALSE,TRUE))</f>
        <v>1</v>
      </c>
      <c r="AF302" s="165" t="str">
        <f t="shared" si="16"/>
        <v xml:space="preserve">SERY JONAS MEHO </v>
      </c>
      <c r="AG302" s="166" t="str">
        <f t="shared" si="17"/>
        <v>29/5/2022</v>
      </c>
      <c r="AH302" s="167">
        <f t="shared" si="19"/>
        <v>5</v>
      </c>
      <c r="AI302" s="168">
        <f t="shared" si="18"/>
        <v>0</v>
      </c>
    </row>
    <row r="303" spans="1:35" ht="15" customHeight="1" x14ac:dyDescent="0.2">
      <c r="A303" s="206" t="s">
        <v>1571</v>
      </c>
      <c r="B303" s="206" t="s">
        <v>667</v>
      </c>
      <c r="C303" s="206" t="s">
        <v>1571</v>
      </c>
      <c r="D303" s="222" t="s">
        <v>1445</v>
      </c>
      <c r="E303" s="206" t="s">
        <v>669</v>
      </c>
      <c r="F303" s="206" t="s">
        <v>670</v>
      </c>
      <c r="G303" s="206" t="s">
        <v>1446</v>
      </c>
      <c r="H303" s="281">
        <v>2</v>
      </c>
      <c r="I303" s="206" t="s">
        <v>671</v>
      </c>
      <c r="J303" s="206">
        <v>1</v>
      </c>
      <c r="K303" s="207">
        <v>2022</v>
      </c>
      <c r="L303" s="208" t="s">
        <v>1572</v>
      </c>
      <c r="M303" s="208" t="s">
        <v>1573</v>
      </c>
      <c r="N303" s="210" t="s">
        <v>3335</v>
      </c>
      <c r="O303" s="209" t="s">
        <v>1574</v>
      </c>
      <c r="P303" s="209" t="s">
        <v>674</v>
      </c>
      <c r="Q303" s="210">
        <v>1982</v>
      </c>
      <c r="R303" s="211">
        <v>3</v>
      </c>
      <c r="S303" s="211" t="s">
        <v>667</v>
      </c>
      <c r="T303" s="211" t="s">
        <v>667</v>
      </c>
      <c r="U303" s="211" t="s">
        <v>667</v>
      </c>
      <c r="V303" s="211" t="s">
        <v>667</v>
      </c>
      <c r="W303" s="211" t="s">
        <v>667</v>
      </c>
      <c r="X303" s="212">
        <v>0</v>
      </c>
      <c r="Y303" s="212">
        <v>0</v>
      </c>
      <c r="Z303" s="213" t="s">
        <v>1448</v>
      </c>
      <c r="AA303" s="214">
        <v>2022</v>
      </c>
      <c r="AB303" s="215">
        <v>5</v>
      </c>
      <c r="AC303" s="215">
        <v>4</v>
      </c>
      <c r="AD303" s="220" t="b">
        <f>IF(ISBLANK(GroupMember[[#This Row],[1. Identifiant interne d’exploitation agricole*]]),"",IF(ISERROR(MATCH(GroupMember[[#This Row],[1. Identifiant interne d’exploitation agricole*]],CertifiedCrop[1. Identifiant interne d’exploitation agricole*],0)),FALSE,TRUE))</f>
        <v>1</v>
      </c>
      <c r="AE303" s="220" t="b">
        <f>IF(ISBLANK(GroupMember[[#This Row],[1. Identifiant interne d’exploitation agricole*]]),"",IF(ISERROR(MATCH(GroupMember[[#This Row],[1. Identifiant interne d’exploitation agricole*]],FarmUnit[1. Identifiant interne d’exploitation agricole*],0)),FALSE,TRUE))</f>
        <v>1</v>
      </c>
      <c r="AF303" s="165" t="str">
        <f t="shared" si="16"/>
        <v xml:space="preserve">GOUTA ANICET TOKPA </v>
      </c>
      <c r="AG303" s="166" t="str">
        <f t="shared" si="17"/>
        <v>4/5/2022</v>
      </c>
      <c r="AH303" s="167">
        <f t="shared" si="19"/>
        <v>4</v>
      </c>
      <c r="AI303" s="168">
        <f t="shared" si="18"/>
        <v>0</v>
      </c>
    </row>
    <row r="304" spans="1:35" ht="15" customHeight="1" x14ac:dyDescent="0.2">
      <c r="A304" s="206" t="s">
        <v>1575</v>
      </c>
      <c r="B304" s="206" t="s">
        <v>667</v>
      </c>
      <c r="C304" s="206" t="s">
        <v>1575</v>
      </c>
      <c r="D304" s="222" t="s">
        <v>1445</v>
      </c>
      <c r="E304" s="206" t="s">
        <v>669</v>
      </c>
      <c r="F304" s="206" t="s">
        <v>670</v>
      </c>
      <c r="G304" s="206" t="s">
        <v>1446</v>
      </c>
      <c r="H304" s="281">
        <v>5</v>
      </c>
      <c r="I304" s="206" t="s">
        <v>671</v>
      </c>
      <c r="J304" s="206">
        <v>1</v>
      </c>
      <c r="K304" s="207">
        <v>2022</v>
      </c>
      <c r="L304" s="208" t="s">
        <v>1576</v>
      </c>
      <c r="M304" s="208" t="s">
        <v>1577</v>
      </c>
      <c r="N304" s="210" t="s">
        <v>667</v>
      </c>
      <c r="O304" s="209" t="s">
        <v>667</v>
      </c>
      <c r="P304" s="209" t="s">
        <v>674</v>
      </c>
      <c r="Q304" s="210">
        <v>1974</v>
      </c>
      <c r="R304" s="211">
        <v>3</v>
      </c>
      <c r="S304" s="211" t="s">
        <v>667</v>
      </c>
      <c r="T304" s="211" t="s">
        <v>667</v>
      </c>
      <c r="U304" s="211" t="s">
        <v>667</v>
      </c>
      <c r="V304" s="211" t="s">
        <v>667</v>
      </c>
      <c r="W304" s="211" t="s">
        <v>667</v>
      </c>
      <c r="X304" s="212">
        <v>0</v>
      </c>
      <c r="Y304" s="212">
        <v>0</v>
      </c>
      <c r="Z304" s="213" t="s">
        <v>1448</v>
      </c>
      <c r="AA304" s="214">
        <v>2022</v>
      </c>
      <c r="AB304" s="215">
        <v>5</v>
      </c>
      <c r="AC304" s="215">
        <v>4</v>
      </c>
      <c r="AD304" s="220" t="b">
        <f>IF(ISBLANK(GroupMember[[#This Row],[1. Identifiant interne d’exploitation agricole*]]),"",IF(ISERROR(MATCH(GroupMember[[#This Row],[1. Identifiant interne d’exploitation agricole*]],CertifiedCrop[1. Identifiant interne d’exploitation agricole*],0)),FALSE,TRUE))</f>
        <v>1</v>
      </c>
      <c r="AE304" s="220" t="b">
        <f>IF(ISBLANK(GroupMember[[#This Row],[1. Identifiant interne d’exploitation agricole*]]),"",IF(ISERROR(MATCH(GroupMember[[#This Row],[1. Identifiant interne d’exploitation agricole*]],FarmUnit[1. Identifiant interne d’exploitation agricole*],0)),FALSE,TRUE))</f>
        <v>1</v>
      </c>
      <c r="AF304" s="165" t="str">
        <f t="shared" si="16"/>
        <v xml:space="preserve">GNONSEDA GREHI </v>
      </c>
      <c r="AG304" s="166" t="str">
        <f t="shared" si="17"/>
        <v>4/5/2022</v>
      </c>
      <c r="AH304" s="167">
        <f t="shared" si="19"/>
        <v>4</v>
      </c>
      <c r="AI304" s="168">
        <f t="shared" si="18"/>
        <v>0</v>
      </c>
    </row>
    <row r="305" spans="1:35" ht="15" customHeight="1" x14ac:dyDescent="0.2">
      <c r="A305" s="206" t="s">
        <v>1578</v>
      </c>
      <c r="B305" s="206" t="s">
        <v>667</v>
      </c>
      <c r="C305" s="206" t="s">
        <v>1578</v>
      </c>
      <c r="D305" s="222" t="s">
        <v>1445</v>
      </c>
      <c r="E305" s="206" t="s">
        <v>669</v>
      </c>
      <c r="F305" s="206" t="s">
        <v>670</v>
      </c>
      <c r="G305" s="206" t="s">
        <v>1446</v>
      </c>
      <c r="H305" s="281">
        <v>7</v>
      </c>
      <c r="I305" s="206" t="s">
        <v>671</v>
      </c>
      <c r="J305" s="206">
        <v>1</v>
      </c>
      <c r="K305" s="207">
        <v>2022</v>
      </c>
      <c r="L305" s="208" t="s">
        <v>1579</v>
      </c>
      <c r="M305" s="208" t="s">
        <v>913</v>
      </c>
      <c r="N305" s="210" t="s">
        <v>3336</v>
      </c>
      <c r="O305" s="209" t="s">
        <v>667</v>
      </c>
      <c r="P305" s="209" t="s">
        <v>674</v>
      </c>
      <c r="Q305" s="210">
        <v>1976</v>
      </c>
      <c r="R305" s="211">
        <v>3</v>
      </c>
      <c r="S305" s="211" t="s">
        <v>667</v>
      </c>
      <c r="T305" s="211" t="s">
        <v>667</v>
      </c>
      <c r="U305" s="211" t="s">
        <v>667</v>
      </c>
      <c r="V305" s="211" t="s">
        <v>667</v>
      </c>
      <c r="W305" s="211" t="s">
        <v>667</v>
      </c>
      <c r="X305" s="212">
        <v>0</v>
      </c>
      <c r="Y305" s="212">
        <v>0</v>
      </c>
      <c r="Z305" s="213" t="s">
        <v>1448</v>
      </c>
      <c r="AA305" s="214">
        <v>2022</v>
      </c>
      <c r="AB305" s="215">
        <v>5</v>
      </c>
      <c r="AC305" s="215">
        <v>1</v>
      </c>
      <c r="AD305" s="220" t="b">
        <f>IF(ISBLANK(GroupMember[[#This Row],[1. Identifiant interne d’exploitation agricole*]]),"",IF(ISERROR(MATCH(GroupMember[[#This Row],[1. Identifiant interne d’exploitation agricole*]],CertifiedCrop[1. Identifiant interne d’exploitation agricole*],0)),FALSE,TRUE))</f>
        <v>1</v>
      </c>
      <c r="AE305" s="220" t="b">
        <f>IF(ISBLANK(GroupMember[[#This Row],[1. Identifiant interne d’exploitation agricole*]]),"",IF(ISERROR(MATCH(GroupMember[[#This Row],[1. Identifiant interne d’exploitation agricole*]],FarmUnit[1. Identifiant interne d’exploitation agricole*],0)),FALSE,TRUE))</f>
        <v>1</v>
      </c>
      <c r="AF305" s="165" t="str">
        <f t="shared" si="16"/>
        <v xml:space="preserve">DONATIEN  SIAN </v>
      </c>
      <c r="AG305" s="166" t="str">
        <f t="shared" si="17"/>
        <v>1/5/2022</v>
      </c>
      <c r="AH305" s="167">
        <f t="shared" si="19"/>
        <v>2</v>
      </c>
      <c r="AI305" s="168">
        <f t="shared" si="18"/>
        <v>0</v>
      </c>
    </row>
    <row r="306" spans="1:35" ht="15" customHeight="1" x14ac:dyDescent="0.2">
      <c r="A306" s="206" t="s">
        <v>1580</v>
      </c>
      <c r="B306" s="206" t="s">
        <v>667</v>
      </c>
      <c r="C306" s="206" t="s">
        <v>1580</v>
      </c>
      <c r="D306" s="222" t="s">
        <v>1445</v>
      </c>
      <c r="E306" s="206" t="s">
        <v>669</v>
      </c>
      <c r="F306" s="206" t="s">
        <v>670</v>
      </c>
      <c r="G306" s="206" t="s">
        <v>1446</v>
      </c>
      <c r="H306" s="281">
        <v>2</v>
      </c>
      <c r="I306" s="206" t="s">
        <v>671</v>
      </c>
      <c r="J306" s="206">
        <v>1</v>
      </c>
      <c r="K306" s="207">
        <v>2022</v>
      </c>
      <c r="L306" s="208" t="s">
        <v>1581</v>
      </c>
      <c r="M306" s="208" t="s">
        <v>682</v>
      </c>
      <c r="N306" s="210" t="s">
        <v>667</v>
      </c>
      <c r="O306" s="209" t="s">
        <v>667</v>
      </c>
      <c r="P306" s="209" t="s">
        <v>674</v>
      </c>
      <c r="Q306" s="210">
        <v>1974</v>
      </c>
      <c r="R306" s="211">
        <v>2</v>
      </c>
      <c r="S306" s="211" t="s">
        <v>667</v>
      </c>
      <c r="T306" s="211" t="s">
        <v>667</v>
      </c>
      <c r="U306" s="211" t="s">
        <v>667</v>
      </c>
      <c r="V306" s="211" t="s">
        <v>667</v>
      </c>
      <c r="W306" s="211" t="s">
        <v>667</v>
      </c>
      <c r="X306" s="212">
        <v>0</v>
      </c>
      <c r="Y306" s="212">
        <v>0</v>
      </c>
      <c r="Z306" s="213" t="s">
        <v>1448</v>
      </c>
      <c r="AA306" s="214">
        <v>2022</v>
      </c>
      <c r="AB306" s="215">
        <v>5</v>
      </c>
      <c r="AC306" s="215">
        <v>4</v>
      </c>
      <c r="AD306" s="220" t="b">
        <f>IF(ISBLANK(GroupMember[[#This Row],[1. Identifiant interne d’exploitation agricole*]]),"",IF(ISERROR(MATCH(GroupMember[[#This Row],[1. Identifiant interne d’exploitation agricole*]],CertifiedCrop[1. Identifiant interne d’exploitation agricole*],0)),FALSE,TRUE))</f>
        <v>1</v>
      </c>
      <c r="AE306" s="220" t="b">
        <f>IF(ISBLANK(GroupMember[[#This Row],[1. Identifiant interne d’exploitation agricole*]]),"",IF(ISERROR(MATCH(GroupMember[[#This Row],[1. Identifiant interne d’exploitation agricole*]],FarmUnit[1. Identifiant interne d’exploitation agricole*],0)),FALSE,TRUE))</f>
        <v>1</v>
      </c>
      <c r="AF306" s="165" t="str">
        <f t="shared" si="16"/>
        <v xml:space="preserve">GERMAIN GUEI </v>
      </c>
      <c r="AG306" s="166" t="str">
        <f t="shared" si="17"/>
        <v>4/5/2022</v>
      </c>
      <c r="AH306" s="167">
        <f t="shared" si="19"/>
        <v>4</v>
      </c>
      <c r="AI306" s="168">
        <f t="shared" si="18"/>
        <v>0</v>
      </c>
    </row>
    <row r="307" spans="1:35" ht="15" customHeight="1" x14ac:dyDescent="0.2">
      <c r="A307" s="206" t="s">
        <v>1582</v>
      </c>
      <c r="B307" s="206" t="s">
        <v>667</v>
      </c>
      <c r="C307" s="206" t="s">
        <v>1582</v>
      </c>
      <c r="D307" s="222" t="s">
        <v>1445</v>
      </c>
      <c r="E307" s="206" t="s">
        <v>669</v>
      </c>
      <c r="F307" s="206" t="s">
        <v>670</v>
      </c>
      <c r="G307" s="206" t="s">
        <v>1446</v>
      </c>
      <c r="H307" s="281">
        <v>2</v>
      </c>
      <c r="I307" s="206" t="s">
        <v>671</v>
      </c>
      <c r="J307" s="206">
        <v>1</v>
      </c>
      <c r="K307" s="207">
        <v>2022</v>
      </c>
      <c r="L307" s="208" t="s">
        <v>1583</v>
      </c>
      <c r="M307" s="208" t="s">
        <v>731</v>
      </c>
      <c r="N307" s="210" t="s">
        <v>3337</v>
      </c>
      <c r="O307" s="209" t="s">
        <v>667</v>
      </c>
      <c r="P307" s="209" t="s">
        <v>674</v>
      </c>
      <c r="Q307" s="210">
        <v>1984</v>
      </c>
      <c r="R307" s="211">
        <v>3</v>
      </c>
      <c r="S307" s="211" t="s">
        <v>667</v>
      </c>
      <c r="T307" s="211" t="s">
        <v>667</v>
      </c>
      <c r="U307" s="211" t="s">
        <v>667</v>
      </c>
      <c r="V307" s="211" t="s">
        <v>667</v>
      </c>
      <c r="W307" s="211" t="s">
        <v>667</v>
      </c>
      <c r="X307" s="212">
        <v>0</v>
      </c>
      <c r="Y307" s="212">
        <v>0</v>
      </c>
      <c r="Z307" s="213" t="s">
        <v>1448</v>
      </c>
      <c r="AA307" s="214">
        <v>2022</v>
      </c>
      <c r="AB307" s="215">
        <v>5</v>
      </c>
      <c r="AC307" s="215">
        <v>2</v>
      </c>
      <c r="AD307" s="220" t="b">
        <f>IF(ISBLANK(GroupMember[[#This Row],[1. Identifiant interne d’exploitation agricole*]]),"",IF(ISERROR(MATCH(GroupMember[[#This Row],[1. Identifiant interne d’exploitation agricole*]],CertifiedCrop[1. Identifiant interne d’exploitation agricole*],0)),FALSE,TRUE))</f>
        <v>1</v>
      </c>
      <c r="AE307" s="220" t="b">
        <f>IF(ISBLANK(GroupMember[[#This Row],[1. Identifiant interne d’exploitation agricole*]]),"",IF(ISERROR(MATCH(GroupMember[[#This Row],[1. Identifiant interne d’exploitation agricole*]],FarmUnit[1. Identifiant interne d’exploitation agricole*],0)),FALSE,TRUE))</f>
        <v>1</v>
      </c>
      <c r="AF307" s="165" t="str">
        <f t="shared" ref="AF307:AF370" si="20">IFERROR(CONCATENATE(L307," ",M307),"")</f>
        <v xml:space="preserve">LAURENT OULAI </v>
      </c>
      <c r="AG307" s="166" t="str">
        <f t="shared" ref="AG307:AG370" si="21">CONCATENATE(AC307,"/",AB307,"/",AA307)</f>
        <v>2/5/2022</v>
      </c>
      <c r="AH307" s="167">
        <f t="shared" si="19"/>
        <v>2</v>
      </c>
      <c r="AI307" s="168">
        <f t="shared" ref="AI307:AI370" si="22">IF((X307+Y307/12)&lt;0,"",(X307+Y307/12))</f>
        <v>0</v>
      </c>
    </row>
    <row r="308" spans="1:35" ht="15" customHeight="1" x14ac:dyDescent="0.2">
      <c r="A308" s="206" t="s">
        <v>1584</v>
      </c>
      <c r="B308" s="206" t="s">
        <v>667</v>
      </c>
      <c r="C308" s="206" t="s">
        <v>1584</v>
      </c>
      <c r="D308" s="222" t="s">
        <v>1445</v>
      </c>
      <c r="E308" s="206" t="s">
        <v>669</v>
      </c>
      <c r="F308" s="206" t="s">
        <v>670</v>
      </c>
      <c r="G308" s="206" t="s">
        <v>1446</v>
      </c>
      <c r="H308" s="281">
        <v>8</v>
      </c>
      <c r="I308" s="206" t="s">
        <v>671</v>
      </c>
      <c r="J308" s="206">
        <v>1</v>
      </c>
      <c r="K308" s="207">
        <v>2022</v>
      </c>
      <c r="L308" s="208" t="s">
        <v>1585</v>
      </c>
      <c r="M308" s="208" t="s">
        <v>1586</v>
      </c>
      <c r="N308" s="210" t="s">
        <v>667</v>
      </c>
      <c r="O308" s="209" t="s">
        <v>667</v>
      </c>
      <c r="P308" s="209" t="s">
        <v>674</v>
      </c>
      <c r="Q308" s="210">
        <v>1982</v>
      </c>
      <c r="R308" s="211">
        <v>3</v>
      </c>
      <c r="S308" s="211" t="s">
        <v>667</v>
      </c>
      <c r="T308" s="211" t="s">
        <v>667</v>
      </c>
      <c r="U308" s="211" t="s">
        <v>667</v>
      </c>
      <c r="V308" s="211" t="s">
        <v>667</v>
      </c>
      <c r="W308" s="211" t="s">
        <v>667</v>
      </c>
      <c r="X308" s="212">
        <v>0</v>
      </c>
      <c r="Y308" s="212">
        <v>0</v>
      </c>
      <c r="Z308" s="213" t="s">
        <v>1448</v>
      </c>
      <c r="AA308" s="214">
        <v>2022</v>
      </c>
      <c r="AB308" s="215">
        <v>5</v>
      </c>
      <c r="AC308" s="215">
        <v>1</v>
      </c>
      <c r="AD308" s="220" t="b">
        <f>IF(ISBLANK(GroupMember[[#This Row],[1. Identifiant interne d’exploitation agricole*]]),"",IF(ISERROR(MATCH(GroupMember[[#This Row],[1. Identifiant interne d’exploitation agricole*]],CertifiedCrop[1. Identifiant interne d’exploitation agricole*],0)),FALSE,TRUE))</f>
        <v>1</v>
      </c>
      <c r="AE308" s="220" t="b">
        <f>IF(ISBLANK(GroupMember[[#This Row],[1. Identifiant interne d’exploitation agricole*]]),"",IF(ISERROR(MATCH(GroupMember[[#This Row],[1. Identifiant interne d’exploitation agricole*]],FarmUnit[1. Identifiant interne d’exploitation agricole*],0)),FALSE,TRUE))</f>
        <v>1</v>
      </c>
      <c r="AF308" s="165" t="str">
        <f t="shared" si="20"/>
        <v xml:space="preserve">BAH YAO THIERY GOUNAPE </v>
      </c>
      <c r="AG308" s="166" t="str">
        <f t="shared" si="21"/>
        <v>1/5/2022</v>
      </c>
      <c r="AH308" s="167">
        <f t="shared" si="19"/>
        <v>2</v>
      </c>
      <c r="AI308" s="168">
        <f t="shared" si="22"/>
        <v>0</v>
      </c>
    </row>
    <row r="309" spans="1:35" ht="15" customHeight="1" x14ac:dyDescent="0.2">
      <c r="A309" s="206" t="s">
        <v>1587</v>
      </c>
      <c r="B309" s="206" t="s">
        <v>667</v>
      </c>
      <c r="C309" s="206" t="s">
        <v>1587</v>
      </c>
      <c r="D309" s="222" t="s">
        <v>1445</v>
      </c>
      <c r="E309" s="206" t="s">
        <v>669</v>
      </c>
      <c r="F309" s="206" t="s">
        <v>670</v>
      </c>
      <c r="G309" s="206" t="s">
        <v>1446</v>
      </c>
      <c r="H309" s="281">
        <v>3</v>
      </c>
      <c r="I309" s="206" t="s">
        <v>671</v>
      </c>
      <c r="J309" s="206">
        <v>1</v>
      </c>
      <c r="K309" s="207">
        <v>2022</v>
      </c>
      <c r="L309" s="208" t="s">
        <v>698</v>
      </c>
      <c r="M309" s="208" t="s">
        <v>1588</v>
      </c>
      <c r="N309" s="210" t="s">
        <v>667</v>
      </c>
      <c r="O309" s="209" t="s">
        <v>667</v>
      </c>
      <c r="P309" s="209" t="s">
        <v>1589</v>
      </c>
      <c r="Q309" s="210">
        <v>1976</v>
      </c>
      <c r="R309" s="211">
        <v>2</v>
      </c>
      <c r="S309" s="211" t="s">
        <v>667</v>
      </c>
      <c r="T309" s="211" t="s">
        <v>667</v>
      </c>
      <c r="U309" s="211" t="s">
        <v>667</v>
      </c>
      <c r="V309" s="211" t="s">
        <v>667</v>
      </c>
      <c r="W309" s="211" t="s">
        <v>667</v>
      </c>
      <c r="X309" s="212">
        <v>0</v>
      </c>
      <c r="Y309" s="212">
        <v>0</v>
      </c>
      <c r="Z309" s="213" t="s">
        <v>1448</v>
      </c>
      <c r="AA309" s="214">
        <v>2022</v>
      </c>
      <c r="AB309" s="215">
        <v>5</v>
      </c>
      <c r="AC309" s="215">
        <v>25</v>
      </c>
      <c r="AD309" s="220" t="b">
        <f>IF(ISBLANK(GroupMember[[#This Row],[1. Identifiant interne d’exploitation agricole*]]),"",IF(ISERROR(MATCH(GroupMember[[#This Row],[1. Identifiant interne d’exploitation agricole*]],CertifiedCrop[1. Identifiant interne d’exploitation agricole*],0)),FALSE,TRUE))</f>
        <v>1</v>
      </c>
      <c r="AE309" s="220" t="b">
        <f>IF(ISBLANK(GroupMember[[#This Row],[1. Identifiant interne d’exploitation agricole*]]),"",IF(ISERROR(MATCH(GroupMember[[#This Row],[1. Identifiant interne d’exploitation agricole*]],FarmUnit[1. Identifiant interne d’exploitation agricole*],0)),FALSE,TRUE))</f>
        <v>1</v>
      </c>
      <c r="AF309" s="165" t="str">
        <f t="shared" si="20"/>
        <v xml:space="preserve">SERAPHIN VANIHI </v>
      </c>
      <c r="AG309" s="166" t="str">
        <f t="shared" si="21"/>
        <v>25/5/2022</v>
      </c>
      <c r="AH309" s="167">
        <f t="shared" si="19"/>
        <v>3</v>
      </c>
      <c r="AI309" s="168">
        <f t="shared" si="22"/>
        <v>0</v>
      </c>
    </row>
    <row r="310" spans="1:35" ht="15" customHeight="1" x14ac:dyDescent="0.2">
      <c r="A310" s="206" t="s">
        <v>1590</v>
      </c>
      <c r="B310" s="206" t="s">
        <v>667</v>
      </c>
      <c r="C310" s="206" t="s">
        <v>1590</v>
      </c>
      <c r="D310" s="222" t="s">
        <v>1445</v>
      </c>
      <c r="E310" s="206" t="s">
        <v>669</v>
      </c>
      <c r="F310" s="206" t="s">
        <v>670</v>
      </c>
      <c r="G310" s="206" t="s">
        <v>1446</v>
      </c>
      <c r="H310" s="281">
        <v>3</v>
      </c>
      <c r="I310" s="206" t="s">
        <v>671</v>
      </c>
      <c r="J310" s="206">
        <v>1</v>
      </c>
      <c r="K310" s="207">
        <v>2022</v>
      </c>
      <c r="L310" s="208" t="s">
        <v>1316</v>
      </c>
      <c r="M310" s="208" t="s">
        <v>1567</v>
      </c>
      <c r="N310" s="210" t="s">
        <v>667</v>
      </c>
      <c r="O310" s="209" t="s">
        <v>667</v>
      </c>
      <c r="P310" s="209" t="s">
        <v>674</v>
      </c>
      <c r="Q310" s="210">
        <v>1975</v>
      </c>
      <c r="R310" s="211">
        <v>3</v>
      </c>
      <c r="S310" s="211" t="s">
        <v>667</v>
      </c>
      <c r="T310" s="211" t="s">
        <v>667</v>
      </c>
      <c r="U310" s="211" t="s">
        <v>667</v>
      </c>
      <c r="V310" s="211" t="s">
        <v>667</v>
      </c>
      <c r="W310" s="211" t="s">
        <v>667</v>
      </c>
      <c r="X310" s="212">
        <v>0</v>
      </c>
      <c r="Y310" s="212">
        <v>0</v>
      </c>
      <c r="Z310" s="213" t="s">
        <v>1448</v>
      </c>
      <c r="AA310" s="214">
        <v>2022</v>
      </c>
      <c r="AB310" s="215">
        <v>5</v>
      </c>
      <c r="AC310" s="215">
        <v>23</v>
      </c>
      <c r="AD310" s="220" t="b">
        <f>IF(ISBLANK(GroupMember[[#This Row],[1. Identifiant interne d’exploitation agricole*]]),"",IF(ISERROR(MATCH(GroupMember[[#This Row],[1. Identifiant interne d’exploitation agricole*]],CertifiedCrop[1. Identifiant interne d’exploitation agricole*],0)),FALSE,TRUE))</f>
        <v>1</v>
      </c>
      <c r="AE310" s="220" t="b">
        <f>IF(ISBLANK(GroupMember[[#This Row],[1. Identifiant interne d’exploitation agricole*]]),"",IF(ISERROR(MATCH(GroupMember[[#This Row],[1. Identifiant interne d’exploitation agricole*]],FarmUnit[1. Identifiant interne d’exploitation agricole*],0)),FALSE,TRUE))</f>
        <v>1</v>
      </c>
      <c r="AF310" s="165" t="str">
        <f t="shared" si="20"/>
        <v xml:space="preserve">OLIVIER GUY </v>
      </c>
      <c r="AG310" s="166" t="str">
        <f t="shared" si="21"/>
        <v>23/5/2022</v>
      </c>
      <c r="AH310" s="167">
        <f t="shared" si="19"/>
        <v>4</v>
      </c>
      <c r="AI310" s="168">
        <f t="shared" si="22"/>
        <v>0</v>
      </c>
    </row>
    <row r="311" spans="1:35" ht="15" customHeight="1" x14ac:dyDescent="0.2">
      <c r="A311" s="206" t="s">
        <v>1591</v>
      </c>
      <c r="B311" s="206" t="s">
        <v>667</v>
      </c>
      <c r="C311" s="206" t="s">
        <v>1591</v>
      </c>
      <c r="D311" s="222" t="s">
        <v>1445</v>
      </c>
      <c r="E311" s="206" t="s">
        <v>669</v>
      </c>
      <c r="F311" s="206" t="s">
        <v>670</v>
      </c>
      <c r="G311" s="206" t="s">
        <v>1446</v>
      </c>
      <c r="H311" s="281">
        <v>2</v>
      </c>
      <c r="I311" s="206" t="s">
        <v>671</v>
      </c>
      <c r="J311" s="206">
        <v>1</v>
      </c>
      <c r="K311" s="207">
        <v>2022</v>
      </c>
      <c r="L311" s="208" t="s">
        <v>672</v>
      </c>
      <c r="M311" s="208" t="s">
        <v>1502</v>
      </c>
      <c r="N311" s="210" t="s">
        <v>667</v>
      </c>
      <c r="O311" s="209" t="s">
        <v>667</v>
      </c>
      <c r="P311" s="209" t="s">
        <v>674</v>
      </c>
      <c r="Q311" s="210">
        <v>1974</v>
      </c>
      <c r="R311" s="211">
        <v>5</v>
      </c>
      <c r="S311" s="211" t="s">
        <v>667</v>
      </c>
      <c r="T311" s="211" t="s">
        <v>667</v>
      </c>
      <c r="U311" s="211" t="s">
        <v>667</v>
      </c>
      <c r="V311" s="211" t="s">
        <v>667</v>
      </c>
      <c r="W311" s="211" t="s">
        <v>667</v>
      </c>
      <c r="X311" s="212">
        <v>0</v>
      </c>
      <c r="Y311" s="212">
        <v>0</v>
      </c>
      <c r="Z311" s="213" t="s">
        <v>1448</v>
      </c>
      <c r="AA311" s="214">
        <v>2022</v>
      </c>
      <c r="AB311" s="215">
        <v>3</v>
      </c>
      <c r="AC311" s="215">
        <v>2</v>
      </c>
      <c r="AD311" s="220" t="b">
        <f>IF(ISBLANK(GroupMember[[#This Row],[1. Identifiant interne d’exploitation agricole*]]),"",IF(ISERROR(MATCH(GroupMember[[#This Row],[1. Identifiant interne d’exploitation agricole*]],CertifiedCrop[1. Identifiant interne d’exploitation agricole*],0)),FALSE,TRUE))</f>
        <v>1</v>
      </c>
      <c r="AE311" s="220" t="b">
        <f>IF(ISBLANK(GroupMember[[#This Row],[1. Identifiant interne d’exploitation agricole*]]),"",IF(ISERROR(MATCH(GroupMember[[#This Row],[1. Identifiant interne d’exploitation agricole*]],FarmUnit[1. Identifiant interne d’exploitation agricole*],0)),FALSE,TRUE))</f>
        <v>1</v>
      </c>
      <c r="AF311" s="165" t="str">
        <f t="shared" si="20"/>
        <v xml:space="preserve">PAUL TIEHI </v>
      </c>
      <c r="AG311" s="166" t="str">
        <f t="shared" si="21"/>
        <v>2/3/2022</v>
      </c>
      <c r="AH311" s="167">
        <f t="shared" si="19"/>
        <v>1</v>
      </c>
      <c r="AI311" s="168">
        <f t="shared" si="22"/>
        <v>0</v>
      </c>
    </row>
    <row r="312" spans="1:35" ht="15" customHeight="1" x14ac:dyDescent="0.2">
      <c r="A312" s="206" t="s">
        <v>1592</v>
      </c>
      <c r="B312" s="206" t="s">
        <v>667</v>
      </c>
      <c r="C312" s="206" t="s">
        <v>1592</v>
      </c>
      <c r="D312" s="222" t="s">
        <v>1445</v>
      </c>
      <c r="E312" s="206" t="s">
        <v>669</v>
      </c>
      <c r="F312" s="206" t="s">
        <v>670</v>
      </c>
      <c r="G312" s="206" t="s">
        <v>1446</v>
      </c>
      <c r="H312" s="281">
        <v>2</v>
      </c>
      <c r="I312" s="206" t="s">
        <v>671</v>
      </c>
      <c r="J312" s="206">
        <v>1</v>
      </c>
      <c r="K312" s="207">
        <v>2022</v>
      </c>
      <c r="L312" s="208" t="s">
        <v>1593</v>
      </c>
      <c r="M312" s="208" t="s">
        <v>717</v>
      </c>
      <c r="N312" s="210" t="s">
        <v>667</v>
      </c>
      <c r="O312" s="209" t="s">
        <v>1594</v>
      </c>
      <c r="P312" s="209" t="s">
        <v>674</v>
      </c>
      <c r="Q312" s="210">
        <v>1990</v>
      </c>
      <c r="R312" s="211">
        <v>2</v>
      </c>
      <c r="S312" s="211" t="s">
        <v>667</v>
      </c>
      <c r="T312" s="211" t="s">
        <v>667</v>
      </c>
      <c r="U312" s="211" t="s">
        <v>667</v>
      </c>
      <c r="V312" s="211" t="s">
        <v>667</v>
      </c>
      <c r="W312" s="211" t="s">
        <v>667</v>
      </c>
      <c r="X312" s="212">
        <v>0</v>
      </c>
      <c r="Y312" s="212">
        <v>0</v>
      </c>
      <c r="Z312" s="213" t="s">
        <v>1448</v>
      </c>
      <c r="AA312" s="214">
        <v>2022</v>
      </c>
      <c r="AB312" s="215">
        <v>5</v>
      </c>
      <c r="AC312" s="215">
        <v>13</v>
      </c>
      <c r="AD312" s="220" t="b">
        <f>IF(ISBLANK(GroupMember[[#This Row],[1. Identifiant interne d’exploitation agricole*]]),"",IF(ISERROR(MATCH(GroupMember[[#This Row],[1. Identifiant interne d’exploitation agricole*]],CertifiedCrop[1. Identifiant interne d’exploitation agricole*],0)),FALSE,TRUE))</f>
        <v>1</v>
      </c>
      <c r="AE312" s="220" t="b">
        <f>IF(ISBLANK(GroupMember[[#This Row],[1. Identifiant interne d’exploitation agricole*]]),"",IF(ISERROR(MATCH(GroupMember[[#This Row],[1. Identifiant interne d’exploitation agricole*]],FarmUnit[1. Identifiant interne d’exploitation agricole*],0)),FALSE,TRUE))</f>
        <v>1</v>
      </c>
      <c r="AF312" s="165" t="str">
        <f t="shared" si="20"/>
        <v xml:space="preserve">THEODORE DJI </v>
      </c>
      <c r="AG312" s="166" t="str">
        <f t="shared" si="21"/>
        <v>13/5/2022</v>
      </c>
      <c r="AH312" s="167">
        <f t="shared" si="19"/>
        <v>3</v>
      </c>
      <c r="AI312" s="168">
        <f t="shared" si="22"/>
        <v>0</v>
      </c>
    </row>
    <row r="313" spans="1:35" ht="15" customHeight="1" x14ac:dyDescent="0.2">
      <c r="A313" s="206" t="s">
        <v>1595</v>
      </c>
      <c r="B313" s="206" t="s">
        <v>667</v>
      </c>
      <c r="C313" s="206" t="s">
        <v>1595</v>
      </c>
      <c r="D313" s="222" t="s">
        <v>1445</v>
      </c>
      <c r="E313" s="206" t="s">
        <v>669</v>
      </c>
      <c r="F313" s="206" t="s">
        <v>670</v>
      </c>
      <c r="G313" s="206" t="s">
        <v>1446</v>
      </c>
      <c r="H313" s="281">
        <v>3</v>
      </c>
      <c r="I313" s="206" t="s">
        <v>671</v>
      </c>
      <c r="J313" s="206">
        <v>1</v>
      </c>
      <c r="K313" s="207">
        <v>2022</v>
      </c>
      <c r="L313" s="208" t="s">
        <v>1596</v>
      </c>
      <c r="M313" s="208" t="s">
        <v>1546</v>
      </c>
      <c r="N313" s="210" t="s">
        <v>3338</v>
      </c>
      <c r="O313" s="209" t="s">
        <v>667</v>
      </c>
      <c r="P313" s="209" t="s">
        <v>674</v>
      </c>
      <c r="Q313" s="210">
        <v>1988</v>
      </c>
      <c r="R313" s="211">
        <v>4</v>
      </c>
      <c r="S313" s="211" t="s">
        <v>667</v>
      </c>
      <c r="T313" s="211" t="s">
        <v>667</v>
      </c>
      <c r="U313" s="211" t="s">
        <v>667</v>
      </c>
      <c r="V313" s="211" t="s">
        <v>667</v>
      </c>
      <c r="W313" s="211" t="s">
        <v>667</v>
      </c>
      <c r="X313" s="212">
        <v>0</v>
      </c>
      <c r="Y313" s="212">
        <v>0</v>
      </c>
      <c r="Z313" s="213" t="s">
        <v>1448</v>
      </c>
      <c r="AA313" s="214">
        <v>2022</v>
      </c>
      <c r="AB313" s="215">
        <v>5</v>
      </c>
      <c r="AC313" s="215">
        <v>19</v>
      </c>
      <c r="AD313" s="220" t="b">
        <f>IF(ISBLANK(GroupMember[[#This Row],[1. Identifiant interne d’exploitation agricole*]]),"",IF(ISERROR(MATCH(GroupMember[[#This Row],[1. Identifiant interne d’exploitation agricole*]],CertifiedCrop[1. Identifiant interne d’exploitation agricole*],0)),FALSE,TRUE))</f>
        <v>1</v>
      </c>
      <c r="AE313" s="220" t="b">
        <f>IF(ISBLANK(GroupMember[[#This Row],[1. Identifiant interne d’exploitation agricole*]]),"",IF(ISERROR(MATCH(GroupMember[[#This Row],[1. Identifiant interne d’exploitation agricole*]],FarmUnit[1. Identifiant interne d’exploitation agricole*],0)),FALSE,TRUE))</f>
        <v>1</v>
      </c>
      <c r="AF313" s="165" t="str">
        <f t="shared" si="20"/>
        <v xml:space="preserve">CONSTANT FLORENTIN GBEHI </v>
      </c>
      <c r="AG313" s="166" t="str">
        <f t="shared" si="21"/>
        <v>19/5/2022</v>
      </c>
      <c r="AH313" s="167">
        <f t="shared" si="19"/>
        <v>3</v>
      </c>
      <c r="AI313" s="168">
        <f t="shared" si="22"/>
        <v>0</v>
      </c>
    </row>
    <row r="314" spans="1:35" ht="15" customHeight="1" x14ac:dyDescent="0.2">
      <c r="A314" s="206" t="s">
        <v>1597</v>
      </c>
      <c r="B314" s="206" t="s">
        <v>667</v>
      </c>
      <c r="C314" s="206" t="s">
        <v>1597</v>
      </c>
      <c r="D314" s="222" t="s">
        <v>1445</v>
      </c>
      <c r="E314" s="206" t="s">
        <v>669</v>
      </c>
      <c r="F314" s="206" t="s">
        <v>670</v>
      </c>
      <c r="G314" s="206" t="s">
        <v>1446</v>
      </c>
      <c r="H314" s="281">
        <v>1</v>
      </c>
      <c r="I314" s="206" t="s">
        <v>671</v>
      </c>
      <c r="J314" s="206">
        <v>1</v>
      </c>
      <c r="K314" s="207">
        <v>2022</v>
      </c>
      <c r="L314" s="208" t="s">
        <v>1598</v>
      </c>
      <c r="M314" s="208" t="s">
        <v>1599</v>
      </c>
      <c r="N314" s="210" t="s">
        <v>667</v>
      </c>
      <c r="O314" s="209" t="s">
        <v>667</v>
      </c>
      <c r="P314" s="209" t="s">
        <v>674</v>
      </c>
      <c r="Q314" s="210">
        <v>1990</v>
      </c>
      <c r="R314" s="211">
        <v>5</v>
      </c>
      <c r="S314" s="211" t="s">
        <v>667</v>
      </c>
      <c r="T314" s="211" t="s">
        <v>667</v>
      </c>
      <c r="U314" s="211" t="s">
        <v>667</v>
      </c>
      <c r="V314" s="211" t="s">
        <v>667</v>
      </c>
      <c r="W314" s="211" t="s">
        <v>667</v>
      </c>
      <c r="X314" s="212">
        <v>0</v>
      </c>
      <c r="Y314" s="212">
        <v>0</v>
      </c>
      <c r="Z314" s="213" t="s">
        <v>1448</v>
      </c>
      <c r="AA314" s="214">
        <v>2022</v>
      </c>
      <c r="AB314" s="215">
        <v>3</v>
      </c>
      <c r="AC314" s="215">
        <v>1</v>
      </c>
      <c r="AD314" s="220" t="b">
        <f>IF(ISBLANK(GroupMember[[#This Row],[1. Identifiant interne d’exploitation agricole*]]),"",IF(ISERROR(MATCH(GroupMember[[#This Row],[1. Identifiant interne d’exploitation agricole*]],CertifiedCrop[1. Identifiant interne d’exploitation agricole*],0)),FALSE,TRUE))</f>
        <v>1</v>
      </c>
      <c r="AE314" s="220" t="b">
        <f>IF(ISBLANK(GroupMember[[#This Row],[1. Identifiant interne d’exploitation agricole*]]),"",IF(ISERROR(MATCH(GroupMember[[#This Row],[1. Identifiant interne d’exploitation agricole*]],FarmUnit[1. Identifiant interne d’exploitation agricole*],0)),FALSE,TRUE))</f>
        <v>1</v>
      </c>
      <c r="AF314" s="165" t="str">
        <f t="shared" si="20"/>
        <v xml:space="preserve">DIDIER GOUTA </v>
      </c>
      <c r="AG314" s="166" t="str">
        <f t="shared" si="21"/>
        <v>1/3/2022</v>
      </c>
      <c r="AH314" s="167">
        <f t="shared" si="19"/>
        <v>3</v>
      </c>
      <c r="AI314" s="168">
        <f t="shared" si="22"/>
        <v>0</v>
      </c>
    </row>
    <row r="315" spans="1:35" ht="15" customHeight="1" x14ac:dyDescent="0.2">
      <c r="A315" s="206" t="s">
        <v>1600</v>
      </c>
      <c r="B315" s="206" t="s">
        <v>667</v>
      </c>
      <c r="C315" s="206" t="s">
        <v>1600</v>
      </c>
      <c r="D315" s="222" t="s">
        <v>1445</v>
      </c>
      <c r="E315" s="206" t="s">
        <v>669</v>
      </c>
      <c r="F315" s="206" t="s">
        <v>670</v>
      </c>
      <c r="G315" s="206" t="s">
        <v>1446</v>
      </c>
      <c r="H315" s="281">
        <v>2</v>
      </c>
      <c r="I315" s="206" t="s">
        <v>671</v>
      </c>
      <c r="J315" s="206">
        <v>1</v>
      </c>
      <c r="K315" s="207">
        <v>2022</v>
      </c>
      <c r="L315" s="208" t="s">
        <v>1601</v>
      </c>
      <c r="M315" s="208" t="s">
        <v>897</v>
      </c>
      <c r="N315" s="210" t="s">
        <v>3339</v>
      </c>
      <c r="O315" s="209" t="s">
        <v>667</v>
      </c>
      <c r="P315" s="209" t="s">
        <v>674</v>
      </c>
      <c r="Q315" s="210">
        <v>1988</v>
      </c>
      <c r="R315" s="211">
        <v>4</v>
      </c>
      <c r="S315" s="211" t="s">
        <v>667</v>
      </c>
      <c r="T315" s="211" t="s">
        <v>667</v>
      </c>
      <c r="U315" s="211" t="s">
        <v>667</v>
      </c>
      <c r="V315" s="211" t="s">
        <v>667</v>
      </c>
      <c r="W315" s="211" t="s">
        <v>667</v>
      </c>
      <c r="X315" s="212">
        <v>0</v>
      </c>
      <c r="Y315" s="212">
        <v>0</v>
      </c>
      <c r="Z315" s="213" t="s">
        <v>1448</v>
      </c>
      <c r="AA315" s="214">
        <v>2022</v>
      </c>
      <c r="AB315" s="215">
        <v>3</v>
      </c>
      <c r="AC315" s="215">
        <v>3</v>
      </c>
      <c r="AD315" s="220" t="b">
        <f>IF(ISBLANK(GroupMember[[#This Row],[1. Identifiant interne d’exploitation agricole*]]),"",IF(ISERROR(MATCH(GroupMember[[#This Row],[1. Identifiant interne d’exploitation agricole*]],CertifiedCrop[1. Identifiant interne d’exploitation agricole*],0)),FALSE,TRUE))</f>
        <v>1</v>
      </c>
      <c r="AE315" s="220" t="b">
        <f>IF(ISBLANK(GroupMember[[#This Row],[1. Identifiant interne d’exploitation agricole*]]),"",IF(ISERROR(MATCH(GroupMember[[#This Row],[1. Identifiant interne d’exploitation agricole*]],FarmUnit[1. Identifiant interne d’exploitation agricole*],0)),FALSE,TRUE))</f>
        <v>1</v>
      </c>
      <c r="AF315" s="165" t="str">
        <f t="shared" si="20"/>
        <v xml:space="preserve">TIECOURA GERVAIS TEHE </v>
      </c>
      <c r="AG315" s="166" t="str">
        <f t="shared" si="21"/>
        <v>3/3/2022</v>
      </c>
      <c r="AH315" s="167">
        <f t="shared" si="19"/>
        <v>5</v>
      </c>
      <c r="AI315" s="168">
        <f t="shared" si="22"/>
        <v>0</v>
      </c>
    </row>
    <row r="316" spans="1:35" ht="15" customHeight="1" x14ac:dyDescent="0.2">
      <c r="A316" s="206" t="s">
        <v>1602</v>
      </c>
      <c r="B316" s="206" t="s">
        <v>667</v>
      </c>
      <c r="C316" s="206" t="s">
        <v>1602</v>
      </c>
      <c r="D316" s="222" t="s">
        <v>1445</v>
      </c>
      <c r="E316" s="206" t="s">
        <v>669</v>
      </c>
      <c r="F316" s="206" t="s">
        <v>670</v>
      </c>
      <c r="G316" s="206" t="s">
        <v>1446</v>
      </c>
      <c r="H316" s="281">
        <v>3</v>
      </c>
      <c r="I316" s="206" t="s">
        <v>671</v>
      </c>
      <c r="J316" s="206">
        <v>1</v>
      </c>
      <c r="K316" s="207">
        <v>2022</v>
      </c>
      <c r="L316" s="208" t="s">
        <v>1603</v>
      </c>
      <c r="M316" s="208" t="s">
        <v>1604</v>
      </c>
      <c r="N316" s="210" t="s">
        <v>3340</v>
      </c>
      <c r="O316" s="209" t="s">
        <v>667</v>
      </c>
      <c r="P316" s="209" t="s">
        <v>674</v>
      </c>
      <c r="Q316" s="210">
        <v>1973</v>
      </c>
      <c r="R316" s="211">
        <v>8</v>
      </c>
      <c r="S316" s="211" t="s">
        <v>667</v>
      </c>
      <c r="T316" s="211" t="s">
        <v>667</v>
      </c>
      <c r="U316" s="211" t="s">
        <v>667</v>
      </c>
      <c r="V316" s="211" t="s">
        <v>667</v>
      </c>
      <c r="W316" s="211" t="s">
        <v>667</v>
      </c>
      <c r="X316" s="212">
        <v>0</v>
      </c>
      <c r="Y316" s="212">
        <v>0</v>
      </c>
      <c r="Z316" s="213" t="s">
        <v>1448</v>
      </c>
      <c r="AA316" s="214">
        <v>2022</v>
      </c>
      <c r="AB316" s="215">
        <v>5</v>
      </c>
      <c r="AC316" s="215">
        <v>18</v>
      </c>
      <c r="AD316" s="220" t="b">
        <f>IF(ISBLANK(GroupMember[[#This Row],[1. Identifiant interne d’exploitation agricole*]]),"",IF(ISERROR(MATCH(GroupMember[[#This Row],[1. Identifiant interne d’exploitation agricole*]],CertifiedCrop[1. Identifiant interne d’exploitation agricole*],0)),FALSE,TRUE))</f>
        <v>1</v>
      </c>
      <c r="AE316" s="220" t="b">
        <f>IF(ISBLANK(GroupMember[[#This Row],[1. Identifiant interne d’exploitation agricole*]]),"",IF(ISERROR(MATCH(GroupMember[[#This Row],[1. Identifiant interne d’exploitation agricole*]],FarmUnit[1. Identifiant interne d’exploitation agricole*],0)),FALSE,TRUE))</f>
        <v>1</v>
      </c>
      <c r="AF316" s="165" t="str">
        <f t="shared" si="20"/>
        <v xml:space="preserve">TOTE MARCELIN ZAHE </v>
      </c>
      <c r="AG316" s="166" t="str">
        <f t="shared" si="21"/>
        <v>18/5/2022</v>
      </c>
      <c r="AH316" s="167">
        <f t="shared" si="19"/>
        <v>4</v>
      </c>
      <c r="AI316" s="168">
        <f t="shared" si="22"/>
        <v>0</v>
      </c>
    </row>
    <row r="317" spans="1:35" ht="15" customHeight="1" x14ac:dyDescent="0.2">
      <c r="A317" s="206" t="s">
        <v>1605</v>
      </c>
      <c r="B317" s="206" t="s">
        <v>667</v>
      </c>
      <c r="C317" s="206" t="s">
        <v>1605</v>
      </c>
      <c r="D317" s="222" t="s">
        <v>1445</v>
      </c>
      <c r="E317" s="206" t="s">
        <v>669</v>
      </c>
      <c r="F317" s="206" t="s">
        <v>670</v>
      </c>
      <c r="G317" s="206" t="s">
        <v>1446</v>
      </c>
      <c r="H317" s="281">
        <v>5</v>
      </c>
      <c r="I317" s="206" t="s">
        <v>671</v>
      </c>
      <c r="J317" s="206">
        <v>1</v>
      </c>
      <c r="K317" s="207">
        <v>2022</v>
      </c>
      <c r="L317" s="208" t="s">
        <v>1606</v>
      </c>
      <c r="M317" s="208" t="s">
        <v>1607</v>
      </c>
      <c r="N317" s="210" t="s">
        <v>3328</v>
      </c>
      <c r="O317" s="209" t="s">
        <v>667</v>
      </c>
      <c r="P317" s="209" t="s">
        <v>674</v>
      </c>
      <c r="Q317" s="210">
        <v>1977</v>
      </c>
      <c r="R317" s="211">
        <v>9</v>
      </c>
      <c r="S317" s="211" t="s">
        <v>667</v>
      </c>
      <c r="T317" s="211" t="s">
        <v>667</v>
      </c>
      <c r="U317" s="211" t="s">
        <v>667</v>
      </c>
      <c r="V317" s="211" t="s">
        <v>667</v>
      </c>
      <c r="W317" s="211" t="s">
        <v>667</v>
      </c>
      <c r="X317" s="212">
        <v>0</v>
      </c>
      <c r="Y317" s="212">
        <v>0</v>
      </c>
      <c r="Z317" s="213" t="s">
        <v>1448</v>
      </c>
      <c r="AA317" s="214">
        <v>2022</v>
      </c>
      <c r="AB317" s="215">
        <v>3</v>
      </c>
      <c r="AC317" s="215">
        <v>1</v>
      </c>
      <c r="AD317" s="220" t="b">
        <f>IF(ISBLANK(GroupMember[[#This Row],[1. Identifiant interne d’exploitation agricole*]]),"",IF(ISERROR(MATCH(GroupMember[[#This Row],[1. Identifiant interne d’exploitation agricole*]],CertifiedCrop[1. Identifiant interne d’exploitation agricole*],0)),FALSE,TRUE))</f>
        <v>1</v>
      </c>
      <c r="AE317" s="220" t="b">
        <f>IF(ISBLANK(GroupMember[[#This Row],[1. Identifiant interne d’exploitation agricole*]]),"",IF(ISERROR(MATCH(GroupMember[[#This Row],[1. Identifiant interne d’exploitation agricole*]],FarmUnit[1. Identifiant interne d’exploitation agricole*],0)),FALSE,TRUE))</f>
        <v>1</v>
      </c>
      <c r="AF317" s="165" t="str">
        <f t="shared" si="20"/>
        <v xml:space="preserve">GASPARD DIAO </v>
      </c>
      <c r="AG317" s="166" t="str">
        <f t="shared" si="21"/>
        <v>1/3/2022</v>
      </c>
      <c r="AH317" s="167">
        <f t="shared" si="19"/>
        <v>3</v>
      </c>
      <c r="AI317" s="168">
        <f t="shared" si="22"/>
        <v>0</v>
      </c>
    </row>
    <row r="318" spans="1:35" ht="15" customHeight="1" x14ac:dyDescent="0.2">
      <c r="A318" s="206" t="s">
        <v>1608</v>
      </c>
      <c r="B318" s="206" t="s">
        <v>667</v>
      </c>
      <c r="C318" s="206" t="s">
        <v>1608</v>
      </c>
      <c r="D318" s="222" t="s">
        <v>1445</v>
      </c>
      <c r="E318" s="206" t="s">
        <v>669</v>
      </c>
      <c r="F318" s="206" t="s">
        <v>670</v>
      </c>
      <c r="G318" s="206" t="s">
        <v>1446</v>
      </c>
      <c r="H318" s="281">
        <v>5</v>
      </c>
      <c r="I318" s="206" t="s">
        <v>671</v>
      </c>
      <c r="J318" s="206">
        <v>1</v>
      </c>
      <c r="K318" s="207">
        <v>2022</v>
      </c>
      <c r="L318" s="208" t="s">
        <v>1557</v>
      </c>
      <c r="M318" s="208" t="s">
        <v>1609</v>
      </c>
      <c r="N318" s="210" t="s">
        <v>3341</v>
      </c>
      <c r="O318" s="209" t="s">
        <v>1610</v>
      </c>
      <c r="P318" s="209" t="s">
        <v>674</v>
      </c>
      <c r="Q318" s="210">
        <v>1988</v>
      </c>
      <c r="R318" s="211">
        <v>6</v>
      </c>
      <c r="S318" s="211" t="s">
        <v>667</v>
      </c>
      <c r="T318" s="211" t="s">
        <v>667</v>
      </c>
      <c r="U318" s="211" t="s">
        <v>667</v>
      </c>
      <c r="V318" s="211" t="s">
        <v>667</v>
      </c>
      <c r="W318" s="211" t="s">
        <v>667</v>
      </c>
      <c r="X318" s="212">
        <v>0</v>
      </c>
      <c r="Y318" s="212">
        <v>0</v>
      </c>
      <c r="Z318" s="213" t="s">
        <v>1448</v>
      </c>
      <c r="AA318" s="214">
        <v>2022</v>
      </c>
      <c r="AB318" s="215">
        <v>3</v>
      </c>
      <c r="AC318" s="215">
        <v>1</v>
      </c>
      <c r="AD318" s="220" t="b">
        <f>IF(ISBLANK(GroupMember[[#This Row],[1. Identifiant interne d’exploitation agricole*]]),"",IF(ISERROR(MATCH(GroupMember[[#This Row],[1. Identifiant interne d’exploitation agricole*]],CertifiedCrop[1. Identifiant interne d’exploitation agricole*],0)),FALSE,TRUE))</f>
        <v>1</v>
      </c>
      <c r="AE318" s="220" t="b">
        <f>IF(ISBLANK(GroupMember[[#This Row],[1. Identifiant interne d’exploitation agricole*]]),"",IF(ISERROR(MATCH(GroupMember[[#This Row],[1. Identifiant interne d’exploitation agricole*]],FarmUnit[1. Identifiant interne d’exploitation agricole*],0)),FALSE,TRUE))</f>
        <v>1</v>
      </c>
      <c r="AF318" s="165" t="str">
        <f t="shared" si="20"/>
        <v xml:space="preserve">ARSENE BAHA </v>
      </c>
      <c r="AG318" s="166" t="str">
        <f t="shared" si="21"/>
        <v>1/3/2022</v>
      </c>
      <c r="AH318" s="167">
        <f t="shared" si="19"/>
        <v>3</v>
      </c>
      <c r="AI318" s="168">
        <f t="shared" si="22"/>
        <v>0</v>
      </c>
    </row>
    <row r="319" spans="1:35" ht="15" customHeight="1" x14ac:dyDescent="0.2">
      <c r="A319" s="206" t="s">
        <v>1611</v>
      </c>
      <c r="B319" s="206" t="s">
        <v>667</v>
      </c>
      <c r="C319" s="206" t="s">
        <v>1611</v>
      </c>
      <c r="D319" s="222" t="s">
        <v>1445</v>
      </c>
      <c r="E319" s="206" t="s">
        <v>669</v>
      </c>
      <c r="F319" s="206" t="s">
        <v>670</v>
      </c>
      <c r="G319" s="206" t="s">
        <v>1446</v>
      </c>
      <c r="H319" s="281">
        <v>2</v>
      </c>
      <c r="I319" s="206" t="s">
        <v>671</v>
      </c>
      <c r="J319" s="206">
        <v>1</v>
      </c>
      <c r="K319" s="207">
        <v>2022</v>
      </c>
      <c r="L319" s="208" t="s">
        <v>1612</v>
      </c>
      <c r="M319" s="208" t="s">
        <v>1613</v>
      </c>
      <c r="N319" s="210" t="s">
        <v>3342</v>
      </c>
      <c r="O319" s="209" t="s">
        <v>667</v>
      </c>
      <c r="P319" s="209" t="s">
        <v>674</v>
      </c>
      <c r="Q319" s="210">
        <v>1988</v>
      </c>
      <c r="R319" s="211">
        <v>2</v>
      </c>
      <c r="S319" s="211" t="s">
        <v>667</v>
      </c>
      <c r="T319" s="211" t="s">
        <v>667</v>
      </c>
      <c r="U319" s="211" t="s">
        <v>667</v>
      </c>
      <c r="V319" s="211" t="s">
        <v>667</v>
      </c>
      <c r="W319" s="211" t="s">
        <v>667</v>
      </c>
      <c r="X319" s="212">
        <v>0</v>
      </c>
      <c r="Y319" s="212">
        <v>0</v>
      </c>
      <c r="Z319" s="213" t="s">
        <v>1448</v>
      </c>
      <c r="AA319" s="214">
        <v>2022</v>
      </c>
      <c r="AB319" s="215">
        <v>3</v>
      </c>
      <c r="AC319" s="215">
        <v>22</v>
      </c>
      <c r="AD319" s="220" t="b">
        <f>IF(ISBLANK(GroupMember[[#This Row],[1. Identifiant interne d’exploitation agricole*]]),"",IF(ISERROR(MATCH(GroupMember[[#This Row],[1. Identifiant interne d’exploitation agricole*]],CertifiedCrop[1. Identifiant interne d’exploitation agricole*],0)),FALSE,TRUE))</f>
        <v>1</v>
      </c>
      <c r="AE319" s="220" t="b">
        <f>IF(ISBLANK(GroupMember[[#This Row],[1. Identifiant interne d’exploitation agricole*]]),"",IF(ISERROR(MATCH(GroupMember[[#This Row],[1. Identifiant interne d’exploitation agricole*]],FarmUnit[1. Identifiant interne d’exploitation agricole*],0)),FALSE,TRUE))</f>
        <v>1</v>
      </c>
      <c r="AF319" s="165" t="str">
        <f t="shared" si="20"/>
        <v xml:space="preserve">BLESSANRE EUGENE TAHAN </v>
      </c>
      <c r="AG319" s="166" t="str">
        <f t="shared" si="21"/>
        <v>22/3/2022</v>
      </c>
      <c r="AH319" s="167">
        <f t="shared" si="19"/>
        <v>3</v>
      </c>
      <c r="AI319" s="168">
        <f t="shared" si="22"/>
        <v>0</v>
      </c>
    </row>
    <row r="320" spans="1:35" ht="15" customHeight="1" x14ac:dyDescent="0.2">
      <c r="A320" s="206" t="s">
        <v>1614</v>
      </c>
      <c r="B320" s="206" t="s">
        <v>667</v>
      </c>
      <c r="C320" s="206" t="s">
        <v>1614</v>
      </c>
      <c r="D320" s="222" t="s">
        <v>1445</v>
      </c>
      <c r="E320" s="206" t="s">
        <v>669</v>
      </c>
      <c r="F320" s="206" t="s">
        <v>670</v>
      </c>
      <c r="G320" s="206" t="s">
        <v>1446</v>
      </c>
      <c r="H320" s="281">
        <v>2</v>
      </c>
      <c r="I320" s="206" t="s">
        <v>671</v>
      </c>
      <c r="J320" s="206">
        <v>1</v>
      </c>
      <c r="K320" s="207">
        <v>2022</v>
      </c>
      <c r="L320" s="208" t="s">
        <v>1615</v>
      </c>
      <c r="M320" s="208" t="s">
        <v>1616</v>
      </c>
      <c r="N320" s="210" t="s">
        <v>3343</v>
      </c>
      <c r="O320" s="209" t="s">
        <v>667</v>
      </c>
      <c r="P320" s="209" t="s">
        <v>674</v>
      </c>
      <c r="Q320" s="210">
        <v>1978</v>
      </c>
      <c r="R320" s="211">
        <v>3</v>
      </c>
      <c r="S320" s="211" t="s">
        <v>667</v>
      </c>
      <c r="T320" s="211" t="s">
        <v>667</v>
      </c>
      <c r="U320" s="211" t="s">
        <v>667</v>
      </c>
      <c r="V320" s="211" t="s">
        <v>667</v>
      </c>
      <c r="W320" s="211" t="s">
        <v>667</v>
      </c>
      <c r="X320" s="212">
        <v>0</v>
      </c>
      <c r="Y320" s="212">
        <v>0</v>
      </c>
      <c r="Z320" s="213" t="s">
        <v>1448</v>
      </c>
      <c r="AA320" s="214">
        <v>2022</v>
      </c>
      <c r="AB320" s="215">
        <v>3</v>
      </c>
      <c r="AC320" s="215">
        <v>22</v>
      </c>
      <c r="AD320" s="220" t="b">
        <f>IF(ISBLANK(GroupMember[[#This Row],[1. Identifiant interne d’exploitation agricole*]]),"",IF(ISERROR(MATCH(GroupMember[[#This Row],[1. Identifiant interne d’exploitation agricole*]],CertifiedCrop[1. Identifiant interne d’exploitation agricole*],0)),FALSE,TRUE))</f>
        <v>1</v>
      </c>
      <c r="AE320" s="220" t="b">
        <f>IF(ISBLANK(GroupMember[[#This Row],[1. Identifiant interne d’exploitation agricole*]]),"",IF(ISERROR(MATCH(GroupMember[[#This Row],[1. Identifiant interne d’exploitation agricole*]],FarmUnit[1. Identifiant interne d’exploitation agricole*],0)),FALSE,TRUE))</f>
        <v>1</v>
      </c>
      <c r="AF320" s="165" t="str">
        <f t="shared" si="20"/>
        <v xml:space="preserve">TOKOUEI DANIEL GBEOHON </v>
      </c>
      <c r="AG320" s="166" t="str">
        <f t="shared" si="21"/>
        <v>22/3/2022</v>
      </c>
      <c r="AH320" s="167">
        <f t="shared" si="19"/>
        <v>3</v>
      </c>
      <c r="AI320" s="168">
        <f t="shared" si="22"/>
        <v>0</v>
      </c>
    </row>
    <row r="321" spans="1:35" ht="15" customHeight="1" x14ac:dyDescent="0.2">
      <c r="A321" s="206" t="s">
        <v>1617</v>
      </c>
      <c r="B321" s="206" t="s">
        <v>667</v>
      </c>
      <c r="C321" s="206" t="s">
        <v>1617</v>
      </c>
      <c r="D321" s="222" t="s">
        <v>1445</v>
      </c>
      <c r="E321" s="206" t="s">
        <v>669</v>
      </c>
      <c r="F321" s="206" t="s">
        <v>670</v>
      </c>
      <c r="G321" s="206" t="s">
        <v>1446</v>
      </c>
      <c r="H321" s="281">
        <v>5</v>
      </c>
      <c r="I321" s="206" t="s">
        <v>671</v>
      </c>
      <c r="J321" s="206">
        <v>1</v>
      </c>
      <c r="K321" s="207">
        <v>2022</v>
      </c>
      <c r="L321" s="208" t="s">
        <v>1618</v>
      </c>
      <c r="M321" s="208" t="s">
        <v>1570</v>
      </c>
      <c r="N321" s="210" t="s">
        <v>667</v>
      </c>
      <c r="O321" s="209" t="s">
        <v>667</v>
      </c>
      <c r="P321" s="209" t="s">
        <v>674</v>
      </c>
      <c r="Q321" s="210">
        <v>1988</v>
      </c>
      <c r="R321" s="211">
        <v>6</v>
      </c>
      <c r="S321" s="211" t="s">
        <v>667</v>
      </c>
      <c r="T321" s="211" t="s">
        <v>667</v>
      </c>
      <c r="U321" s="211" t="s">
        <v>667</v>
      </c>
      <c r="V321" s="211" t="s">
        <v>667</v>
      </c>
      <c r="W321" s="211" t="s">
        <v>667</v>
      </c>
      <c r="X321" s="212">
        <v>0</v>
      </c>
      <c r="Y321" s="212">
        <v>0</v>
      </c>
      <c r="Z321" s="213" t="s">
        <v>1448</v>
      </c>
      <c r="AA321" s="214">
        <v>2022</v>
      </c>
      <c r="AB321" s="215">
        <v>3</v>
      </c>
      <c r="AC321" s="215">
        <v>22</v>
      </c>
      <c r="AD321" s="220" t="b">
        <f>IF(ISBLANK(GroupMember[[#This Row],[1. Identifiant interne d’exploitation agricole*]]),"",IF(ISERROR(MATCH(GroupMember[[#This Row],[1. Identifiant interne d’exploitation agricole*]],CertifiedCrop[1. Identifiant interne d’exploitation agricole*],0)),FALSE,TRUE))</f>
        <v>1</v>
      </c>
      <c r="AE321" s="220" t="b">
        <f>IF(ISBLANK(GroupMember[[#This Row],[1. Identifiant interne d’exploitation agricole*]]),"",IF(ISERROR(MATCH(GroupMember[[#This Row],[1. Identifiant interne d’exploitation agricole*]],FarmUnit[1. Identifiant interne d’exploitation agricole*],0)),FALSE,TRUE))</f>
        <v>1</v>
      </c>
      <c r="AF321" s="165" t="str">
        <f t="shared" si="20"/>
        <v xml:space="preserve">NESSEMON MEHO </v>
      </c>
      <c r="AG321" s="166" t="str">
        <f t="shared" si="21"/>
        <v>22/3/2022</v>
      </c>
      <c r="AH321" s="167">
        <f t="shared" si="19"/>
        <v>3</v>
      </c>
      <c r="AI321" s="168">
        <f t="shared" si="22"/>
        <v>0</v>
      </c>
    </row>
    <row r="322" spans="1:35" ht="15" customHeight="1" x14ac:dyDescent="0.2">
      <c r="A322" s="206" t="s">
        <v>1619</v>
      </c>
      <c r="B322" s="206" t="s">
        <v>667</v>
      </c>
      <c r="C322" s="206" t="s">
        <v>1619</v>
      </c>
      <c r="D322" s="222" t="s">
        <v>1445</v>
      </c>
      <c r="E322" s="206" t="s">
        <v>669</v>
      </c>
      <c r="F322" s="206" t="s">
        <v>670</v>
      </c>
      <c r="G322" s="206" t="s">
        <v>1446</v>
      </c>
      <c r="H322" s="281">
        <v>2</v>
      </c>
      <c r="I322" s="206" t="s">
        <v>671</v>
      </c>
      <c r="J322" s="206">
        <v>1</v>
      </c>
      <c r="K322" s="207">
        <v>2022</v>
      </c>
      <c r="L322" s="208" t="s">
        <v>1620</v>
      </c>
      <c r="M322" s="208" t="s">
        <v>1502</v>
      </c>
      <c r="N322" s="210" t="s">
        <v>667</v>
      </c>
      <c r="O322" s="209" t="s">
        <v>667</v>
      </c>
      <c r="P322" s="209" t="s">
        <v>674</v>
      </c>
      <c r="Q322" s="210">
        <v>1986</v>
      </c>
      <c r="R322" s="211">
        <v>3</v>
      </c>
      <c r="S322" s="211" t="s">
        <v>667</v>
      </c>
      <c r="T322" s="211" t="s">
        <v>667</v>
      </c>
      <c r="U322" s="211" t="s">
        <v>667</v>
      </c>
      <c r="V322" s="211" t="s">
        <v>667</v>
      </c>
      <c r="W322" s="211" t="s">
        <v>667</v>
      </c>
      <c r="X322" s="212">
        <v>0</v>
      </c>
      <c r="Y322" s="212">
        <v>0</v>
      </c>
      <c r="Z322" s="213" t="s">
        <v>1448</v>
      </c>
      <c r="AA322" s="214">
        <v>2022</v>
      </c>
      <c r="AB322" s="215">
        <v>3</v>
      </c>
      <c r="AC322" s="215">
        <v>30</v>
      </c>
      <c r="AD322" s="220" t="b">
        <f>IF(ISBLANK(GroupMember[[#This Row],[1. Identifiant interne d’exploitation agricole*]]),"",IF(ISERROR(MATCH(GroupMember[[#This Row],[1. Identifiant interne d’exploitation agricole*]],CertifiedCrop[1. Identifiant interne d’exploitation agricole*],0)),FALSE,TRUE))</f>
        <v>1</v>
      </c>
      <c r="AE322" s="220" t="b">
        <f>IF(ISBLANK(GroupMember[[#This Row],[1. Identifiant interne d’exploitation agricole*]]),"",IF(ISERROR(MATCH(GroupMember[[#This Row],[1. Identifiant interne d’exploitation agricole*]],FarmUnit[1. Identifiant interne d’exploitation agricole*],0)),FALSE,TRUE))</f>
        <v>1</v>
      </c>
      <c r="AF322" s="165" t="str">
        <f t="shared" si="20"/>
        <v xml:space="preserve">JEREMIE TIEHI </v>
      </c>
      <c r="AG322" s="166" t="str">
        <f t="shared" si="21"/>
        <v>30/3/2022</v>
      </c>
      <c r="AH322" s="167">
        <f t="shared" si="19"/>
        <v>3</v>
      </c>
      <c r="AI322" s="168">
        <f t="shared" si="22"/>
        <v>0</v>
      </c>
    </row>
    <row r="323" spans="1:35" ht="15" customHeight="1" x14ac:dyDescent="0.2">
      <c r="A323" s="206" t="s">
        <v>1621</v>
      </c>
      <c r="B323" s="206" t="s">
        <v>667</v>
      </c>
      <c r="C323" s="206" t="s">
        <v>1621</v>
      </c>
      <c r="D323" s="222" t="s">
        <v>1445</v>
      </c>
      <c r="E323" s="206" t="s">
        <v>669</v>
      </c>
      <c r="F323" s="206" t="s">
        <v>670</v>
      </c>
      <c r="G323" s="206" t="s">
        <v>1446</v>
      </c>
      <c r="H323" s="281">
        <v>1</v>
      </c>
      <c r="I323" s="206" t="s">
        <v>671</v>
      </c>
      <c r="J323" s="206">
        <v>1</v>
      </c>
      <c r="K323" s="207">
        <v>2022</v>
      </c>
      <c r="L323" s="208" t="s">
        <v>1622</v>
      </c>
      <c r="M323" s="208" t="s">
        <v>1623</v>
      </c>
      <c r="N323" s="210" t="s">
        <v>3344</v>
      </c>
      <c r="O323" s="209" t="s">
        <v>667</v>
      </c>
      <c r="P323" s="209" t="s">
        <v>674</v>
      </c>
      <c r="Q323" s="210">
        <v>1988</v>
      </c>
      <c r="R323" s="211">
        <v>2</v>
      </c>
      <c r="S323" s="211" t="s">
        <v>667</v>
      </c>
      <c r="T323" s="211" t="s">
        <v>667</v>
      </c>
      <c r="U323" s="211" t="s">
        <v>667</v>
      </c>
      <c r="V323" s="211" t="s">
        <v>667</v>
      </c>
      <c r="W323" s="211" t="s">
        <v>667</v>
      </c>
      <c r="X323" s="212">
        <v>0</v>
      </c>
      <c r="Y323" s="212">
        <v>0</v>
      </c>
      <c r="Z323" s="213" t="s">
        <v>1448</v>
      </c>
      <c r="AA323" s="214">
        <v>2022</v>
      </c>
      <c r="AB323" s="215">
        <v>3</v>
      </c>
      <c r="AC323" s="215">
        <v>30</v>
      </c>
      <c r="AD323" s="220" t="b">
        <f>IF(ISBLANK(GroupMember[[#This Row],[1. Identifiant interne d’exploitation agricole*]]),"",IF(ISERROR(MATCH(GroupMember[[#This Row],[1. Identifiant interne d’exploitation agricole*]],CertifiedCrop[1. Identifiant interne d’exploitation agricole*],0)),FALSE,TRUE))</f>
        <v>1</v>
      </c>
      <c r="AE323" s="220" t="b">
        <f>IF(ISBLANK(GroupMember[[#This Row],[1. Identifiant interne d’exploitation agricole*]]),"",IF(ISERROR(MATCH(GroupMember[[#This Row],[1. Identifiant interne d’exploitation agricole*]],FarmUnit[1. Identifiant interne d’exploitation agricole*],0)),FALSE,TRUE))</f>
        <v>1</v>
      </c>
      <c r="AF323" s="165" t="str">
        <f t="shared" si="20"/>
        <v xml:space="preserve"> ANATOLE PEAN</v>
      </c>
      <c r="AG323" s="166" t="str">
        <f t="shared" si="21"/>
        <v>30/3/2022</v>
      </c>
      <c r="AH323" s="167">
        <f t="shared" ref="AH323:AH386" si="23">COUNTIFS(Z:Z,Z323,AG:AG,AG323)</f>
        <v>3</v>
      </c>
      <c r="AI323" s="168">
        <f t="shared" si="22"/>
        <v>0</v>
      </c>
    </row>
    <row r="324" spans="1:35" ht="15" customHeight="1" x14ac:dyDescent="0.2">
      <c r="A324" s="206" t="s">
        <v>1624</v>
      </c>
      <c r="B324" s="206" t="s">
        <v>667</v>
      </c>
      <c r="C324" s="206" t="s">
        <v>1624</v>
      </c>
      <c r="D324" s="222" t="s">
        <v>1445</v>
      </c>
      <c r="E324" s="206" t="s">
        <v>669</v>
      </c>
      <c r="F324" s="206" t="s">
        <v>670</v>
      </c>
      <c r="G324" s="206" t="s">
        <v>1446</v>
      </c>
      <c r="H324" s="281">
        <v>20</v>
      </c>
      <c r="I324" s="206" t="s">
        <v>671</v>
      </c>
      <c r="J324" s="206">
        <v>1</v>
      </c>
      <c r="K324" s="207">
        <v>2022</v>
      </c>
      <c r="L324" s="208" t="s">
        <v>1625</v>
      </c>
      <c r="M324" s="208" t="s">
        <v>717</v>
      </c>
      <c r="N324" s="210" t="s">
        <v>3345</v>
      </c>
      <c r="O324" s="209" t="s">
        <v>667</v>
      </c>
      <c r="P324" s="209" t="s">
        <v>674</v>
      </c>
      <c r="Q324" s="210">
        <v>1991</v>
      </c>
      <c r="R324" s="211">
        <v>4</v>
      </c>
      <c r="S324" s="211" t="s">
        <v>667</v>
      </c>
      <c r="T324" s="211" t="s">
        <v>667</v>
      </c>
      <c r="U324" s="211" t="s">
        <v>667</v>
      </c>
      <c r="V324" s="211" t="s">
        <v>667</v>
      </c>
      <c r="W324" s="211" t="s">
        <v>667</v>
      </c>
      <c r="X324" s="212">
        <v>0</v>
      </c>
      <c r="Y324" s="212">
        <v>0</v>
      </c>
      <c r="Z324" s="213" t="s">
        <v>1448</v>
      </c>
      <c r="AA324" s="214">
        <v>2022</v>
      </c>
      <c r="AB324" s="215">
        <v>5</v>
      </c>
      <c r="AC324" s="215">
        <v>26</v>
      </c>
      <c r="AD324" s="220" t="b">
        <f>IF(ISBLANK(GroupMember[[#This Row],[1. Identifiant interne d’exploitation agricole*]]),"",IF(ISERROR(MATCH(GroupMember[[#This Row],[1. Identifiant interne d’exploitation agricole*]],CertifiedCrop[1. Identifiant interne d’exploitation agricole*],0)),FALSE,TRUE))</f>
        <v>1</v>
      </c>
      <c r="AE324" s="220" t="b">
        <f>IF(ISBLANK(GroupMember[[#This Row],[1. Identifiant interne d’exploitation agricole*]]),"",IF(ISERROR(MATCH(GroupMember[[#This Row],[1. Identifiant interne d’exploitation agricole*]],FarmUnit[1. Identifiant interne d’exploitation agricole*],0)),FALSE,TRUE))</f>
        <v>1</v>
      </c>
      <c r="AF324" s="165" t="str">
        <f t="shared" si="20"/>
        <v xml:space="preserve">HYACINTHE DJI </v>
      </c>
      <c r="AG324" s="166" t="str">
        <f t="shared" si="21"/>
        <v>26/5/2022</v>
      </c>
      <c r="AH324" s="167">
        <f t="shared" si="23"/>
        <v>3</v>
      </c>
      <c r="AI324" s="168">
        <f t="shared" si="22"/>
        <v>0</v>
      </c>
    </row>
    <row r="325" spans="1:35" ht="15" customHeight="1" x14ac:dyDescent="0.2">
      <c r="A325" s="206" t="s">
        <v>1626</v>
      </c>
      <c r="B325" s="206" t="s">
        <v>667</v>
      </c>
      <c r="C325" s="206" t="s">
        <v>1626</v>
      </c>
      <c r="D325" s="222" t="s">
        <v>1445</v>
      </c>
      <c r="E325" s="206" t="s">
        <v>669</v>
      </c>
      <c r="F325" s="206" t="s">
        <v>670</v>
      </c>
      <c r="G325" s="206" t="s">
        <v>1446</v>
      </c>
      <c r="H325" s="281">
        <v>2</v>
      </c>
      <c r="I325" s="206" t="s">
        <v>671</v>
      </c>
      <c r="J325" s="206">
        <v>1</v>
      </c>
      <c r="K325" s="207">
        <v>2022</v>
      </c>
      <c r="L325" s="208" t="s">
        <v>1627</v>
      </c>
      <c r="M325" s="208" t="s">
        <v>1628</v>
      </c>
      <c r="N325" s="210" t="s">
        <v>3346</v>
      </c>
      <c r="O325" s="209" t="s">
        <v>667</v>
      </c>
      <c r="P325" s="209" t="s">
        <v>674</v>
      </c>
      <c r="Q325" s="210">
        <v>1977</v>
      </c>
      <c r="R325" s="211">
        <v>2</v>
      </c>
      <c r="S325" s="211" t="s">
        <v>667</v>
      </c>
      <c r="T325" s="211" t="s">
        <v>667</v>
      </c>
      <c r="U325" s="211" t="s">
        <v>667</v>
      </c>
      <c r="V325" s="211" t="s">
        <v>667</v>
      </c>
      <c r="W325" s="211" t="s">
        <v>667</v>
      </c>
      <c r="X325" s="212">
        <v>0</v>
      </c>
      <c r="Y325" s="212">
        <v>0</v>
      </c>
      <c r="Z325" s="213" t="s">
        <v>1448</v>
      </c>
      <c r="AA325" s="214">
        <v>2022</v>
      </c>
      <c r="AB325" s="215">
        <v>5</v>
      </c>
      <c r="AC325" s="215">
        <v>26</v>
      </c>
      <c r="AD325" s="220" t="b">
        <f>IF(ISBLANK(GroupMember[[#This Row],[1. Identifiant interne d’exploitation agricole*]]),"",IF(ISERROR(MATCH(GroupMember[[#This Row],[1. Identifiant interne d’exploitation agricole*]],CertifiedCrop[1. Identifiant interne d’exploitation agricole*],0)),FALSE,TRUE))</f>
        <v>1</v>
      </c>
      <c r="AE325" s="220" t="b">
        <f>IF(ISBLANK(GroupMember[[#This Row],[1. Identifiant interne d’exploitation agricole*]]),"",IF(ISERROR(MATCH(GroupMember[[#This Row],[1. Identifiant interne d’exploitation agricole*]],FarmUnit[1. Identifiant interne d’exploitation agricole*],0)),FALSE,TRUE))</f>
        <v>1</v>
      </c>
      <c r="AF325" s="165" t="str">
        <f t="shared" si="20"/>
        <v xml:space="preserve"> VINCENT OULAI</v>
      </c>
      <c r="AG325" s="166" t="str">
        <f t="shared" si="21"/>
        <v>26/5/2022</v>
      </c>
      <c r="AH325" s="167">
        <f t="shared" si="23"/>
        <v>3</v>
      </c>
      <c r="AI325" s="168">
        <f t="shared" si="22"/>
        <v>0</v>
      </c>
    </row>
    <row r="326" spans="1:35" ht="15" customHeight="1" x14ac:dyDescent="0.2">
      <c r="A326" s="206" t="s">
        <v>1629</v>
      </c>
      <c r="B326" s="206" t="s">
        <v>667</v>
      </c>
      <c r="C326" s="206" t="s">
        <v>1629</v>
      </c>
      <c r="D326" s="222" t="s">
        <v>1445</v>
      </c>
      <c r="E326" s="206" t="s">
        <v>669</v>
      </c>
      <c r="F326" s="206" t="s">
        <v>670</v>
      </c>
      <c r="G326" s="206" t="s">
        <v>1446</v>
      </c>
      <c r="H326" s="281">
        <v>2</v>
      </c>
      <c r="I326" s="206" t="s">
        <v>671</v>
      </c>
      <c r="J326" s="206">
        <v>1</v>
      </c>
      <c r="K326" s="207">
        <v>2022</v>
      </c>
      <c r="L326" s="208" t="s">
        <v>1630</v>
      </c>
      <c r="M326" s="208" t="s">
        <v>1498</v>
      </c>
      <c r="N326" s="210" t="s">
        <v>3347</v>
      </c>
      <c r="O326" s="209" t="s">
        <v>667</v>
      </c>
      <c r="P326" s="209" t="s">
        <v>674</v>
      </c>
      <c r="Q326" s="210">
        <v>1988</v>
      </c>
      <c r="R326" s="211">
        <v>6</v>
      </c>
      <c r="S326" s="211" t="s">
        <v>667</v>
      </c>
      <c r="T326" s="211" t="s">
        <v>667</v>
      </c>
      <c r="U326" s="211" t="s">
        <v>667</v>
      </c>
      <c r="V326" s="211" t="s">
        <v>667</v>
      </c>
      <c r="W326" s="211" t="s">
        <v>667</v>
      </c>
      <c r="X326" s="212">
        <v>0</v>
      </c>
      <c r="Y326" s="212">
        <v>0</v>
      </c>
      <c r="Z326" s="213" t="s">
        <v>1448</v>
      </c>
      <c r="AA326" s="214">
        <v>2022</v>
      </c>
      <c r="AB326" s="215">
        <v>5</v>
      </c>
      <c r="AC326" s="215">
        <v>26</v>
      </c>
      <c r="AD326" s="220" t="b">
        <f>IF(ISBLANK(GroupMember[[#This Row],[1. Identifiant interne d’exploitation agricole*]]),"",IF(ISERROR(MATCH(GroupMember[[#This Row],[1. Identifiant interne d’exploitation agricole*]],CertifiedCrop[1. Identifiant interne d’exploitation agricole*],0)),FALSE,TRUE))</f>
        <v>1</v>
      </c>
      <c r="AE326" s="220" t="b">
        <f>IF(ISBLANK(GroupMember[[#This Row],[1. Identifiant interne d’exploitation agricole*]]),"",IF(ISERROR(MATCH(GroupMember[[#This Row],[1. Identifiant interne d’exploitation agricole*]],FarmUnit[1. Identifiant interne d’exploitation agricole*],0)),FALSE,TRUE))</f>
        <v>1</v>
      </c>
      <c r="AF326" s="165" t="str">
        <f t="shared" si="20"/>
        <v xml:space="preserve">HENRI IPOTE </v>
      </c>
      <c r="AG326" s="166" t="str">
        <f t="shared" si="21"/>
        <v>26/5/2022</v>
      </c>
      <c r="AH326" s="167">
        <f t="shared" si="23"/>
        <v>3</v>
      </c>
      <c r="AI326" s="168">
        <f t="shared" si="22"/>
        <v>0</v>
      </c>
    </row>
    <row r="327" spans="1:35" ht="15" customHeight="1" x14ac:dyDescent="0.2">
      <c r="A327" s="206" t="s">
        <v>1631</v>
      </c>
      <c r="B327" s="206" t="s">
        <v>667</v>
      </c>
      <c r="C327" s="206" t="s">
        <v>1631</v>
      </c>
      <c r="D327" s="222" t="s">
        <v>1445</v>
      </c>
      <c r="E327" s="206" t="s">
        <v>669</v>
      </c>
      <c r="F327" s="206" t="s">
        <v>670</v>
      </c>
      <c r="G327" s="206" t="s">
        <v>1446</v>
      </c>
      <c r="H327" s="281">
        <v>2</v>
      </c>
      <c r="I327" s="206" t="s">
        <v>671</v>
      </c>
      <c r="J327" s="206">
        <v>1</v>
      </c>
      <c r="K327" s="207">
        <v>2022</v>
      </c>
      <c r="L327" s="208" t="s">
        <v>1632</v>
      </c>
      <c r="M327" s="208" t="s">
        <v>1491</v>
      </c>
      <c r="N327" s="210" t="s">
        <v>3348</v>
      </c>
      <c r="O327" s="209" t="s">
        <v>667</v>
      </c>
      <c r="P327" s="209" t="s">
        <v>674</v>
      </c>
      <c r="Q327" s="210">
        <v>1988</v>
      </c>
      <c r="R327" s="211">
        <v>5</v>
      </c>
      <c r="S327" s="211" t="s">
        <v>667</v>
      </c>
      <c r="T327" s="211" t="s">
        <v>667</v>
      </c>
      <c r="U327" s="211" t="s">
        <v>667</v>
      </c>
      <c r="V327" s="211" t="s">
        <v>667</v>
      </c>
      <c r="W327" s="211" t="s">
        <v>667</v>
      </c>
      <c r="X327" s="212">
        <v>0</v>
      </c>
      <c r="Y327" s="212">
        <v>0</v>
      </c>
      <c r="Z327" s="213" t="s">
        <v>1448</v>
      </c>
      <c r="AA327" s="214">
        <v>2022</v>
      </c>
      <c r="AB327" s="215">
        <v>5</v>
      </c>
      <c r="AC327" s="215">
        <v>27</v>
      </c>
      <c r="AD327" s="220" t="b">
        <f>IF(ISBLANK(GroupMember[[#This Row],[1. Identifiant interne d’exploitation agricole*]]),"",IF(ISERROR(MATCH(GroupMember[[#This Row],[1. Identifiant interne d’exploitation agricole*]],CertifiedCrop[1. Identifiant interne d’exploitation agricole*],0)),FALSE,TRUE))</f>
        <v>1</v>
      </c>
      <c r="AE327" s="220" t="b">
        <f>IF(ISBLANK(GroupMember[[#This Row],[1. Identifiant interne d’exploitation agricole*]]),"",IF(ISERROR(MATCH(GroupMember[[#This Row],[1. Identifiant interne d’exploitation agricole*]],FarmUnit[1. Identifiant interne d’exploitation agricole*],0)),FALSE,TRUE))</f>
        <v>1</v>
      </c>
      <c r="AF327" s="165" t="str">
        <f t="shared" si="20"/>
        <v xml:space="preserve">KOULA MARUIS TOTE </v>
      </c>
      <c r="AG327" s="166" t="str">
        <f t="shared" si="21"/>
        <v>27/5/2022</v>
      </c>
      <c r="AH327" s="167">
        <f t="shared" si="23"/>
        <v>5</v>
      </c>
      <c r="AI327" s="168">
        <f t="shared" si="22"/>
        <v>0</v>
      </c>
    </row>
    <row r="328" spans="1:35" ht="15" customHeight="1" x14ac:dyDescent="0.2">
      <c r="A328" s="206" t="s">
        <v>1633</v>
      </c>
      <c r="B328" s="206" t="s">
        <v>667</v>
      </c>
      <c r="C328" s="206" t="s">
        <v>1633</v>
      </c>
      <c r="D328" s="222" t="s">
        <v>1445</v>
      </c>
      <c r="E328" s="206" t="s">
        <v>669</v>
      </c>
      <c r="F328" s="206" t="s">
        <v>670</v>
      </c>
      <c r="G328" s="206" t="s">
        <v>1446</v>
      </c>
      <c r="H328" s="281">
        <v>2</v>
      </c>
      <c r="I328" s="206" t="s">
        <v>671</v>
      </c>
      <c r="J328" s="206">
        <v>1</v>
      </c>
      <c r="K328" s="207">
        <v>2022</v>
      </c>
      <c r="L328" s="208" t="s">
        <v>1634</v>
      </c>
      <c r="M328" s="208" t="s">
        <v>1635</v>
      </c>
      <c r="N328" s="210" t="s">
        <v>3349</v>
      </c>
      <c r="O328" s="209" t="s">
        <v>667</v>
      </c>
      <c r="P328" s="209" t="s">
        <v>674</v>
      </c>
      <c r="Q328" s="210">
        <v>1976</v>
      </c>
      <c r="R328" s="211">
        <v>2</v>
      </c>
      <c r="S328" s="211" t="s">
        <v>667</v>
      </c>
      <c r="T328" s="211" t="s">
        <v>667</v>
      </c>
      <c r="U328" s="211" t="s">
        <v>667</v>
      </c>
      <c r="V328" s="211" t="s">
        <v>667</v>
      </c>
      <c r="W328" s="211" t="s">
        <v>667</v>
      </c>
      <c r="X328" s="212">
        <v>0</v>
      </c>
      <c r="Y328" s="212">
        <v>0</v>
      </c>
      <c r="Z328" s="213" t="s">
        <v>1448</v>
      </c>
      <c r="AA328" s="214">
        <v>2022</v>
      </c>
      <c r="AB328" s="215">
        <v>5</v>
      </c>
      <c r="AC328" s="215">
        <v>27</v>
      </c>
      <c r="AD328" s="220" t="b">
        <f>IF(ISBLANK(GroupMember[[#This Row],[1. Identifiant interne d’exploitation agricole*]]),"",IF(ISERROR(MATCH(GroupMember[[#This Row],[1. Identifiant interne d’exploitation agricole*]],CertifiedCrop[1. Identifiant interne d’exploitation agricole*],0)),FALSE,TRUE))</f>
        <v>1</v>
      </c>
      <c r="AE328" s="220" t="b">
        <f>IF(ISBLANK(GroupMember[[#This Row],[1. Identifiant interne d’exploitation agricole*]]),"",IF(ISERROR(MATCH(GroupMember[[#This Row],[1. Identifiant interne d’exploitation agricole*]],FarmUnit[1. Identifiant interne d’exploitation agricole*],0)),FALSE,TRUE))</f>
        <v>1</v>
      </c>
      <c r="AF328" s="165" t="str">
        <f t="shared" si="20"/>
        <v xml:space="preserve">BESSIRIE TIONON </v>
      </c>
      <c r="AG328" s="166" t="str">
        <f t="shared" si="21"/>
        <v>27/5/2022</v>
      </c>
      <c r="AH328" s="167">
        <f t="shared" si="23"/>
        <v>5</v>
      </c>
      <c r="AI328" s="168">
        <f t="shared" si="22"/>
        <v>0</v>
      </c>
    </row>
    <row r="329" spans="1:35" ht="15" customHeight="1" x14ac:dyDescent="0.2">
      <c r="A329" s="206" t="s">
        <v>1636</v>
      </c>
      <c r="B329" s="206" t="s">
        <v>667</v>
      </c>
      <c r="C329" s="206" t="s">
        <v>1636</v>
      </c>
      <c r="D329" s="222" t="s">
        <v>1445</v>
      </c>
      <c r="E329" s="206" t="s">
        <v>669</v>
      </c>
      <c r="F329" s="206" t="s">
        <v>670</v>
      </c>
      <c r="G329" s="206" t="s">
        <v>1446</v>
      </c>
      <c r="H329" s="281">
        <v>2</v>
      </c>
      <c r="I329" s="206" t="s">
        <v>671</v>
      </c>
      <c r="J329" s="206">
        <v>1</v>
      </c>
      <c r="K329" s="207">
        <v>2022</v>
      </c>
      <c r="L329" s="208" t="s">
        <v>1637</v>
      </c>
      <c r="M329" s="208" t="s">
        <v>1502</v>
      </c>
      <c r="N329" s="210" t="s">
        <v>667</v>
      </c>
      <c r="O329" s="209" t="s">
        <v>667</v>
      </c>
      <c r="P329" s="209" t="s">
        <v>674</v>
      </c>
      <c r="Q329" s="210">
        <v>1983</v>
      </c>
      <c r="R329" s="211">
        <v>2</v>
      </c>
      <c r="S329" s="211" t="s">
        <v>667</v>
      </c>
      <c r="T329" s="211" t="s">
        <v>667</v>
      </c>
      <c r="U329" s="211" t="s">
        <v>667</v>
      </c>
      <c r="V329" s="211" t="s">
        <v>667</v>
      </c>
      <c r="W329" s="211" t="s">
        <v>667</v>
      </c>
      <c r="X329" s="212">
        <v>0</v>
      </c>
      <c r="Y329" s="212">
        <v>0</v>
      </c>
      <c r="Z329" s="213" t="s">
        <v>1448</v>
      </c>
      <c r="AA329" s="214">
        <v>2022</v>
      </c>
      <c r="AB329" s="215">
        <v>5</v>
      </c>
      <c r="AC329" s="215">
        <v>27</v>
      </c>
      <c r="AD329" s="220" t="b">
        <f>IF(ISBLANK(GroupMember[[#This Row],[1. Identifiant interne d’exploitation agricole*]]),"",IF(ISERROR(MATCH(GroupMember[[#This Row],[1. Identifiant interne d’exploitation agricole*]],CertifiedCrop[1. Identifiant interne d’exploitation agricole*],0)),FALSE,TRUE))</f>
        <v>1</v>
      </c>
      <c r="AE329" s="220" t="b">
        <f>IF(ISBLANK(GroupMember[[#This Row],[1. Identifiant interne d’exploitation agricole*]]),"",IF(ISERROR(MATCH(GroupMember[[#This Row],[1. Identifiant interne d’exploitation agricole*]],FarmUnit[1. Identifiant interne d’exploitation agricole*],0)),FALSE,TRUE))</f>
        <v>1</v>
      </c>
      <c r="AF329" s="165" t="str">
        <f t="shared" si="20"/>
        <v xml:space="preserve">ROMEO TIEHI </v>
      </c>
      <c r="AG329" s="166" t="str">
        <f t="shared" si="21"/>
        <v>27/5/2022</v>
      </c>
      <c r="AH329" s="167">
        <f t="shared" si="23"/>
        <v>5</v>
      </c>
      <c r="AI329" s="168">
        <f t="shared" si="22"/>
        <v>0</v>
      </c>
    </row>
    <row r="330" spans="1:35" ht="15" customHeight="1" x14ac:dyDescent="0.2">
      <c r="A330" s="206" t="s">
        <v>1638</v>
      </c>
      <c r="B330" s="206" t="s">
        <v>667</v>
      </c>
      <c r="C330" s="206" t="s">
        <v>1638</v>
      </c>
      <c r="D330" s="222" t="s">
        <v>1445</v>
      </c>
      <c r="E330" s="206" t="s">
        <v>669</v>
      </c>
      <c r="F330" s="206" t="s">
        <v>670</v>
      </c>
      <c r="G330" s="206" t="s">
        <v>1446</v>
      </c>
      <c r="H330" s="281">
        <v>1</v>
      </c>
      <c r="I330" s="206" t="s">
        <v>671</v>
      </c>
      <c r="J330" s="206">
        <v>1</v>
      </c>
      <c r="K330" s="207">
        <v>2022</v>
      </c>
      <c r="L330" s="208" t="s">
        <v>1639</v>
      </c>
      <c r="M330" s="208" t="s">
        <v>1454</v>
      </c>
      <c r="N330" s="210" t="s">
        <v>667</v>
      </c>
      <c r="O330" s="209" t="s">
        <v>1640</v>
      </c>
      <c r="P330" s="209" t="s">
        <v>674</v>
      </c>
      <c r="Q330" s="210">
        <v>1984</v>
      </c>
      <c r="R330" s="211">
        <v>4</v>
      </c>
      <c r="S330" s="211" t="s">
        <v>667</v>
      </c>
      <c r="T330" s="211" t="s">
        <v>667</v>
      </c>
      <c r="U330" s="211" t="s">
        <v>667</v>
      </c>
      <c r="V330" s="211" t="s">
        <v>667</v>
      </c>
      <c r="W330" s="211" t="s">
        <v>667</v>
      </c>
      <c r="X330" s="212">
        <v>0</v>
      </c>
      <c r="Y330" s="212">
        <v>0</v>
      </c>
      <c r="Z330" s="213" t="s">
        <v>1448</v>
      </c>
      <c r="AA330" s="214">
        <v>2022</v>
      </c>
      <c r="AB330" s="215">
        <v>5</v>
      </c>
      <c r="AC330" s="215">
        <v>28</v>
      </c>
      <c r="AD330" s="220" t="b">
        <f>IF(ISBLANK(GroupMember[[#This Row],[1. Identifiant interne d’exploitation agricole*]]),"",IF(ISERROR(MATCH(GroupMember[[#This Row],[1. Identifiant interne d’exploitation agricole*]],CertifiedCrop[1. Identifiant interne d’exploitation agricole*],0)),FALSE,TRUE))</f>
        <v>1</v>
      </c>
      <c r="AE330" s="220" t="b">
        <f>IF(ISBLANK(GroupMember[[#This Row],[1. Identifiant interne d’exploitation agricole*]]),"",IF(ISERROR(MATCH(GroupMember[[#This Row],[1. Identifiant interne d’exploitation agricole*]],FarmUnit[1. Identifiant interne d’exploitation agricole*],0)),FALSE,TRUE))</f>
        <v>1</v>
      </c>
      <c r="AF330" s="165" t="str">
        <f t="shared" si="20"/>
        <v xml:space="preserve">OULAI MOGADOR KOUIE </v>
      </c>
      <c r="AG330" s="166" t="str">
        <f t="shared" si="21"/>
        <v>28/5/2022</v>
      </c>
      <c r="AH330" s="167">
        <f t="shared" si="23"/>
        <v>4</v>
      </c>
      <c r="AI330" s="168">
        <f t="shared" si="22"/>
        <v>0</v>
      </c>
    </row>
    <row r="331" spans="1:35" ht="15" customHeight="1" x14ac:dyDescent="0.2">
      <c r="A331" s="206" t="s">
        <v>1641</v>
      </c>
      <c r="B331" s="206" t="s">
        <v>667</v>
      </c>
      <c r="C331" s="206" t="s">
        <v>1641</v>
      </c>
      <c r="D331" s="222" t="s">
        <v>1445</v>
      </c>
      <c r="E331" s="206" t="s">
        <v>669</v>
      </c>
      <c r="F331" s="206" t="s">
        <v>670</v>
      </c>
      <c r="G331" s="206" t="s">
        <v>1446</v>
      </c>
      <c r="H331" s="281">
        <v>2</v>
      </c>
      <c r="I331" s="206" t="s">
        <v>671</v>
      </c>
      <c r="J331" s="206">
        <v>1</v>
      </c>
      <c r="K331" s="207">
        <v>2022</v>
      </c>
      <c r="L331" s="208" t="s">
        <v>1642</v>
      </c>
      <c r="M331" s="208" t="s">
        <v>696</v>
      </c>
      <c r="N331" s="210" t="s">
        <v>3350</v>
      </c>
      <c r="O331" s="209" t="s">
        <v>667</v>
      </c>
      <c r="P331" s="209" t="s">
        <v>674</v>
      </c>
      <c r="Q331" s="210">
        <v>1990</v>
      </c>
      <c r="R331" s="211">
        <v>2</v>
      </c>
      <c r="S331" s="211" t="s">
        <v>667</v>
      </c>
      <c r="T331" s="211" t="s">
        <v>667</v>
      </c>
      <c r="U331" s="211" t="s">
        <v>667</v>
      </c>
      <c r="V331" s="211" t="s">
        <v>667</v>
      </c>
      <c r="W331" s="211" t="s">
        <v>667</v>
      </c>
      <c r="X331" s="212">
        <v>0</v>
      </c>
      <c r="Y331" s="212">
        <v>0</v>
      </c>
      <c r="Z331" s="213" t="s">
        <v>1448</v>
      </c>
      <c r="AA331" s="214">
        <v>2022</v>
      </c>
      <c r="AB331" s="215">
        <v>5</v>
      </c>
      <c r="AC331" s="215">
        <v>28</v>
      </c>
      <c r="AD331" s="220" t="b">
        <f>IF(ISBLANK(GroupMember[[#This Row],[1. Identifiant interne d’exploitation agricole*]]),"",IF(ISERROR(MATCH(GroupMember[[#This Row],[1. Identifiant interne d’exploitation agricole*]],CertifiedCrop[1. Identifiant interne d’exploitation agricole*],0)),FALSE,TRUE))</f>
        <v>1</v>
      </c>
      <c r="AE331" s="220" t="b">
        <f>IF(ISBLANK(GroupMember[[#This Row],[1. Identifiant interne d’exploitation agricole*]]),"",IF(ISERROR(MATCH(GroupMember[[#This Row],[1. Identifiant interne d’exploitation agricole*]],FarmUnit[1. Identifiant interne d’exploitation agricole*],0)),FALSE,TRUE))</f>
        <v>1</v>
      </c>
      <c r="AF331" s="165" t="str">
        <f t="shared" si="20"/>
        <v xml:space="preserve">HUBERT SEI </v>
      </c>
      <c r="AG331" s="166" t="str">
        <f t="shared" si="21"/>
        <v>28/5/2022</v>
      </c>
      <c r="AH331" s="167">
        <f t="shared" si="23"/>
        <v>4</v>
      </c>
      <c r="AI331" s="168">
        <f t="shared" si="22"/>
        <v>0</v>
      </c>
    </row>
    <row r="332" spans="1:35" ht="15" customHeight="1" x14ac:dyDescent="0.2">
      <c r="A332" s="206" t="s">
        <v>1643</v>
      </c>
      <c r="B332" s="206" t="s">
        <v>667</v>
      </c>
      <c r="C332" s="206" t="s">
        <v>1643</v>
      </c>
      <c r="D332" s="222" t="s">
        <v>1445</v>
      </c>
      <c r="E332" s="206" t="s">
        <v>669</v>
      </c>
      <c r="F332" s="206" t="s">
        <v>670</v>
      </c>
      <c r="G332" s="206" t="s">
        <v>1446</v>
      </c>
      <c r="H332" s="281">
        <v>1</v>
      </c>
      <c r="I332" s="206" t="s">
        <v>671</v>
      </c>
      <c r="J332" s="206">
        <v>1</v>
      </c>
      <c r="K332" s="207">
        <v>2022</v>
      </c>
      <c r="L332" s="208" t="s">
        <v>1644</v>
      </c>
      <c r="M332" s="208" t="s">
        <v>1491</v>
      </c>
      <c r="N332" s="210" t="s">
        <v>667</v>
      </c>
      <c r="O332" s="209" t="s">
        <v>667</v>
      </c>
      <c r="P332" s="209" t="s">
        <v>674</v>
      </c>
      <c r="Q332" s="210">
        <v>1978</v>
      </c>
      <c r="R332" s="211">
        <v>3</v>
      </c>
      <c r="S332" s="211" t="s">
        <v>667</v>
      </c>
      <c r="T332" s="211" t="s">
        <v>667</v>
      </c>
      <c r="U332" s="211" t="s">
        <v>667</v>
      </c>
      <c r="V332" s="211" t="s">
        <v>667</v>
      </c>
      <c r="W332" s="211" t="s">
        <v>667</v>
      </c>
      <c r="X332" s="212">
        <v>0</v>
      </c>
      <c r="Y332" s="212">
        <v>0</v>
      </c>
      <c r="Z332" s="213" t="s">
        <v>1448</v>
      </c>
      <c r="AA332" s="214">
        <v>2022</v>
      </c>
      <c r="AB332" s="215">
        <v>5</v>
      </c>
      <c r="AC332" s="215">
        <v>29</v>
      </c>
      <c r="AD332" s="220" t="b">
        <f>IF(ISBLANK(GroupMember[[#This Row],[1. Identifiant interne d’exploitation agricole*]]),"",IF(ISERROR(MATCH(GroupMember[[#This Row],[1. Identifiant interne d’exploitation agricole*]],CertifiedCrop[1. Identifiant interne d’exploitation agricole*],0)),FALSE,TRUE))</f>
        <v>1</v>
      </c>
      <c r="AE332" s="220" t="b">
        <f>IF(ISBLANK(GroupMember[[#This Row],[1. Identifiant interne d’exploitation agricole*]]),"",IF(ISERROR(MATCH(GroupMember[[#This Row],[1. Identifiant interne d’exploitation agricole*]],FarmUnit[1. Identifiant interne d’exploitation agricole*],0)),FALSE,TRUE))</f>
        <v>1</v>
      </c>
      <c r="AF332" s="165" t="str">
        <f t="shared" si="20"/>
        <v xml:space="preserve">ZAHE KOHON SAMUEL TOTE </v>
      </c>
      <c r="AG332" s="166" t="str">
        <f t="shared" si="21"/>
        <v>29/5/2022</v>
      </c>
      <c r="AH332" s="167">
        <f t="shared" si="23"/>
        <v>5</v>
      </c>
      <c r="AI332" s="168">
        <f t="shared" si="22"/>
        <v>0</v>
      </c>
    </row>
    <row r="333" spans="1:35" ht="15" customHeight="1" x14ac:dyDescent="0.2">
      <c r="A333" s="206" t="s">
        <v>1645</v>
      </c>
      <c r="B333" s="206" t="s">
        <v>667</v>
      </c>
      <c r="C333" s="206" t="s">
        <v>1645</v>
      </c>
      <c r="D333" s="222" t="s">
        <v>1445</v>
      </c>
      <c r="E333" s="206" t="s">
        <v>669</v>
      </c>
      <c r="F333" s="206" t="s">
        <v>670</v>
      </c>
      <c r="G333" s="206" t="s">
        <v>1446</v>
      </c>
      <c r="H333" s="281">
        <v>2</v>
      </c>
      <c r="I333" s="206" t="s">
        <v>671</v>
      </c>
      <c r="J333" s="206">
        <v>1</v>
      </c>
      <c r="K333" s="207">
        <v>2022</v>
      </c>
      <c r="L333" s="208" t="s">
        <v>1646</v>
      </c>
      <c r="M333" s="208" t="s">
        <v>1502</v>
      </c>
      <c r="N333" s="210" t="s">
        <v>3351</v>
      </c>
      <c r="O333" s="209" t="s">
        <v>667</v>
      </c>
      <c r="P333" s="209" t="s">
        <v>674</v>
      </c>
      <c r="Q333" s="210">
        <v>1988</v>
      </c>
      <c r="R333" s="211">
        <v>5</v>
      </c>
      <c r="S333" s="211" t="s">
        <v>667</v>
      </c>
      <c r="T333" s="211" t="s">
        <v>667</v>
      </c>
      <c r="U333" s="211" t="s">
        <v>667</v>
      </c>
      <c r="V333" s="211" t="s">
        <v>667</v>
      </c>
      <c r="W333" s="211" t="s">
        <v>667</v>
      </c>
      <c r="X333" s="212">
        <v>0</v>
      </c>
      <c r="Y333" s="212">
        <v>0</v>
      </c>
      <c r="Z333" s="213" t="s">
        <v>1448</v>
      </c>
      <c r="AA333" s="214">
        <v>2022</v>
      </c>
      <c r="AB333" s="215">
        <v>5</v>
      </c>
      <c r="AC333" s="215">
        <v>29</v>
      </c>
      <c r="AD333" s="220" t="b">
        <f>IF(ISBLANK(GroupMember[[#This Row],[1. Identifiant interne d’exploitation agricole*]]),"",IF(ISERROR(MATCH(GroupMember[[#This Row],[1. Identifiant interne d’exploitation agricole*]],CertifiedCrop[1. Identifiant interne d’exploitation agricole*],0)),FALSE,TRUE))</f>
        <v>1</v>
      </c>
      <c r="AE333" s="220" t="b">
        <f>IF(ISBLANK(GroupMember[[#This Row],[1. Identifiant interne d’exploitation agricole*]]),"",IF(ISERROR(MATCH(GroupMember[[#This Row],[1. Identifiant interne d’exploitation agricole*]],FarmUnit[1. Identifiant interne d’exploitation agricole*],0)),FALSE,TRUE))</f>
        <v>1</v>
      </c>
      <c r="AF333" s="165" t="str">
        <f t="shared" si="20"/>
        <v xml:space="preserve">DELPHIN TIEHI </v>
      </c>
      <c r="AG333" s="166" t="str">
        <f t="shared" si="21"/>
        <v>29/5/2022</v>
      </c>
      <c r="AH333" s="167">
        <f t="shared" si="23"/>
        <v>5</v>
      </c>
      <c r="AI333" s="168">
        <f t="shared" si="22"/>
        <v>0</v>
      </c>
    </row>
    <row r="334" spans="1:35" ht="15" customHeight="1" x14ac:dyDescent="0.2">
      <c r="A334" s="206" t="s">
        <v>1647</v>
      </c>
      <c r="B334" s="206" t="s">
        <v>667</v>
      </c>
      <c r="C334" s="206" t="s">
        <v>1647</v>
      </c>
      <c r="D334" s="222" t="s">
        <v>1445</v>
      </c>
      <c r="E334" s="206" t="s">
        <v>669</v>
      </c>
      <c r="F334" s="206" t="s">
        <v>670</v>
      </c>
      <c r="G334" s="206" t="s">
        <v>1446</v>
      </c>
      <c r="H334" s="281">
        <v>2</v>
      </c>
      <c r="I334" s="206" t="s">
        <v>671</v>
      </c>
      <c r="J334" s="206">
        <v>1</v>
      </c>
      <c r="K334" s="207">
        <v>2022</v>
      </c>
      <c r="L334" s="208" t="s">
        <v>1336</v>
      </c>
      <c r="M334" s="208" t="s">
        <v>1412</v>
      </c>
      <c r="N334" s="210" t="s">
        <v>3352</v>
      </c>
      <c r="O334" s="209" t="s">
        <v>667</v>
      </c>
      <c r="P334" s="209" t="s">
        <v>674</v>
      </c>
      <c r="Q334" s="210">
        <v>1973</v>
      </c>
      <c r="R334" s="211">
        <v>2</v>
      </c>
      <c r="S334" s="211" t="s">
        <v>667</v>
      </c>
      <c r="T334" s="211" t="s">
        <v>667</v>
      </c>
      <c r="U334" s="211" t="s">
        <v>667</v>
      </c>
      <c r="V334" s="211" t="s">
        <v>667</v>
      </c>
      <c r="W334" s="211" t="s">
        <v>667</v>
      </c>
      <c r="X334" s="212">
        <v>0</v>
      </c>
      <c r="Y334" s="212">
        <v>0</v>
      </c>
      <c r="Z334" s="213" t="s">
        <v>1448</v>
      </c>
      <c r="AA334" s="214">
        <v>2022</v>
      </c>
      <c r="AB334" s="215">
        <v>5</v>
      </c>
      <c r="AC334" s="215">
        <v>29</v>
      </c>
      <c r="AD334" s="220" t="b">
        <f>IF(ISBLANK(GroupMember[[#This Row],[1. Identifiant interne d’exploitation agricole*]]),"",IF(ISERROR(MATCH(GroupMember[[#This Row],[1. Identifiant interne d’exploitation agricole*]],CertifiedCrop[1. Identifiant interne d’exploitation agricole*],0)),FALSE,TRUE))</f>
        <v>1</v>
      </c>
      <c r="AE334" s="220" t="b">
        <f>IF(ISBLANK(GroupMember[[#This Row],[1. Identifiant interne d’exploitation agricole*]]),"",IF(ISERROR(MATCH(GroupMember[[#This Row],[1. Identifiant interne d’exploitation agricole*]],FarmUnit[1. Identifiant interne d’exploitation agricole*],0)),FALSE,TRUE))</f>
        <v>1</v>
      </c>
      <c r="AF334" s="165" t="str">
        <f t="shared" si="20"/>
        <v xml:space="preserve">NORBERT BAH </v>
      </c>
      <c r="AG334" s="166" t="str">
        <f t="shared" si="21"/>
        <v>29/5/2022</v>
      </c>
      <c r="AH334" s="167">
        <f t="shared" si="23"/>
        <v>5</v>
      </c>
      <c r="AI334" s="168">
        <f t="shared" si="22"/>
        <v>0</v>
      </c>
    </row>
    <row r="335" spans="1:35" ht="15" customHeight="1" x14ac:dyDescent="0.2">
      <c r="A335" s="206" t="s">
        <v>1648</v>
      </c>
      <c r="B335" s="206" t="s">
        <v>667</v>
      </c>
      <c r="C335" s="206" t="s">
        <v>1648</v>
      </c>
      <c r="D335" s="222" t="s">
        <v>1445</v>
      </c>
      <c r="E335" s="206" t="s">
        <v>669</v>
      </c>
      <c r="F335" s="206" t="s">
        <v>670</v>
      </c>
      <c r="G335" s="206" t="s">
        <v>1446</v>
      </c>
      <c r="H335" s="281">
        <v>2</v>
      </c>
      <c r="I335" s="206" t="s">
        <v>671</v>
      </c>
      <c r="J335" s="206">
        <v>1</v>
      </c>
      <c r="K335" s="207">
        <v>2022</v>
      </c>
      <c r="L335" s="208" t="s">
        <v>1649</v>
      </c>
      <c r="M335" s="208" t="s">
        <v>1650</v>
      </c>
      <c r="N335" s="210" t="s">
        <v>3353</v>
      </c>
      <c r="O335" s="209" t="s">
        <v>667</v>
      </c>
      <c r="P335" s="209" t="s">
        <v>674</v>
      </c>
      <c r="Q335" s="210">
        <v>1984</v>
      </c>
      <c r="R335" s="211">
        <v>6</v>
      </c>
      <c r="S335" s="211" t="s">
        <v>667</v>
      </c>
      <c r="T335" s="211" t="s">
        <v>667</v>
      </c>
      <c r="U335" s="211" t="s">
        <v>667</v>
      </c>
      <c r="V335" s="211" t="s">
        <v>667</v>
      </c>
      <c r="W335" s="211" t="s">
        <v>667</v>
      </c>
      <c r="X335" s="212">
        <v>0</v>
      </c>
      <c r="Y335" s="212">
        <v>0</v>
      </c>
      <c r="Z335" s="213" t="s">
        <v>1448</v>
      </c>
      <c r="AA335" s="214">
        <v>2022</v>
      </c>
      <c r="AB335" s="215">
        <v>5</v>
      </c>
      <c r="AC335" s="215">
        <v>30</v>
      </c>
      <c r="AD335" s="220" t="b">
        <f>IF(ISBLANK(GroupMember[[#This Row],[1. Identifiant interne d’exploitation agricole*]]),"",IF(ISERROR(MATCH(GroupMember[[#This Row],[1. Identifiant interne d’exploitation agricole*]],CertifiedCrop[1. Identifiant interne d’exploitation agricole*],0)),FALSE,TRUE))</f>
        <v>1</v>
      </c>
      <c r="AE335" s="220" t="b">
        <f>IF(ISBLANK(GroupMember[[#This Row],[1. Identifiant interne d’exploitation agricole*]]),"",IF(ISERROR(MATCH(GroupMember[[#This Row],[1. Identifiant interne d’exploitation agricole*]],FarmUnit[1. Identifiant interne d’exploitation agricole*],0)),FALSE,TRUE))</f>
        <v>1</v>
      </c>
      <c r="AF335" s="165" t="str">
        <f t="shared" si="20"/>
        <v xml:space="preserve">DOHAI JULIEN TIEROU  </v>
      </c>
      <c r="AG335" s="166" t="str">
        <f t="shared" si="21"/>
        <v>30/5/2022</v>
      </c>
      <c r="AH335" s="167">
        <f t="shared" si="23"/>
        <v>2</v>
      </c>
      <c r="AI335" s="168">
        <f t="shared" si="22"/>
        <v>0</v>
      </c>
    </row>
    <row r="336" spans="1:35" ht="15" customHeight="1" x14ac:dyDescent="0.2">
      <c r="A336" s="206" t="s">
        <v>1651</v>
      </c>
      <c r="B336" s="206" t="s">
        <v>667</v>
      </c>
      <c r="C336" s="206" t="s">
        <v>1651</v>
      </c>
      <c r="D336" s="222" t="s">
        <v>1445</v>
      </c>
      <c r="E336" s="206" t="s">
        <v>669</v>
      </c>
      <c r="F336" s="206" t="s">
        <v>670</v>
      </c>
      <c r="G336" s="206" t="s">
        <v>1446</v>
      </c>
      <c r="H336" s="281">
        <v>1</v>
      </c>
      <c r="I336" s="206" t="s">
        <v>671</v>
      </c>
      <c r="J336" s="206">
        <v>1</v>
      </c>
      <c r="K336" s="207">
        <v>2022</v>
      </c>
      <c r="L336" s="208" t="s">
        <v>1652</v>
      </c>
      <c r="M336" s="208" t="s">
        <v>1653</v>
      </c>
      <c r="N336" s="210" t="s">
        <v>3354</v>
      </c>
      <c r="O336" s="209" t="s">
        <v>667</v>
      </c>
      <c r="P336" s="209" t="s">
        <v>674</v>
      </c>
      <c r="Q336" s="210">
        <v>1975</v>
      </c>
      <c r="R336" s="211">
        <v>4</v>
      </c>
      <c r="S336" s="211" t="s">
        <v>667</v>
      </c>
      <c r="T336" s="211" t="s">
        <v>667</v>
      </c>
      <c r="U336" s="211" t="s">
        <v>667</v>
      </c>
      <c r="V336" s="211" t="s">
        <v>667</v>
      </c>
      <c r="W336" s="211" t="s">
        <v>667</v>
      </c>
      <c r="X336" s="212">
        <v>0</v>
      </c>
      <c r="Y336" s="212">
        <v>0</v>
      </c>
      <c r="Z336" s="213" t="s">
        <v>1448</v>
      </c>
      <c r="AA336" s="214">
        <v>2022</v>
      </c>
      <c r="AB336" s="215">
        <v>5</v>
      </c>
      <c r="AC336" s="215">
        <v>30</v>
      </c>
      <c r="AD336" s="220" t="b">
        <f>IF(ISBLANK(GroupMember[[#This Row],[1. Identifiant interne d’exploitation agricole*]]),"",IF(ISERROR(MATCH(GroupMember[[#This Row],[1. Identifiant interne d’exploitation agricole*]],CertifiedCrop[1. Identifiant interne d’exploitation agricole*],0)),FALSE,TRUE))</f>
        <v>1</v>
      </c>
      <c r="AE336" s="220" t="b">
        <f>IF(ISBLANK(GroupMember[[#This Row],[1. Identifiant interne d’exploitation agricole*]]),"",IF(ISERROR(MATCH(GroupMember[[#This Row],[1. Identifiant interne d’exploitation agricole*]],FarmUnit[1. Identifiant interne d’exploitation agricole*],0)),FALSE,TRUE))</f>
        <v>1</v>
      </c>
      <c r="AF336" s="165" t="str">
        <f t="shared" si="20"/>
        <v xml:space="preserve"> STEVE AUBIN DONHI</v>
      </c>
      <c r="AG336" s="166" t="str">
        <f t="shared" si="21"/>
        <v>30/5/2022</v>
      </c>
      <c r="AH336" s="167">
        <f t="shared" si="23"/>
        <v>2</v>
      </c>
      <c r="AI336" s="168">
        <f t="shared" si="22"/>
        <v>0</v>
      </c>
    </row>
    <row r="337" spans="1:35" ht="15" customHeight="1" x14ac:dyDescent="0.2">
      <c r="A337" s="206" t="s">
        <v>1654</v>
      </c>
      <c r="B337" s="206" t="s">
        <v>667</v>
      </c>
      <c r="C337" s="206" t="s">
        <v>1654</v>
      </c>
      <c r="D337" s="222" t="s">
        <v>1445</v>
      </c>
      <c r="E337" s="206" t="s">
        <v>669</v>
      </c>
      <c r="F337" s="206" t="s">
        <v>670</v>
      </c>
      <c r="G337" s="206" t="s">
        <v>1446</v>
      </c>
      <c r="H337" s="281">
        <v>1</v>
      </c>
      <c r="I337" s="206" t="s">
        <v>671</v>
      </c>
      <c r="J337" s="206">
        <v>1</v>
      </c>
      <c r="K337" s="207">
        <v>2022</v>
      </c>
      <c r="L337" s="208" t="s">
        <v>984</v>
      </c>
      <c r="M337" s="208" t="s">
        <v>1655</v>
      </c>
      <c r="N337" s="210" t="s">
        <v>667</v>
      </c>
      <c r="O337" s="209" t="s">
        <v>667</v>
      </c>
      <c r="P337" s="209" t="s">
        <v>674</v>
      </c>
      <c r="Q337" s="210">
        <v>1975</v>
      </c>
      <c r="R337" s="211">
        <v>2</v>
      </c>
      <c r="S337" s="211" t="s">
        <v>667</v>
      </c>
      <c r="T337" s="211" t="s">
        <v>667</v>
      </c>
      <c r="U337" s="211" t="s">
        <v>667</v>
      </c>
      <c r="V337" s="211" t="s">
        <v>667</v>
      </c>
      <c r="W337" s="211" t="s">
        <v>667</v>
      </c>
      <c r="X337" s="212">
        <v>0</v>
      </c>
      <c r="Y337" s="212">
        <v>0</v>
      </c>
      <c r="Z337" s="213" t="s">
        <v>1448</v>
      </c>
      <c r="AA337" s="214">
        <v>2022</v>
      </c>
      <c r="AB337" s="215">
        <v>3</v>
      </c>
      <c r="AC337" s="215">
        <v>4</v>
      </c>
      <c r="AD337" s="220" t="b">
        <f>IF(ISBLANK(GroupMember[[#This Row],[1. Identifiant interne d’exploitation agricole*]]),"",IF(ISERROR(MATCH(GroupMember[[#This Row],[1. Identifiant interne d’exploitation agricole*]],CertifiedCrop[1. Identifiant interne d’exploitation agricole*],0)),FALSE,TRUE))</f>
        <v>1</v>
      </c>
      <c r="AE337" s="220" t="b">
        <f>IF(ISBLANK(GroupMember[[#This Row],[1. Identifiant interne d’exploitation agricole*]]),"",IF(ISERROR(MATCH(GroupMember[[#This Row],[1. Identifiant interne d’exploitation agricole*]],FarmUnit[1. Identifiant interne d’exploitation agricole*],0)),FALSE,TRUE))</f>
        <v>1</v>
      </c>
      <c r="AF337" s="165" t="str">
        <f t="shared" si="20"/>
        <v>EMMANUEL  BAH</v>
      </c>
      <c r="AG337" s="166" t="str">
        <f t="shared" si="21"/>
        <v>4/3/2022</v>
      </c>
      <c r="AH337" s="167">
        <f t="shared" si="23"/>
        <v>3</v>
      </c>
      <c r="AI337" s="168">
        <f t="shared" si="22"/>
        <v>0</v>
      </c>
    </row>
    <row r="338" spans="1:35" ht="15" customHeight="1" x14ac:dyDescent="0.2">
      <c r="A338" s="206" t="s">
        <v>1656</v>
      </c>
      <c r="B338" s="206" t="s">
        <v>667</v>
      </c>
      <c r="C338" s="206" t="s">
        <v>1656</v>
      </c>
      <c r="D338" s="222" t="s">
        <v>1445</v>
      </c>
      <c r="E338" s="206" t="s">
        <v>669</v>
      </c>
      <c r="F338" s="206" t="s">
        <v>670</v>
      </c>
      <c r="G338" s="206" t="s">
        <v>1446</v>
      </c>
      <c r="H338" s="281">
        <v>2</v>
      </c>
      <c r="I338" s="206" t="s">
        <v>671</v>
      </c>
      <c r="J338" s="206">
        <v>1</v>
      </c>
      <c r="K338" s="207">
        <v>2022</v>
      </c>
      <c r="L338" s="208" t="s">
        <v>1657</v>
      </c>
      <c r="M338" s="208" t="s">
        <v>1375</v>
      </c>
      <c r="N338" s="210" t="s">
        <v>3355</v>
      </c>
      <c r="O338" s="209" t="s">
        <v>667</v>
      </c>
      <c r="P338" s="209" t="s">
        <v>674</v>
      </c>
      <c r="Q338" s="210">
        <v>1986</v>
      </c>
      <c r="R338" s="211">
        <v>2</v>
      </c>
      <c r="S338" s="211" t="s">
        <v>667</v>
      </c>
      <c r="T338" s="211" t="s">
        <v>667</v>
      </c>
      <c r="U338" s="211" t="s">
        <v>667</v>
      </c>
      <c r="V338" s="211" t="s">
        <v>667</v>
      </c>
      <c r="W338" s="211" t="s">
        <v>667</v>
      </c>
      <c r="X338" s="212">
        <v>0</v>
      </c>
      <c r="Y338" s="212">
        <v>0</v>
      </c>
      <c r="Z338" s="213" t="s">
        <v>1448</v>
      </c>
      <c r="AA338" s="214">
        <v>2022</v>
      </c>
      <c r="AB338" s="215">
        <v>3</v>
      </c>
      <c r="AC338" s="215">
        <v>4</v>
      </c>
      <c r="AD338" s="220" t="b">
        <f>IF(ISBLANK(GroupMember[[#This Row],[1. Identifiant interne d’exploitation agricole*]]),"",IF(ISERROR(MATCH(GroupMember[[#This Row],[1. Identifiant interne d’exploitation agricole*]],CertifiedCrop[1. Identifiant interne d’exploitation agricole*],0)),FALSE,TRUE))</f>
        <v>1</v>
      </c>
      <c r="AE338" s="220" t="b">
        <f>IF(ISBLANK(GroupMember[[#This Row],[1. Identifiant interne d’exploitation agricole*]]),"",IF(ISERROR(MATCH(GroupMember[[#This Row],[1. Identifiant interne d’exploitation agricole*]],FarmUnit[1. Identifiant interne d’exploitation agricole*],0)),FALSE,TRUE))</f>
        <v>1</v>
      </c>
      <c r="AF338" s="165" t="str">
        <f t="shared" si="20"/>
        <v xml:space="preserve">INES YA </v>
      </c>
      <c r="AG338" s="166" t="str">
        <f t="shared" si="21"/>
        <v>4/3/2022</v>
      </c>
      <c r="AH338" s="167">
        <f t="shared" si="23"/>
        <v>3</v>
      </c>
      <c r="AI338" s="168">
        <f t="shared" si="22"/>
        <v>0</v>
      </c>
    </row>
    <row r="339" spans="1:35" ht="15" customHeight="1" x14ac:dyDescent="0.2">
      <c r="A339" s="206" t="s">
        <v>1658</v>
      </c>
      <c r="B339" s="206" t="s">
        <v>667</v>
      </c>
      <c r="C339" s="206" t="s">
        <v>1658</v>
      </c>
      <c r="D339" s="222" t="s">
        <v>1445</v>
      </c>
      <c r="E339" s="206" t="s">
        <v>669</v>
      </c>
      <c r="F339" s="206" t="s">
        <v>670</v>
      </c>
      <c r="G339" s="206" t="s">
        <v>1446</v>
      </c>
      <c r="H339" s="281">
        <v>1</v>
      </c>
      <c r="I339" s="206" t="s">
        <v>671</v>
      </c>
      <c r="J339" s="206">
        <v>1</v>
      </c>
      <c r="K339" s="207">
        <v>2022</v>
      </c>
      <c r="L339" s="208" t="s">
        <v>710</v>
      </c>
      <c r="M339" s="208" t="s">
        <v>1659</v>
      </c>
      <c r="N339" s="210" t="s">
        <v>667</v>
      </c>
      <c r="O339" s="209" t="s">
        <v>1660</v>
      </c>
      <c r="P339" s="209" t="s">
        <v>674</v>
      </c>
      <c r="Q339" s="210">
        <v>1978</v>
      </c>
      <c r="R339" s="211">
        <v>2</v>
      </c>
      <c r="S339" s="211" t="s">
        <v>667</v>
      </c>
      <c r="T339" s="211" t="s">
        <v>667</v>
      </c>
      <c r="U339" s="211" t="s">
        <v>667</v>
      </c>
      <c r="V339" s="211" t="s">
        <v>667</v>
      </c>
      <c r="W339" s="211" t="s">
        <v>667</v>
      </c>
      <c r="X339" s="212">
        <v>0</v>
      </c>
      <c r="Y339" s="212">
        <v>0</v>
      </c>
      <c r="Z339" s="213" t="s">
        <v>1448</v>
      </c>
      <c r="AA339" s="214">
        <v>2022</v>
      </c>
      <c r="AB339" s="215">
        <v>3</v>
      </c>
      <c r="AC339" s="215">
        <v>5</v>
      </c>
      <c r="AD339" s="220" t="b">
        <f>IF(ISBLANK(GroupMember[[#This Row],[1. Identifiant interne d’exploitation agricole*]]),"",IF(ISERROR(MATCH(GroupMember[[#This Row],[1. Identifiant interne d’exploitation agricole*]],CertifiedCrop[1. Identifiant interne d’exploitation agricole*],0)),FALSE,TRUE))</f>
        <v>1</v>
      </c>
      <c r="AE339" s="220" t="b">
        <f>IF(ISBLANK(GroupMember[[#This Row],[1. Identifiant interne d’exploitation agricole*]]),"",IF(ISERROR(MATCH(GroupMember[[#This Row],[1. Identifiant interne d’exploitation agricole*]],FarmUnit[1. Identifiant interne d’exploitation agricole*],0)),FALSE,TRUE))</f>
        <v>1</v>
      </c>
      <c r="AF339" s="165" t="str">
        <f t="shared" si="20"/>
        <v xml:space="preserve">LAZARE GOULEYHE </v>
      </c>
      <c r="AG339" s="166" t="str">
        <f t="shared" si="21"/>
        <v>5/3/2022</v>
      </c>
      <c r="AH339" s="167">
        <f t="shared" si="23"/>
        <v>2</v>
      </c>
      <c r="AI339" s="168">
        <f t="shared" si="22"/>
        <v>0</v>
      </c>
    </row>
    <row r="340" spans="1:35" ht="15" customHeight="1" x14ac:dyDescent="0.2">
      <c r="A340" s="206" t="s">
        <v>1661</v>
      </c>
      <c r="B340" s="206" t="s">
        <v>667</v>
      </c>
      <c r="C340" s="206" t="s">
        <v>1661</v>
      </c>
      <c r="D340" s="222" t="s">
        <v>1445</v>
      </c>
      <c r="E340" s="206" t="s">
        <v>669</v>
      </c>
      <c r="F340" s="206" t="s">
        <v>670</v>
      </c>
      <c r="G340" s="206" t="s">
        <v>1446</v>
      </c>
      <c r="H340" s="281">
        <v>1</v>
      </c>
      <c r="I340" s="206" t="s">
        <v>671</v>
      </c>
      <c r="J340" s="206">
        <v>1</v>
      </c>
      <c r="K340" s="207">
        <v>2022</v>
      </c>
      <c r="L340" s="208" t="s">
        <v>1662</v>
      </c>
      <c r="M340" s="208" t="s">
        <v>1663</v>
      </c>
      <c r="N340" s="210" t="s">
        <v>667</v>
      </c>
      <c r="O340" s="209" t="s">
        <v>667</v>
      </c>
      <c r="P340" s="209" t="s">
        <v>674</v>
      </c>
      <c r="Q340" s="210">
        <v>1977</v>
      </c>
      <c r="R340" s="211">
        <v>3</v>
      </c>
      <c r="S340" s="211" t="s">
        <v>667</v>
      </c>
      <c r="T340" s="211" t="s">
        <v>667</v>
      </c>
      <c r="U340" s="211" t="s">
        <v>667</v>
      </c>
      <c r="V340" s="211" t="s">
        <v>667</v>
      </c>
      <c r="W340" s="211" t="s">
        <v>667</v>
      </c>
      <c r="X340" s="212">
        <v>0</v>
      </c>
      <c r="Y340" s="212">
        <v>0</v>
      </c>
      <c r="Z340" s="213" t="s">
        <v>1448</v>
      </c>
      <c r="AA340" s="214">
        <v>2022</v>
      </c>
      <c r="AB340" s="215">
        <v>3</v>
      </c>
      <c r="AC340" s="215">
        <v>11</v>
      </c>
      <c r="AD340" s="220" t="b">
        <f>IF(ISBLANK(GroupMember[[#This Row],[1. Identifiant interne d’exploitation agricole*]]),"",IF(ISERROR(MATCH(GroupMember[[#This Row],[1. Identifiant interne d’exploitation agricole*]],CertifiedCrop[1. Identifiant interne d’exploitation agricole*],0)),FALSE,TRUE))</f>
        <v>1</v>
      </c>
      <c r="AE340" s="220" t="b">
        <f>IF(ISBLANK(GroupMember[[#This Row],[1. Identifiant interne d’exploitation agricole*]]),"",IF(ISERROR(MATCH(GroupMember[[#This Row],[1. Identifiant interne d’exploitation agricole*]],FarmUnit[1. Identifiant interne d’exploitation agricole*],0)),FALSE,TRUE))</f>
        <v>1</v>
      </c>
      <c r="AF340" s="165" t="str">
        <f t="shared" si="20"/>
        <v>ABEL TEKI</v>
      </c>
      <c r="AG340" s="166" t="str">
        <f t="shared" si="21"/>
        <v>11/3/2022</v>
      </c>
      <c r="AH340" s="167">
        <f t="shared" si="23"/>
        <v>2</v>
      </c>
      <c r="AI340" s="168">
        <f t="shared" si="22"/>
        <v>0</v>
      </c>
    </row>
    <row r="341" spans="1:35" ht="15" customHeight="1" x14ac:dyDescent="0.2">
      <c r="A341" s="206" t="s">
        <v>1664</v>
      </c>
      <c r="B341" s="206" t="s">
        <v>667</v>
      </c>
      <c r="C341" s="206" t="s">
        <v>1664</v>
      </c>
      <c r="D341" s="222" t="s">
        <v>1445</v>
      </c>
      <c r="E341" s="206" t="s">
        <v>669</v>
      </c>
      <c r="F341" s="206" t="s">
        <v>670</v>
      </c>
      <c r="G341" s="206" t="s">
        <v>1446</v>
      </c>
      <c r="H341" s="281">
        <v>2</v>
      </c>
      <c r="I341" s="206" t="s">
        <v>671</v>
      </c>
      <c r="J341" s="206">
        <v>1</v>
      </c>
      <c r="K341" s="207">
        <v>2022</v>
      </c>
      <c r="L341" s="208" t="s">
        <v>1472</v>
      </c>
      <c r="M341" s="208" t="s">
        <v>937</v>
      </c>
      <c r="N341" s="210" t="s">
        <v>667</v>
      </c>
      <c r="O341" s="209" t="s">
        <v>667</v>
      </c>
      <c r="P341" s="209" t="s">
        <v>674</v>
      </c>
      <c r="Q341" s="210">
        <v>1975</v>
      </c>
      <c r="R341" s="211">
        <v>3</v>
      </c>
      <c r="S341" s="211" t="s">
        <v>667</v>
      </c>
      <c r="T341" s="211" t="s">
        <v>667</v>
      </c>
      <c r="U341" s="211" t="s">
        <v>667</v>
      </c>
      <c r="V341" s="211" t="s">
        <v>667</v>
      </c>
      <c r="W341" s="211" t="s">
        <v>667</v>
      </c>
      <c r="X341" s="212">
        <v>0</v>
      </c>
      <c r="Y341" s="212">
        <v>0</v>
      </c>
      <c r="Z341" s="213" t="s">
        <v>1448</v>
      </c>
      <c r="AA341" s="214">
        <v>2022</v>
      </c>
      <c r="AB341" s="215">
        <v>3</v>
      </c>
      <c r="AC341" s="215">
        <v>12</v>
      </c>
      <c r="AD341" s="220" t="b">
        <f>IF(ISBLANK(GroupMember[[#This Row],[1. Identifiant interne d’exploitation agricole*]]),"",IF(ISERROR(MATCH(GroupMember[[#This Row],[1. Identifiant interne d’exploitation agricole*]],CertifiedCrop[1. Identifiant interne d’exploitation agricole*],0)),FALSE,TRUE))</f>
        <v>1</v>
      </c>
      <c r="AE341" s="220" t="b">
        <f>IF(ISBLANK(GroupMember[[#This Row],[1. Identifiant interne d’exploitation agricole*]]),"",IF(ISERROR(MATCH(GroupMember[[#This Row],[1. Identifiant interne d’exploitation agricole*]],FarmUnit[1. Identifiant interne d’exploitation agricole*],0)),FALSE,TRUE))</f>
        <v>1</v>
      </c>
      <c r="AF341" s="165" t="str">
        <f t="shared" si="20"/>
        <v>MARC GUEI</v>
      </c>
      <c r="AG341" s="166" t="str">
        <f t="shared" si="21"/>
        <v>12/3/2022</v>
      </c>
      <c r="AH341" s="167">
        <f t="shared" si="23"/>
        <v>3</v>
      </c>
      <c r="AI341" s="168">
        <f t="shared" si="22"/>
        <v>0</v>
      </c>
    </row>
    <row r="342" spans="1:35" ht="15" customHeight="1" x14ac:dyDescent="0.2">
      <c r="A342" s="206" t="s">
        <v>1665</v>
      </c>
      <c r="B342" s="206" t="s">
        <v>667</v>
      </c>
      <c r="C342" s="206" t="s">
        <v>1665</v>
      </c>
      <c r="D342" s="222" t="s">
        <v>1445</v>
      </c>
      <c r="E342" s="206" t="s">
        <v>669</v>
      </c>
      <c r="F342" s="206" t="s">
        <v>670</v>
      </c>
      <c r="G342" s="206" t="s">
        <v>1446</v>
      </c>
      <c r="H342" s="281">
        <v>2</v>
      </c>
      <c r="I342" s="206" t="s">
        <v>671</v>
      </c>
      <c r="J342" s="206">
        <v>1</v>
      </c>
      <c r="K342" s="207">
        <v>2022</v>
      </c>
      <c r="L342" s="208" t="s">
        <v>1666</v>
      </c>
      <c r="M342" s="208" t="s">
        <v>1485</v>
      </c>
      <c r="N342" s="210" t="s">
        <v>667</v>
      </c>
      <c r="O342" s="209" t="s">
        <v>1667</v>
      </c>
      <c r="P342" s="209" t="s">
        <v>679</v>
      </c>
      <c r="Q342" s="210">
        <v>1972</v>
      </c>
      <c r="R342" s="211">
        <v>3</v>
      </c>
      <c r="S342" s="211" t="s">
        <v>667</v>
      </c>
      <c r="T342" s="211" t="s">
        <v>667</v>
      </c>
      <c r="U342" s="211" t="s">
        <v>667</v>
      </c>
      <c r="V342" s="211" t="s">
        <v>667</v>
      </c>
      <c r="W342" s="211" t="s">
        <v>667</v>
      </c>
      <c r="X342" s="212">
        <v>0</v>
      </c>
      <c r="Y342" s="212">
        <v>0</v>
      </c>
      <c r="Z342" s="213" t="s">
        <v>1448</v>
      </c>
      <c r="AA342" s="214">
        <v>2022</v>
      </c>
      <c r="AB342" s="215">
        <v>3</v>
      </c>
      <c r="AC342" s="215">
        <v>12</v>
      </c>
      <c r="AD342" s="220" t="b">
        <f>IF(ISBLANK(GroupMember[[#This Row],[1. Identifiant interne d’exploitation agricole*]]),"",IF(ISERROR(MATCH(GroupMember[[#This Row],[1. Identifiant interne d’exploitation agricole*]],CertifiedCrop[1. Identifiant interne d’exploitation agricole*],0)),FALSE,TRUE))</f>
        <v>1</v>
      </c>
      <c r="AE342" s="220" t="b">
        <f>IF(ISBLANK(GroupMember[[#This Row],[1. Identifiant interne d’exploitation agricole*]]),"",IF(ISERROR(MATCH(GroupMember[[#This Row],[1. Identifiant interne d’exploitation agricole*]],FarmUnit[1. Identifiant interne d’exploitation agricole*],0)),FALSE,TRUE))</f>
        <v>1</v>
      </c>
      <c r="AF342" s="165" t="str">
        <f t="shared" si="20"/>
        <v>NOELLE TIEHI</v>
      </c>
      <c r="AG342" s="166" t="str">
        <f t="shared" si="21"/>
        <v>12/3/2022</v>
      </c>
      <c r="AH342" s="167">
        <f t="shared" si="23"/>
        <v>3</v>
      </c>
      <c r="AI342" s="168">
        <f t="shared" si="22"/>
        <v>0</v>
      </c>
    </row>
    <row r="343" spans="1:35" ht="15" customHeight="1" x14ac:dyDescent="0.2">
      <c r="A343" s="206" t="s">
        <v>1668</v>
      </c>
      <c r="B343" s="206" t="s">
        <v>667</v>
      </c>
      <c r="C343" s="206" t="s">
        <v>1668</v>
      </c>
      <c r="D343" s="222" t="s">
        <v>1445</v>
      </c>
      <c r="E343" s="206" t="s">
        <v>669</v>
      </c>
      <c r="F343" s="206" t="s">
        <v>670</v>
      </c>
      <c r="G343" s="206" t="s">
        <v>1446</v>
      </c>
      <c r="H343" s="281">
        <v>2</v>
      </c>
      <c r="I343" s="206" t="s">
        <v>671</v>
      </c>
      <c r="J343" s="206">
        <v>1</v>
      </c>
      <c r="K343" s="207">
        <v>2022</v>
      </c>
      <c r="L343" s="208" t="s">
        <v>1669</v>
      </c>
      <c r="M343" s="208" t="s">
        <v>1670</v>
      </c>
      <c r="N343" s="210" t="s">
        <v>667</v>
      </c>
      <c r="O343" s="209" t="s">
        <v>667</v>
      </c>
      <c r="P343" s="209" t="s">
        <v>674</v>
      </c>
      <c r="Q343" s="210">
        <v>1977</v>
      </c>
      <c r="R343" s="211">
        <v>3</v>
      </c>
      <c r="S343" s="211" t="s">
        <v>667</v>
      </c>
      <c r="T343" s="211" t="s">
        <v>667</v>
      </c>
      <c r="U343" s="211" t="s">
        <v>667</v>
      </c>
      <c r="V343" s="211" t="s">
        <v>667</v>
      </c>
      <c r="W343" s="211" t="s">
        <v>667</v>
      </c>
      <c r="X343" s="212">
        <v>0</v>
      </c>
      <c r="Y343" s="212">
        <v>0</v>
      </c>
      <c r="Z343" s="213" t="s">
        <v>1448</v>
      </c>
      <c r="AA343" s="214">
        <v>2022</v>
      </c>
      <c r="AB343" s="215">
        <v>3</v>
      </c>
      <c r="AC343" s="215">
        <v>12</v>
      </c>
      <c r="AD343" s="220" t="b">
        <f>IF(ISBLANK(GroupMember[[#This Row],[1. Identifiant interne d’exploitation agricole*]]),"",IF(ISERROR(MATCH(GroupMember[[#This Row],[1. Identifiant interne d’exploitation agricole*]],CertifiedCrop[1. Identifiant interne d’exploitation agricole*],0)),FALSE,TRUE))</f>
        <v>1</v>
      </c>
      <c r="AE343" s="220" t="b">
        <f>IF(ISBLANK(GroupMember[[#This Row],[1. Identifiant interne d’exploitation agricole*]]),"",IF(ISERROR(MATCH(GroupMember[[#This Row],[1. Identifiant interne d’exploitation agricole*]],FarmUnit[1. Identifiant interne d’exploitation agricole*],0)),FALSE,TRUE))</f>
        <v>1</v>
      </c>
      <c r="AF343" s="165" t="str">
        <f t="shared" si="20"/>
        <v>GUEI ALAIN FAHE</v>
      </c>
      <c r="AG343" s="166" t="str">
        <f t="shared" si="21"/>
        <v>12/3/2022</v>
      </c>
      <c r="AH343" s="167">
        <f t="shared" si="23"/>
        <v>3</v>
      </c>
      <c r="AI343" s="168">
        <f t="shared" si="22"/>
        <v>0</v>
      </c>
    </row>
    <row r="344" spans="1:35" ht="15" customHeight="1" x14ac:dyDescent="0.2">
      <c r="A344" s="206" t="s">
        <v>1671</v>
      </c>
      <c r="B344" s="206" t="s">
        <v>667</v>
      </c>
      <c r="C344" s="206" t="s">
        <v>1671</v>
      </c>
      <c r="D344" s="222" t="s">
        <v>1445</v>
      </c>
      <c r="E344" s="206" t="s">
        <v>669</v>
      </c>
      <c r="F344" s="206" t="s">
        <v>670</v>
      </c>
      <c r="G344" s="206" t="s">
        <v>1446</v>
      </c>
      <c r="H344" s="281">
        <v>2</v>
      </c>
      <c r="I344" s="206" t="s">
        <v>671</v>
      </c>
      <c r="J344" s="206">
        <v>1</v>
      </c>
      <c r="K344" s="207">
        <v>2022</v>
      </c>
      <c r="L344" s="208" t="s">
        <v>1672</v>
      </c>
      <c r="M344" s="208" t="s">
        <v>1532</v>
      </c>
      <c r="N344" s="210" t="s">
        <v>667</v>
      </c>
      <c r="O344" s="209" t="s">
        <v>667</v>
      </c>
      <c r="P344" s="209" t="s">
        <v>674</v>
      </c>
      <c r="Q344" s="210">
        <v>1975</v>
      </c>
      <c r="R344" s="211">
        <v>3</v>
      </c>
      <c r="S344" s="211" t="s">
        <v>667</v>
      </c>
      <c r="T344" s="211" t="s">
        <v>667</v>
      </c>
      <c r="U344" s="211" t="s">
        <v>667</v>
      </c>
      <c r="V344" s="211" t="s">
        <v>667</v>
      </c>
      <c r="W344" s="211" t="s">
        <v>667</v>
      </c>
      <c r="X344" s="212">
        <v>0</v>
      </c>
      <c r="Y344" s="212">
        <v>0</v>
      </c>
      <c r="Z344" s="213" t="s">
        <v>1448</v>
      </c>
      <c r="AA344" s="214">
        <v>2022</v>
      </c>
      <c r="AB344" s="215">
        <v>3</v>
      </c>
      <c r="AC344" s="215">
        <v>11</v>
      </c>
      <c r="AD344" s="220" t="b">
        <f>IF(ISBLANK(GroupMember[[#This Row],[1. Identifiant interne d’exploitation agricole*]]),"",IF(ISERROR(MATCH(GroupMember[[#This Row],[1. Identifiant interne d’exploitation agricole*]],CertifiedCrop[1. Identifiant interne d’exploitation agricole*],0)),FALSE,TRUE))</f>
        <v>1</v>
      </c>
      <c r="AE344" s="220" t="b">
        <f>IF(ISBLANK(GroupMember[[#This Row],[1. Identifiant interne d’exploitation agricole*]]),"",IF(ISERROR(MATCH(GroupMember[[#This Row],[1. Identifiant interne d’exploitation agricole*]],FarmUnit[1. Identifiant interne d’exploitation agricole*],0)),FALSE,TRUE))</f>
        <v>1</v>
      </c>
      <c r="AF344" s="165" t="str">
        <f t="shared" si="20"/>
        <v xml:space="preserve">BASIN PROSPERE BLEHI </v>
      </c>
      <c r="AG344" s="166" t="str">
        <f t="shared" si="21"/>
        <v>11/3/2022</v>
      </c>
      <c r="AH344" s="167">
        <f t="shared" si="23"/>
        <v>2</v>
      </c>
      <c r="AI344" s="168">
        <f t="shared" si="22"/>
        <v>0</v>
      </c>
    </row>
    <row r="345" spans="1:35" ht="15.75" customHeight="1" x14ac:dyDescent="0.2">
      <c r="A345" s="206" t="s">
        <v>1673</v>
      </c>
      <c r="B345" s="206" t="s">
        <v>667</v>
      </c>
      <c r="C345" s="206" t="s">
        <v>1673</v>
      </c>
      <c r="D345" s="227" t="s">
        <v>1674</v>
      </c>
      <c r="E345" s="206" t="s">
        <v>669</v>
      </c>
      <c r="F345" s="206" t="s">
        <v>670</v>
      </c>
      <c r="G345" s="227" t="s">
        <v>1674</v>
      </c>
      <c r="H345" s="281">
        <v>2</v>
      </c>
      <c r="I345" s="206" t="s">
        <v>671</v>
      </c>
      <c r="J345" s="206">
        <v>1</v>
      </c>
      <c r="K345" s="207">
        <v>2022</v>
      </c>
      <c r="L345" s="228" t="s">
        <v>1675</v>
      </c>
      <c r="M345" s="208" t="s">
        <v>3035</v>
      </c>
      <c r="N345" s="210" t="s">
        <v>667</v>
      </c>
      <c r="O345" s="209">
        <v>16699735</v>
      </c>
      <c r="P345" s="230" t="s">
        <v>674</v>
      </c>
      <c r="Q345" s="226">
        <v>1956</v>
      </c>
      <c r="R345" s="211">
        <v>5</v>
      </c>
      <c r="S345" s="211" t="s">
        <v>667</v>
      </c>
      <c r="T345" s="211" t="s">
        <v>667</v>
      </c>
      <c r="U345" s="211" t="s">
        <v>667</v>
      </c>
      <c r="V345" s="211" t="s">
        <v>667</v>
      </c>
      <c r="W345" s="211" t="s">
        <v>667</v>
      </c>
      <c r="X345" s="212">
        <v>0</v>
      </c>
      <c r="Y345" s="212">
        <v>0</v>
      </c>
      <c r="Z345" s="213" t="s">
        <v>1448</v>
      </c>
      <c r="AA345" s="214">
        <v>2022</v>
      </c>
      <c r="AB345" s="215">
        <v>3</v>
      </c>
      <c r="AC345" s="215">
        <v>5</v>
      </c>
      <c r="AD345" s="220" t="b">
        <f>IF(ISBLANK(GroupMember[[#This Row],[1. Identifiant interne d’exploitation agricole*]]),"",IF(ISERROR(MATCH(GroupMember[[#This Row],[1. Identifiant interne d’exploitation agricole*]],CertifiedCrop[1. Identifiant interne d’exploitation agricole*],0)),FALSE,TRUE))</f>
        <v>1</v>
      </c>
      <c r="AE345" s="220" t="b">
        <f>IF(ISBLANK(GroupMember[[#This Row],[1. Identifiant interne d’exploitation agricole*]]),"",IF(ISERROR(MATCH(GroupMember[[#This Row],[1. Identifiant interne d’exploitation agricole*]],FarmUnit[1. Identifiant interne d’exploitation agricole*],0)),FALSE,TRUE))</f>
        <v>1</v>
      </c>
      <c r="AF345" s="165" t="str">
        <f t="shared" si="20"/>
        <v>ABOUBACAR  DEME</v>
      </c>
      <c r="AG345" s="166" t="str">
        <f t="shared" si="21"/>
        <v>5/3/2022</v>
      </c>
      <c r="AH345" s="167">
        <f t="shared" si="23"/>
        <v>2</v>
      </c>
      <c r="AI345" s="168">
        <f t="shared" si="22"/>
        <v>0</v>
      </c>
    </row>
    <row r="346" spans="1:35" ht="15.75" customHeight="1" x14ac:dyDescent="0.2">
      <c r="A346" s="206" t="s">
        <v>1676</v>
      </c>
      <c r="B346" s="206" t="s">
        <v>667</v>
      </c>
      <c r="C346" s="206" t="s">
        <v>1676</v>
      </c>
      <c r="D346" s="227" t="s">
        <v>1674</v>
      </c>
      <c r="E346" s="206" t="s">
        <v>669</v>
      </c>
      <c r="F346" s="206" t="s">
        <v>670</v>
      </c>
      <c r="G346" s="227" t="s">
        <v>1674</v>
      </c>
      <c r="H346" s="277">
        <v>4.1500000000000004</v>
      </c>
      <c r="I346" s="206" t="s">
        <v>671</v>
      </c>
      <c r="J346" s="206">
        <v>1</v>
      </c>
      <c r="K346" s="207">
        <v>2022</v>
      </c>
      <c r="L346" s="228" t="s">
        <v>1677</v>
      </c>
      <c r="M346" s="208" t="s">
        <v>1678</v>
      </c>
      <c r="N346" s="260" t="s">
        <v>2991</v>
      </c>
      <c r="O346" s="209" t="s">
        <v>2992</v>
      </c>
      <c r="P346" s="230" t="s">
        <v>674</v>
      </c>
      <c r="Q346" s="226">
        <v>1989</v>
      </c>
      <c r="R346" s="211">
        <v>4</v>
      </c>
      <c r="S346" s="211" t="s">
        <v>667</v>
      </c>
      <c r="T346" s="211" t="s">
        <v>667</v>
      </c>
      <c r="U346" s="211" t="s">
        <v>667</v>
      </c>
      <c r="V346" s="211" t="s">
        <v>667</v>
      </c>
      <c r="W346" s="211" t="s">
        <v>667</v>
      </c>
      <c r="X346" s="212">
        <v>0</v>
      </c>
      <c r="Y346" s="212">
        <v>0</v>
      </c>
      <c r="Z346" s="213" t="s">
        <v>1448</v>
      </c>
      <c r="AA346" s="214">
        <v>2022</v>
      </c>
      <c r="AB346" s="215">
        <v>3</v>
      </c>
      <c r="AC346" s="215">
        <v>10</v>
      </c>
      <c r="AD346" s="220" t="b">
        <f>IF(ISBLANK(GroupMember[[#This Row],[1. Identifiant interne d’exploitation agricole*]]),"",IF(ISERROR(MATCH(GroupMember[[#This Row],[1. Identifiant interne d’exploitation agricole*]],CertifiedCrop[1. Identifiant interne d’exploitation agricole*],0)),FALSE,TRUE))</f>
        <v>1</v>
      </c>
      <c r="AE346" s="220" t="b">
        <f>IF(ISBLANK(GroupMember[[#This Row],[1. Identifiant interne d’exploitation agricole*]]),"",IF(ISERROR(MATCH(GroupMember[[#This Row],[1. Identifiant interne d’exploitation agricole*]],FarmUnit[1. Identifiant interne d’exploitation agricole*],0)),FALSE,TRUE))</f>
        <v>1</v>
      </c>
      <c r="AF346" s="165" t="str">
        <f t="shared" si="20"/>
        <v xml:space="preserve">JEAN CLAUDE  BAYE </v>
      </c>
      <c r="AG346" s="166" t="str">
        <f t="shared" si="21"/>
        <v>10/3/2022</v>
      </c>
      <c r="AH346" s="167">
        <f t="shared" si="23"/>
        <v>5</v>
      </c>
      <c r="AI346" s="168">
        <f t="shared" si="22"/>
        <v>0</v>
      </c>
    </row>
    <row r="347" spans="1:35" ht="15.75" customHeight="1" x14ac:dyDescent="0.2">
      <c r="A347" s="206" t="s">
        <v>1679</v>
      </c>
      <c r="B347" s="206" t="s">
        <v>667</v>
      </c>
      <c r="C347" s="206" t="s">
        <v>1679</v>
      </c>
      <c r="D347" s="227" t="s">
        <v>1674</v>
      </c>
      <c r="E347" s="206" t="s">
        <v>669</v>
      </c>
      <c r="F347" s="206" t="s">
        <v>670</v>
      </c>
      <c r="G347" s="227" t="s">
        <v>1674</v>
      </c>
      <c r="H347" s="277">
        <v>1.98</v>
      </c>
      <c r="I347" s="206" t="s">
        <v>671</v>
      </c>
      <c r="J347" s="206">
        <v>1</v>
      </c>
      <c r="K347" s="207">
        <v>2022</v>
      </c>
      <c r="L347" s="228" t="s">
        <v>1680</v>
      </c>
      <c r="M347" s="208" t="s">
        <v>1681</v>
      </c>
      <c r="N347" s="260" t="s">
        <v>667</v>
      </c>
      <c r="O347" s="209" t="s">
        <v>2993</v>
      </c>
      <c r="P347" s="230" t="s">
        <v>674</v>
      </c>
      <c r="Q347" s="226">
        <v>1969</v>
      </c>
      <c r="R347" s="211">
        <v>5</v>
      </c>
      <c r="S347" s="211" t="s">
        <v>667</v>
      </c>
      <c r="T347" s="211" t="s">
        <v>667</v>
      </c>
      <c r="U347" s="211" t="s">
        <v>667</v>
      </c>
      <c r="V347" s="211" t="s">
        <v>667</v>
      </c>
      <c r="W347" s="211" t="s">
        <v>667</v>
      </c>
      <c r="X347" s="212">
        <v>0</v>
      </c>
      <c r="Y347" s="212">
        <v>0</v>
      </c>
      <c r="Z347" s="213" t="s">
        <v>1448</v>
      </c>
      <c r="AA347" s="214">
        <v>2022</v>
      </c>
      <c r="AB347" s="215">
        <v>3</v>
      </c>
      <c r="AC347" s="215">
        <v>8</v>
      </c>
      <c r="AD347" s="220" t="b">
        <f>IF(ISBLANK(GroupMember[[#This Row],[1. Identifiant interne d’exploitation agricole*]]),"",IF(ISERROR(MATCH(GroupMember[[#This Row],[1. Identifiant interne d’exploitation agricole*]],CertifiedCrop[1. Identifiant interne d’exploitation agricole*],0)),FALSE,TRUE))</f>
        <v>1</v>
      </c>
      <c r="AE347" s="220" t="b">
        <f>IF(ISBLANK(GroupMember[[#This Row],[1. Identifiant interne d’exploitation agricole*]]),"",IF(ISERROR(MATCH(GroupMember[[#This Row],[1. Identifiant interne d’exploitation agricole*]],FarmUnit[1. Identifiant interne d’exploitation agricole*],0)),FALSE,TRUE))</f>
        <v>1</v>
      </c>
      <c r="AF347" s="165" t="str">
        <f t="shared" si="20"/>
        <v xml:space="preserve"> TAHO PATRICE BLAH</v>
      </c>
      <c r="AG347" s="166" t="str">
        <f t="shared" si="21"/>
        <v>8/3/2022</v>
      </c>
      <c r="AH347" s="167">
        <f t="shared" si="23"/>
        <v>2</v>
      </c>
      <c r="AI347" s="168">
        <f t="shared" si="22"/>
        <v>0</v>
      </c>
    </row>
    <row r="348" spans="1:35" ht="15.75" customHeight="1" x14ac:dyDescent="0.2">
      <c r="A348" s="206" t="s">
        <v>1682</v>
      </c>
      <c r="B348" s="206" t="s">
        <v>667</v>
      </c>
      <c r="C348" s="206" t="s">
        <v>1682</v>
      </c>
      <c r="D348" s="227" t="s">
        <v>1674</v>
      </c>
      <c r="E348" s="206" t="s">
        <v>669</v>
      </c>
      <c r="F348" s="206" t="s">
        <v>670</v>
      </c>
      <c r="G348" s="227" t="s">
        <v>1674</v>
      </c>
      <c r="H348" s="277">
        <v>2.77</v>
      </c>
      <c r="I348" s="206" t="s">
        <v>671</v>
      </c>
      <c r="J348" s="206">
        <v>1</v>
      </c>
      <c r="K348" s="207">
        <v>2022</v>
      </c>
      <c r="L348" s="228" t="s">
        <v>2995</v>
      </c>
      <c r="M348" s="208" t="s">
        <v>2994</v>
      </c>
      <c r="N348" s="260" t="s">
        <v>2997</v>
      </c>
      <c r="O348" s="209" t="s">
        <v>2996</v>
      </c>
      <c r="P348" s="230" t="s">
        <v>679</v>
      </c>
      <c r="Q348" s="226">
        <v>1967</v>
      </c>
      <c r="R348" s="211">
        <v>2</v>
      </c>
      <c r="S348" s="211" t="s">
        <v>667</v>
      </c>
      <c r="T348" s="211" t="s">
        <v>667</v>
      </c>
      <c r="U348" s="211" t="s">
        <v>667</v>
      </c>
      <c r="V348" s="211" t="s">
        <v>667</v>
      </c>
      <c r="W348" s="211" t="s">
        <v>667</v>
      </c>
      <c r="X348" s="212">
        <v>0</v>
      </c>
      <c r="Y348" s="212">
        <v>0</v>
      </c>
      <c r="Z348" s="213" t="s">
        <v>1448</v>
      </c>
      <c r="AA348" s="214">
        <v>2022</v>
      </c>
      <c r="AB348" s="215">
        <v>3</v>
      </c>
      <c r="AC348" s="215">
        <v>9</v>
      </c>
      <c r="AD348" s="220" t="b">
        <f>IF(ISBLANK(GroupMember[[#This Row],[1. Identifiant interne d’exploitation agricole*]]),"",IF(ISERROR(MATCH(GroupMember[[#This Row],[1. Identifiant interne d’exploitation agricole*]],CertifiedCrop[1. Identifiant interne d’exploitation agricole*],0)),FALSE,TRUE))</f>
        <v>1</v>
      </c>
      <c r="AE348" s="220" t="b">
        <f>IF(ISBLANK(GroupMember[[#This Row],[1. Identifiant interne d’exploitation agricole*]]),"",IF(ISERROR(MATCH(GroupMember[[#This Row],[1. Identifiant interne d’exploitation agricole*]],FarmUnit[1. Identifiant interne d’exploitation agricole*],0)),FALSE,TRUE))</f>
        <v>1</v>
      </c>
      <c r="AF348" s="165" t="str">
        <f t="shared" si="20"/>
        <v xml:space="preserve">DOYA HORTANCE TOHOUN </v>
      </c>
      <c r="AG348" s="166" t="str">
        <f t="shared" si="21"/>
        <v>9/3/2022</v>
      </c>
      <c r="AH348" s="167">
        <f t="shared" si="23"/>
        <v>2</v>
      </c>
      <c r="AI348" s="168">
        <f t="shared" si="22"/>
        <v>0</v>
      </c>
    </row>
    <row r="349" spans="1:35" ht="15.75" customHeight="1" x14ac:dyDescent="0.2">
      <c r="A349" s="206" t="s">
        <v>1683</v>
      </c>
      <c r="B349" s="206" t="s">
        <v>667</v>
      </c>
      <c r="C349" s="206" t="s">
        <v>1683</v>
      </c>
      <c r="D349" s="227" t="s">
        <v>1674</v>
      </c>
      <c r="E349" s="206" t="s">
        <v>669</v>
      </c>
      <c r="F349" s="206" t="s">
        <v>670</v>
      </c>
      <c r="G349" s="227" t="s">
        <v>1674</v>
      </c>
      <c r="H349" s="277">
        <v>2.04</v>
      </c>
      <c r="I349" s="206" t="s">
        <v>671</v>
      </c>
      <c r="J349" s="206">
        <v>1</v>
      </c>
      <c r="K349" s="207">
        <v>2022</v>
      </c>
      <c r="L349" s="228" t="s">
        <v>1684</v>
      </c>
      <c r="M349" s="208" t="s">
        <v>1685</v>
      </c>
      <c r="N349" s="260" t="s">
        <v>2999</v>
      </c>
      <c r="O349" s="209" t="s">
        <v>2998</v>
      </c>
      <c r="P349" s="230" t="s">
        <v>674</v>
      </c>
      <c r="Q349" s="226">
        <v>1961</v>
      </c>
      <c r="R349" s="211">
        <v>6</v>
      </c>
      <c r="S349" s="211" t="s">
        <v>667</v>
      </c>
      <c r="T349" s="211" t="s">
        <v>667</v>
      </c>
      <c r="U349" s="211" t="s">
        <v>667</v>
      </c>
      <c r="V349" s="211" t="s">
        <v>667</v>
      </c>
      <c r="W349" s="211" t="s">
        <v>667</v>
      </c>
      <c r="X349" s="212">
        <v>0</v>
      </c>
      <c r="Y349" s="212">
        <v>0</v>
      </c>
      <c r="Z349" s="213" t="s">
        <v>1448</v>
      </c>
      <c r="AA349" s="214">
        <v>2022</v>
      </c>
      <c r="AB349" s="215">
        <v>3</v>
      </c>
      <c r="AC349" s="215">
        <v>8</v>
      </c>
      <c r="AD349" s="220" t="b">
        <f>IF(ISBLANK(GroupMember[[#This Row],[1. Identifiant interne d’exploitation agricole*]]),"",IF(ISERROR(MATCH(GroupMember[[#This Row],[1. Identifiant interne d’exploitation agricole*]],CertifiedCrop[1. Identifiant interne d’exploitation agricole*],0)),FALSE,TRUE))</f>
        <v>1</v>
      </c>
      <c r="AE349" s="220" t="b">
        <f>IF(ISBLANK(GroupMember[[#This Row],[1. Identifiant interne d’exploitation agricole*]]),"",IF(ISERROR(MATCH(GroupMember[[#This Row],[1. Identifiant interne d’exploitation agricole*]],FarmUnit[1. Identifiant interne d’exploitation agricole*],0)),FALSE,TRUE))</f>
        <v>1</v>
      </c>
      <c r="AF349" s="165" t="str">
        <f t="shared" si="20"/>
        <v xml:space="preserve">ANDRE DEZAO </v>
      </c>
      <c r="AG349" s="166" t="str">
        <f t="shared" si="21"/>
        <v>8/3/2022</v>
      </c>
      <c r="AH349" s="167">
        <f t="shared" si="23"/>
        <v>2</v>
      </c>
      <c r="AI349" s="168">
        <f t="shared" si="22"/>
        <v>0</v>
      </c>
    </row>
    <row r="350" spans="1:35" ht="15.75" customHeight="1" x14ac:dyDescent="0.2">
      <c r="A350" s="206" t="s">
        <v>1686</v>
      </c>
      <c r="B350" s="206" t="s">
        <v>667</v>
      </c>
      <c r="C350" s="206" t="s">
        <v>1686</v>
      </c>
      <c r="D350" s="227" t="s">
        <v>1674</v>
      </c>
      <c r="E350" s="206" t="s">
        <v>669</v>
      </c>
      <c r="F350" s="206" t="s">
        <v>670</v>
      </c>
      <c r="G350" s="227" t="s">
        <v>1674</v>
      </c>
      <c r="H350" s="277">
        <v>3.91</v>
      </c>
      <c r="I350" s="206" t="s">
        <v>671</v>
      </c>
      <c r="J350" s="206">
        <v>1</v>
      </c>
      <c r="K350" s="207">
        <v>2022</v>
      </c>
      <c r="L350" s="228" t="s">
        <v>1687</v>
      </c>
      <c r="M350" s="208" t="s">
        <v>1980</v>
      </c>
      <c r="N350" s="260" t="s">
        <v>3001</v>
      </c>
      <c r="O350" s="209" t="s">
        <v>3000</v>
      </c>
      <c r="P350" s="230" t="s">
        <v>674</v>
      </c>
      <c r="Q350" s="226">
        <v>1959</v>
      </c>
      <c r="R350" s="211">
        <v>2</v>
      </c>
      <c r="S350" s="211" t="s">
        <v>667</v>
      </c>
      <c r="T350" s="211" t="s">
        <v>667</v>
      </c>
      <c r="U350" s="211" t="s">
        <v>667</v>
      </c>
      <c r="V350" s="211" t="s">
        <v>667</v>
      </c>
      <c r="W350" s="211" t="s">
        <v>667</v>
      </c>
      <c r="X350" s="212">
        <v>0</v>
      </c>
      <c r="Y350" s="212">
        <v>0</v>
      </c>
      <c r="Z350" s="213" t="s">
        <v>1448</v>
      </c>
      <c r="AA350" s="214">
        <v>2022</v>
      </c>
      <c r="AB350" s="215">
        <v>3</v>
      </c>
      <c r="AC350" s="215">
        <v>9</v>
      </c>
      <c r="AD350" s="220" t="b">
        <f>IF(ISBLANK(GroupMember[[#This Row],[1. Identifiant interne d’exploitation agricole*]]),"",IF(ISERROR(MATCH(GroupMember[[#This Row],[1. Identifiant interne d’exploitation agricole*]],CertifiedCrop[1. Identifiant interne d’exploitation agricole*],0)),FALSE,TRUE))</f>
        <v>1</v>
      </c>
      <c r="AE350" s="220" t="b">
        <f>IF(ISBLANK(GroupMember[[#This Row],[1. Identifiant interne d’exploitation agricole*]]),"",IF(ISERROR(MATCH(GroupMember[[#This Row],[1. Identifiant interne d’exploitation agricole*]],FarmUnit[1. Identifiant interne d’exploitation agricole*],0)),FALSE,TRUE))</f>
        <v>1</v>
      </c>
      <c r="AF350" s="165" t="str">
        <f t="shared" si="20"/>
        <v xml:space="preserve"> EMIL MAHAN</v>
      </c>
      <c r="AG350" s="166" t="str">
        <f t="shared" si="21"/>
        <v>9/3/2022</v>
      </c>
      <c r="AH350" s="167">
        <f t="shared" si="23"/>
        <v>2</v>
      </c>
      <c r="AI350" s="168">
        <f t="shared" si="22"/>
        <v>0</v>
      </c>
    </row>
    <row r="351" spans="1:35" ht="15.75" customHeight="1" x14ac:dyDescent="0.2">
      <c r="A351" s="206" t="s">
        <v>1688</v>
      </c>
      <c r="B351" s="206" t="s">
        <v>667</v>
      </c>
      <c r="C351" s="206" t="s">
        <v>1688</v>
      </c>
      <c r="D351" s="227" t="s">
        <v>1674</v>
      </c>
      <c r="E351" s="206" t="s">
        <v>669</v>
      </c>
      <c r="F351" s="206" t="s">
        <v>670</v>
      </c>
      <c r="G351" s="227" t="s">
        <v>1674</v>
      </c>
      <c r="H351" s="277">
        <v>1.42</v>
      </c>
      <c r="I351" s="206" t="s">
        <v>671</v>
      </c>
      <c r="J351" s="206">
        <v>1</v>
      </c>
      <c r="K351" s="207">
        <v>2022</v>
      </c>
      <c r="L351" s="228" t="s">
        <v>1689</v>
      </c>
      <c r="M351" s="208" t="s">
        <v>1690</v>
      </c>
      <c r="N351" s="261" t="s">
        <v>667</v>
      </c>
      <c r="O351" s="209" t="s">
        <v>667</v>
      </c>
      <c r="P351" s="230" t="s">
        <v>674</v>
      </c>
      <c r="Q351" s="210">
        <v>1970</v>
      </c>
      <c r="R351" s="211">
        <v>3</v>
      </c>
      <c r="S351" s="211" t="s">
        <v>667</v>
      </c>
      <c r="T351" s="211" t="s">
        <v>667</v>
      </c>
      <c r="U351" s="211" t="s">
        <v>667</v>
      </c>
      <c r="V351" s="211" t="s">
        <v>667</v>
      </c>
      <c r="W351" s="211" t="s">
        <v>667</v>
      </c>
      <c r="X351" s="212">
        <v>0</v>
      </c>
      <c r="Y351" s="212">
        <v>0</v>
      </c>
      <c r="Z351" s="213" t="s">
        <v>1448</v>
      </c>
      <c r="AA351" s="214">
        <v>2022</v>
      </c>
      <c r="AB351" s="215">
        <v>5</v>
      </c>
      <c r="AC351" s="215">
        <v>25</v>
      </c>
      <c r="AD351" s="220" t="b">
        <f>IF(ISBLANK(GroupMember[[#This Row],[1. Identifiant interne d’exploitation agricole*]]),"",IF(ISERROR(MATCH(GroupMember[[#This Row],[1. Identifiant interne d’exploitation agricole*]],CertifiedCrop[1. Identifiant interne d’exploitation agricole*],0)),FALSE,TRUE))</f>
        <v>1</v>
      </c>
      <c r="AE351" s="220" t="b">
        <f>IF(ISBLANK(GroupMember[[#This Row],[1. Identifiant interne d’exploitation agricole*]]),"",IF(ISERROR(MATCH(GroupMember[[#This Row],[1. Identifiant interne d’exploitation agricole*]],FarmUnit[1. Identifiant interne d’exploitation agricole*],0)),FALSE,TRUE))</f>
        <v>1</v>
      </c>
      <c r="AF351" s="165" t="str">
        <f t="shared" si="20"/>
        <v xml:space="preserve"> ULRICH DOHO</v>
      </c>
      <c r="AG351" s="166" t="str">
        <f t="shared" si="21"/>
        <v>25/5/2022</v>
      </c>
      <c r="AH351" s="167">
        <f t="shared" si="23"/>
        <v>3</v>
      </c>
      <c r="AI351" s="168">
        <f t="shared" si="22"/>
        <v>0</v>
      </c>
    </row>
    <row r="352" spans="1:35" ht="15.75" customHeight="1" x14ac:dyDescent="0.2">
      <c r="A352" s="206" t="s">
        <v>1691</v>
      </c>
      <c r="B352" s="206" t="s">
        <v>667</v>
      </c>
      <c r="C352" s="206" t="s">
        <v>1691</v>
      </c>
      <c r="D352" s="227" t="s">
        <v>1674</v>
      </c>
      <c r="E352" s="206" t="s">
        <v>669</v>
      </c>
      <c r="F352" s="206" t="s">
        <v>670</v>
      </c>
      <c r="G352" s="227" t="s">
        <v>1674</v>
      </c>
      <c r="H352" s="277">
        <v>2.04</v>
      </c>
      <c r="I352" s="206" t="s">
        <v>671</v>
      </c>
      <c r="J352" s="206">
        <v>1</v>
      </c>
      <c r="K352" s="207">
        <v>2022</v>
      </c>
      <c r="L352" s="228" t="s">
        <v>1692</v>
      </c>
      <c r="M352" s="208" t="s">
        <v>1693</v>
      </c>
      <c r="N352" s="260" t="s">
        <v>667</v>
      </c>
      <c r="O352" s="209" t="s">
        <v>667</v>
      </c>
      <c r="P352" s="230" t="s">
        <v>674</v>
      </c>
      <c r="Q352" s="210">
        <v>1977</v>
      </c>
      <c r="R352" s="211">
        <v>3</v>
      </c>
      <c r="S352" s="211" t="s">
        <v>667</v>
      </c>
      <c r="T352" s="211" t="s">
        <v>667</v>
      </c>
      <c r="U352" s="211" t="s">
        <v>667</v>
      </c>
      <c r="V352" s="211" t="s">
        <v>667</v>
      </c>
      <c r="W352" s="211" t="s">
        <v>667</v>
      </c>
      <c r="X352" s="212">
        <v>0</v>
      </c>
      <c r="Y352" s="212">
        <v>0</v>
      </c>
      <c r="Z352" s="213" t="s">
        <v>1448</v>
      </c>
      <c r="AA352" s="214">
        <v>2022</v>
      </c>
      <c r="AB352" s="215">
        <v>5</v>
      </c>
      <c r="AC352" s="215">
        <v>25</v>
      </c>
      <c r="AD352" s="220" t="b">
        <f>IF(ISBLANK(GroupMember[[#This Row],[1. Identifiant interne d’exploitation agricole*]]),"",IF(ISERROR(MATCH(GroupMember[[#This Row],[1. Identifiant interne d’exploitation agricole*]],CertifiedCrop[1. Identifiant interne d’exploitation agricole*],0)),FALSE,TRUE))</f>
        <v>1</v>
      </c>
      <c r="AE352" s="220" t="b">
        <f>IF(ISBLANK(GroupMember[[#This Row],[1. Identifiant interne d’exploitation agricole*]]),"",IF(ISERROR(MATCH(GroupMember[[#This Row],[1. Identifiant interne d’exploitation agricole*]],FarmUnit[1. Identifiant interne d’exploitation agricole*],0)),FALSE,TRUE))</f>
        <v>1</v>
      </c>
      <c r="AF352" s="165" t="str">
        <f t="shared" si="20"/>
        <v xml:space="preserve">SERGE FERAND FLAN </v>
      </c>
      <c r="AG352" s="166" t="str">
        <f t="shared" si="21"/>
        <v>25/5/2022</v>
      </c>
      <c r="AH352" s="167">
        <f t="shared" si="23"/>
        <v>3</v>
      </c>
      <c r="AI352" s="168">
        <f t="shared" si="22"/>
        <v>0</v>
      </c>
    </row>
    <row r="353" spans="1:35" ht="15.75" customHeight="1" x14ac:dyDescent="0.2">
      <c r="A353" s="206" t="s">
        <v>1694</v>
      </c>
      <c r="B353" s="206" t="s">
        <v>667</v>
      </c>
      <c r="C353" s="206" t="s">
        <v>1694</v>
      </c>
      <c r="D353" s="227" t="s">
        <v>1674</v>
      </c>
      <c r="E353" s="206" t="s">
        <v>669</v>
      </c>
      <c r="F353" s="206" t="s">
        <v>670</v>
      </c>
      <c r="G353" s="227" t="s">
        <v>1674</v>
      </c>
      <c r="H353" s="277">
        <v>1.93</v>
      </c>
      <c r="I353" s="206" t="s">
        <v>671</v>
      </c>
      <c r="J353" s="206">
        <v>1</v>
      </c>
      <c r="K353" s="207">
        <v>2022</v>
      </c>
      <c r="L353" s="228" t="s">
        <v>2841</v>
      </c>
      <c r="M353" s="208" t="s">
        <v>2720</v>
      </c>
      <c r="N353" s="260" t="s">
        <v>3022</v>
      </c>
      <c r="O353" s="209">
        <v>30315000448</v>
      </c>
      <c r="P353" s="230" t="s">
        <v>674</v>
      </c>
      <c r="Q353" s="226">
        <v>1980</v>
      </c>
      <c r="R353" s="211">
        <v>2</v>
      </c>
      <c r="S353" s="211" t="s">
        <v>667</v>
      </c>
      <c r="T353" s="211" t="s">
        <v>667</v>
      </c>
      <c r="U353" s="211" t="s">
        <v>667</v>
      </c>
      <c r="V353" s="211" t="s">
        <v>667</v>
      </c>
      <c r="W353" s="211" t="s">
        <v>667</v>
      </c>
      <c r="X353" s="212">
        <v>0</v>
      </c>
      <c r="Y353" s="212">
        <v>0</v>
      </c>
      <c r="Z353" s="213" t="s">
        <v>1448</v>
      </c>
      <c r="AA353" s="214">
        <v>2022</v>
      </c>
      <c r="AB353" s="215">
        <v>5</v>
      </c>
      <c r="AC353" s="215">
        <v>23</v>
      </c>
      <c r="AD353" s="220" t="b">
        <f>IF(ISBLANK(GroupMember[[#This Row],[1. Identifiant interne d’exploitation agricole*]]),"",IF(ISERROR(MATCH(GroupMember[[#This Row],[1. Identifiant interne d’exploitation agricole*]],CertifiedCrop[1. Identifiant interne d’exploitation agricole*],0)),FALSE,TRUE))</f>
        <v>1</v>
      </c>
      <c r="AE353" s="220" t="b">
        <f>IF(ISBLANK(GroupMember[[#This Row],[1. Identifiant interne d’exploitation agricole*]]),"",IF(ISERROR(MATCH(GroupMember[[#This Row],[1. Identifiant interne d’exploitation agricole*]],FarmUnit[1. Identifiant interne d’exploitation agricole*],0)),FALSE,TRUE))</f>
        <v>1</v>
      </c>
      <c r="AF353" s="165" t="str">
        <f t="shared" si="20"/>
        <v>MOUSSA KONE</v>
      </c>
      <c r="AG353" s="166" t="str">
        <f t="shared" si="21"/>
        <v>23/5/2022</v>
      </c>
      <c r="AH353" s="167">
        <f t="shared" si="23"/>
        <v>4</v>
      </c>
      <c r="AI353" s="168">
        <f t="shared" si="22"/>
        <v>0</v>
      </c>
    </row>
    <row r="354" spans="1:35" ht="15.75" customHeight="1" x14ac:dyDescent="0.2">
      <c r="A354" s="206" t="s">
        <v>1695</v>
      </c>
      <c r="B354" s="206" t="s">
        <v>667</v>
      </c>
      <c r="C354" s="206" t="s">
        <v>1695</v>
      </c>
      <c r="D354" s="227" t="s">
        <v>1674</v>
      </c>
      <c r="E354" s="206" t="s">
        <v>669</v>
      </c>
      <c r="F354" s="206" t="s">
        <v>670</v>
      </c>
      <c r="G354" s="227" t="s">
        <v>1674</v>
      </c>
      <c r="H354" s="277">
        <v>2.08</v>
      </c>
      <c r="I354" s="206" t="s">
        <v>671</v>
      </c>
      <c r="J354" s="206">
        <v>1</v>
      </c>
      <c r="K354" s="207">
        <v>2022</v>
      </c>
      <c r="L354" s="228" t="s">
        <v>1696</v>
      </c>
      <c r="M354" s="208" t="s">
        <v>1697</v>
      </c>
      <c r="N354" s="260" t="s">
        <v>3048</v>
      </c>
      <c r="O354" s="209" t="s">
        <v>3047</v>
      </c>
      <c r="P354" s="230" t="s">
        <v>674</v>
      </c>
      <c r="Q354" s="226">
        <v>1979</v>
      </c>
      <c r="R354" s="211">
        <v>3</v>
      </c>
      <c r="S354" s="211" t="s">
        <v>667</v>
      </c>
      <c r="T354" s="211" t="s">
        <v>667</v>
      </c>
      <c r="U354" s="211" t="s">
        <v>667</v>
      </c>
      <c r="V354" s="211" t="s">
        <v>667</v>
      </c>
      <c r="W354" s="211" t="s">
        <v>667</v>
      </c>
      <c r="X354" s="212">
        <v>0</v>
      </c>
      <c r="Y354" s="212">
        <v>0</v>
      </c>
      <c r="Z354" s="213" t="s">
        <v>1448</v>
      </c>
      <c r="AA354" s="214">
        <v>2022</v>
      </c>
      <c r="AB354" s="215">
        <v>5</v>
      </c>
      <c r="AC354" s="215">
        <v>22</v>
      </c>
      <c r="AD354" s="220" t="b">
        <f>IF(ISBLANK(GroupMember[[#This Row],[1. Identifiant interne d’exploitation agricole*]]),"",IF(ISERROR(MATCH(GroupMember[[#This Row],[1. Identifiant interne d’exploitation agricole*]],CertifiedCrop[1. Identifiant interne d’exploitation agricole*],0)),FALSE,TRUE))</f>
        <v>1</v>
      </c>
      <c r="AE354" s="220" t="b">
        <f>IF(ISBLANK(GroupMember[[#This Row],[1. Identifiant interne d’exploitation agricole*]]),"",IF(ISERROR(MATCH(GroupMember[[#This Row],[1. Identifiant interne d’exploitation agricole*]],FarmUnit[1. Identifiant interne d’exploitation agricole*],0)),FALSE,TRUE))</f>
        <v>1</v>
      </c>
      <c r="AF354" s="165" t="str">
        <f t="shared" si="20"/>
        <v xml:space="preserve"> PELLE GBANGNAN</v>
      </c>
      <c r="AG354" s="166" t="str">
        <f t="shared" si="21"/>
        <v>22/5/2022</v>
      </c>
      <c r="AH354" s="167">
        <f t="shared" si="23"/>
        <v>4</v>
      </c>
      <c r="AI354" s="168">
        <f t="shared" si="22"/>
        <v>0</v>
      </c>
    </row>
    <row r="355" spans="1:35" ht="15.75" customHeight="1" x14ac:dyDescent="0.2">
      <c r="A355" s="206" t="s">
        <v>1698</v>
      </c>
      <c r="B355" s="206" t="s">
        <v>667</v>
      </c>
      <c r="C355" s="206" t="s">
        <v>1698</v>
      </c>
      <c r="D355" s="227" t="s">
        <v>1674</v>
      </c>
      <c r="E355" s="206" t="s">
        <v>669</v>
      </c>
      <c r="F355" s="206" t="s">
        <v>670</v>
      </c>
      <c r="G355" s="227" t="s">
        <v>1674</v>
      </c>
      <c r="H355" s="277">
        <v>1.67</v>
      </c>
      <c r="I355" s="206" t="s">
        <v>671</v>
      </c>
      <c r="J355" s="206">
        <v>1</v>
      </c>
      <c r="K355" s="207">
        <v>2022</v>
      </c>
      <c r="L355" s="228" t="s">
        <v>3013</v>
      </c>
      <c r="M355" s="208" t="s">
        <v>1699</v>
      </c>
      <c r="N355" s="260" t="s">
        <v>3015</v>
      </c>
      <c r="O355" s="209" t="s">
        <v>3014</v>
      </c>
      <c r="P355" s="230" t="s">
        <v>674</v>
      </c>
      <c r="Q355" s="226">
        <v>1976</v>
      </c>
      <c r="R355" s="211">
        <v>3</v>
      </c>
      <c r="S355" s="211" t="s">
        <v>667</v>
      </c>
      <c r="T355" s="211" t="s">
        <v>667</v>
      </c>
      <c r="U355" s="211" t="s">
        <v>667</v>
      </c>
      <c r="V355" s="211" t="s">
        <v>667</v>
      </c>
      <c r="W355" s="211" t="s">
        <v>667</v>
      </c>
      <c r="X355" s="212">
        <v>0</v>
      </c>
      <c r="Y355" s="212">
        <v>0</v>
      </c>
      <c r="Z355" s="213" t="s">
        <v>1448</v>
      </c>
      <c r="AA355" s="214">
        <v>2022</v>
      </c>
      <c r="AB355" s="215">
        <v>5</v>
      </c>
      <c r="AC355" s="215">
        <v>23</v>
      </c>
      <c r="AD355" s="220" t="b">
        <f>IF(ISBLANK(GroupMember[[#This Row],[1. Identifiant interne d’exploitation agricole*]]),"",IF(ISERROR(MATCH(GroupMember[[#This Row],[1. Identifiant interne d’exploitation agricole*]],CertifiedCrop[1. Identifiant interne d’exploitation agricole*],0)),FALSE,TRUE))</f>
        <v>1</v>
      </c>
      <c r="AE355" s="220" t="b">
        <f>IF(ISBLANK(GroupMember[[#This Row],[1. Identifiant interne d’exploitation agricole*]]),"",IF(ISERROR(MATCH(GroupMember[[#This Row],[1. Identifiant interne d’exploitation agricole*]],FarmUnit[1. Identifiant interne d’exploitation agricole*],0)),FALSE,TRUE))</f>
        <v>1</v>
      </c>
      <c r="AF355" s="165" t="str">
        <f t="shared" si="20"/>
        <v>HONORE GLEHOU</v>
      </c>
      <c r="AG355" s="166" t="str">
        <f t="shared" si="21"/>
        <v>23/5/2022</v>
      </c>
      <c r="AH355" s="167">
        <f t="shared" si="23"/>
        <v>4</v>
      </c>
      <c r="AI355" s="168">
        <f t="shared" si="22"/>
        <v>0</v>
      </c>
    </row>
    <row r="356" spans="1:35" ht="15.75" customHeight="1" x14ac:dyDescent="0.2">
      <c r="A356" s="206" t="s">
        <v>1700</v>
      </c>
      <c r="B356" s="206" t="s">
        <v>667</v>
      </c>
      <c r="C356" s="206" t="s">
        <v>1700</v>
      </c>
      <c r="D356" s="227" t="s">
        <v>1674</v>
      </c>
      <c r="E356" s="206" t="s">
        <v>669</v>
      </c>
      <c r="F356" s="206" t="s">
        <v>670</v>
      </c>
      <c r="G356" s="227" t="s">
        <v>1674</v>
      </c>
      <c r="H356" s="277">
        <v>1.25</v>
      </c>
      <c r="I356" s="206" t="s">
        <v>671</v>
      </c>
      <c r="J356" s="206">
        <v>1</v>
      </c>
      <c r="K356" s="207">
        <v>2022</v>
      </c>
      <c r="L356" s="228" t="s">
        <v>1701</v>
      </c>
      <c r="M356" s="208" t="s">
        <v>3019</v>
      </c>
      <c r="N356" s="260" t="s">
        <v>3040</v>
      </c>
      <c r="O356" s="209" t="s">
        <v>3039</v>
      </c>
      <c r="P356" s="230" t="s">
        <v>674</v>
      </c>
      <c r="Q356" s="226">
        <v>1948</v>
      </c>
      <c r="R356" s="211">
        <v>3</v>
      </c>
      <c r="S356" s="211" t="s">
        <v>667</v>
      </c>
      <c r="T356" s="211" t="s">
        <v>667</v>
      </c>
      <c r="U356" s="211" t="s">
        <v>667</v>
      </c>
      <c r="V356" s="211" t="s">
        <v>667</v>
      </c>
      <c r="W356" s="211" t="s">
        <v>667</v>
      </c>
      <c r="X356" s="212">
        <v>0</v>
      </c>
      <c r="Y356" s="212">
        <v>0</v>
      </c>
      <c r="Z356" s="213" t="s">
        <v>1448</v>
      </c>
      <c r="AA356" s="214">
        <v>2022</v>
      </c>
      <c r="AB356" s="215">
        <v>5</v>
      </c>
      <c r="AC356" s="215">
        <v>22</v>
      </c>
      <c r="AD356" s="220" t="b">
        <f>IF(ISBLANK(GroupMember[[#This Row],[1. Identifiant interne d’exploitation agricole*]]),"",IF(ISERROR(MATCH(GroupMember[[#This Row],[1. Identifiant interne d’exploitation agricole*]],CertifiedCrop[1. Identifiant interne d’exploitation agricole*],0)),FALSE,TRUE))</f>
        <v>1</v>
      </c>
      <c r="AE356" s="220" t="b">
        <f>IF(ISBLANK(GroupMember[[#This Row],[1. Identifiant interne d’exploitation agricole*]]),"",IF(ISERROR(MATCH(GroupMember[[#This Row],[1. Identifiant interne d’exploitation agricole*]],FarmUnit[1. Identifiant interne d’exploitation agricole*],0)),FALSE,TRUE))</f>
        <v>1</v>
      </c>
      <c r="AF356" s="165" t="str">
        <f t="shared" si="20"/>
        <v>VINCENT BOUE</v>
      </c>
      <c r="AG356" s="166" t="str">
        <f t="shared" si="21"/>
        <v>22/5/2022</v>
      </c>
      <c r="AH356" s="167">
        <f t="shared" si="23"/>
        <v>4</v>
      </c>
      <c r="AI356" s="168">
        <f t="shared" si="22"/>
        <v>0</v>
      </c>
    </row>
    <row r="357" spans="1:35" ht="15.75" customHeight="1" x14ac:dyDescent="0.2">
      <c r="A357" s="206" t="s">
        <v>1702</v>
      </c>
      <c r="B357" s="206" t="s">
        <v>667</v>
      </c>
      <c r="C357" s="206" t="s">
        <v>1702</v>
      </c>
      <c r="D357" s="227" t="s">
        <v>1674</v>
      </c>
      <c r="E357" s="206" t="s">
        <v>669</v>
      </c>
      <c r="F357" s="206" t="s">
        <v>670</v>
      </c>
      <c r="G357" s="227" t="s">
        <v>1674</v>
      </c>
      <c r="H357" s="277">
        <v>1.07</v>
      </c>
      <c r="I357" s="206" t="s">
        <v>671</v>
      </c>
      <c r="J357" s="206">
        <v>1</v>
      </c>
      <c r="K357" s="207">
        <v>2022</v>
      </c>
      <c r="L357" s="228" t="s">
        <v>1703</v>
      </c>
      <c r="M357" s="208" t="s">
        <v>1488</v>
      </c>
      <c r="N357" s="260" t="s">
        <v>3011</v>
      </c>
      <c r="O357" s="209" t="s">
        <v>3012</v>
      </c>
      <c r="P357" s="230" t="s">
        <v>674</v>
      </c>
      <c r="Q357" s="226">
        <v>1974</v>
      </c>
      <c r="R357" s="211">
        <v>3</v>
      </c>
      <c r="S357" s="211" t="s">
        <v>667</v>
      </c>
      <c r="T357" s="211" t="s">
        <v>667</v>
      </c>
      <c r="U357" s="211" t="s">
        <v>667</v>
      </c>
      <c r="V357" s="211" t="s">
        <v>667</v>
      </c>
      <c r="W357" s="211" t="s">
        <v>667</v>
      </c>
      <c r="X357" s="212">
        <v>0</v>
      </c>
      <c r="Y357" s="212">
        <v>0</v>
      </c>
      <c r="Z357" s="213" t="s">
        <v>1448</v>
      </c>
      <c r="AA357" s="214">
        <v>2022</v>
      </c>
      <c r="AB357" s="215">
        <v>5</v>
      </c>
      <c r="AC357" s="215">
        <v>22</v>
      </c>
      <c r="AD357" s="220" t="b">
        <f>IF(ISBLANK(GroupMember[[#This Row],[1. Identifiant interne d’exploitation agricole*]]),"",IF(ISERROR(MATCH(GroupMember[[#This Row],[1. Identifiant interne d’exploitation agricole*]],CertifiedCrop[1. Identifiant interne d’exploitation agricole*],0)),FALSE,TRUE))</f>
        <v>1</v>
      </c>
      <c r="AE357" s="220" t="b">
        <f>IF(ISBLANK(GroupMember[[#This Row],[1. Identifiant interne d’exploitation agricole*]]),"",IF(ISERROR(MATCH(GroupMember[[#This Row],[1. Identifiant interne d’exploitation agricole*]],FarmUnit[1. Identifiant interne d’exploitation agricole*],0)),FALSE,TRUE))</f>
        <v>1</v>
      </c>
      <c r="AF357" s="165" t="str">
        <f t="shared" si="20"/>
        <v xml:space="preserve">DOH ROMAIN GOH </v>
      </c>
      <c r="AG357" s="166" t="str">
        <f t="shared" si="21"/>
        <v>22/5/2022</v>
      </c>
      <c r="AH357" s="167">
        <f t="shared" si="23"/>
        <v>4</v>
      </c>
      <c r="AI357" s="168">
        <f t="shared" si="22"/>
        <v>0</v>
      </c>
    </row>
    <row r="358" spans="1:35" ht="15.75" customHeight="1" x14ac:dyDescent="0.2">
      <c r="A358" s="206" t="s">
        <v>1704</v>
      </c>
      <c r="B358" s="206" t="s">
        <v>667</v>
      </c>
      <c r="C358" s="206" t="s">
        <v>1704</v>
      </c>
      <c r="D358" s="227" t="s">
        <v>1674</v>
      </c>
      <c r="E358" s="206" t="s">
        <v>669</v>
      </c>
      <c r="F358" s="206" t="s">
        <v>670</v>
      </c>
      <c r="G358" s="227" t="s">
        <v>1674</v>
      </c>
      <c r="H358" s="277">
        <v>1.81</v>
      </c>
      <c r="I358" s="206" t="s">
        <v>671</v>
      </c>
      <c r="J358" s="206">
        <v>1</v>
      </c>
      <c r="K358" s="207">
        <v>2022</v>
      </c>
      <c r="L358" s="228" t="s">
        <v>1705</v>
      </c>
      <c r="M358" s="208" t="s">
        <v>1706</v>
      </c>
      <c r="N358" s="260" t="s">
        <v>667</v>
      </c>
      <c r="O358" s="209" t="s">
        <v>3018</v>
      </c>
      <c r="P358" s="230" t="s">
        <v>679</v>
      </c>
      <c r="Q358" s="226">
        <v>1964</v>
      </c>
      <c r="R358" s="211">
        <v>3</v>
      </c>
      <c r="S358" s="211" t="s">
        <v>667</v>
      </c>
      <c r="T358" s="211" t="s">
        <v>667</v>
      </c>
      <c r="U358" s="211" t="s">
        <v>667</v>
      </c>
      <c r="V358" s="211" t="s">
        <v>667</v>
      </c>
      <c r="W358" s="211" t="s">
        <v>667</v>
      </c>
      <c r="X358" s="212">
        <v>0</v>
      </c>
      <c r="Y358" s="212">
        <v>0</v>
      </c>
      <c r="Z358" s="213" t="s">
        <v>1448</v>
      </c>
      <c r="AA358" s="214">
        <v>2022</v>
      </c>
      <c r="AB358" s="215">
        <v>5</v>
      </c>
      <c r="AC358" s="215">
        <v>21</v>
      </c>
      <c r="AD358" s="220" t="b">
        <f>IF(ISBLANK(GroupMember[[#This Row],[1. Identifiant interne d’exploitation agricole*]]),"",IF(ISERROR(MATCH(GroupMember[[#This Row],[1. Identifiant interne d’exploitation agricole*]],CertifiedCrop[1. Identifiant interne d’exploitation agricole*],0)),FALSE,TRUE))</f>
        <v>1</v>
      </c>
      <c r="AE358" s="220" t="b">
        <f>IF(ISBLANK(GroupMember[[#This Row],[1. Identifiant interne d’exploitation agricole*]]),"",IF(ISERROR(MATCH(GroupMember[[#This Row],[1. Identifiant interne d’exploitation agricole*]],FarmUnit[1. Identifiant interne d’exploitation agricole*],0)),FALSE,TRUE))</f>
        <v>1</v>
      </c>
      <c r="AF358" s="165" t="str">
        <f t="shared" si="20"/>
        <v>ELISE GOHI</v>
      </c>
      <c r="AG358" s="166" t="str">
        <f t="shared" si="21"/>
        <v>21/5/2022</v>
      </c>
      <c r="AH358" s="167">
        <f t="shared" si="23"/>
        <v>3</v>
      </c>
      <c r="AI358" s="168">
        <f t="shared" si="22"/>
        <v>0</v>
      </c>
    </row>
    <row r="359" spans="1:35" ht="15.75" customHeight="1" x14ac:dyDescent="0.2">
      <c r="A359" s="206" t="s">
        <v>1707</v>
      </c>
      <c r="B359" s="206" t="s">
        <v>667</v>
      </c>
      <c r="C359" s="206" t="s">
        <v>1707</v>
      </c>
      <c r="D359" s="227" t="s">
        <v>1674</v>
      </c>
      <c r="E359" s="206" t="s">
        <v>669</v>
      </c>
      <c r="F359" s="206" t="s">
        <v>670</v>
      </c>
      <c r="G359" s="227" t="s">
        <v>1674</v>
      </c>
      <c r="H359" s="277">
        <v>2.48</v>
      </c>
      <c r="I359" s="206" t="s">
        <v>671</v>
      </c>
      <c r="J359" s="206">
        <v>1</v>
      </c>
      <c r="K359" s="207">
        <v>2022</v>
      </c>
      <c r="L359" s="228" t="s">
        <v>1708</v>
      </c>
      <c r="M359" s="208" t="s">
        <v>1706</v>
      </c>
      <c r="N359" s="260" t="s">
        <v>667</v>
      </c>
      <c r="O359" s="209" t="s">
        <v>667</v>
      </c>
      <c r="P359" s="230" t="s">
        <v>674</v>
      </c>
      <c r="Q359" s="210">
        <v>1986</v>
      </c>
      <c r="R359" s="211">
        <v>2</v>
      </c>
      <c r="S359" s="211" t="s">
        <v>667</v>
      </c>
      <c r="T359" s="211" t="s">
        <v>667</v>
      </c>
      <c r="U359" s="211" t="s">
        <v>667</v>
      </c>
      <c r="V359" s="211" t="s">
        <v>667</v>
      </c>
      <c r="W359" s="211" t="s">
        <v>667</v>
      </c>
      <c r="X359" s="212">
        <v>0</v>
      </c>
      <c r="Y359" s="212">
        <v>0</v>
      </c>
      <c r="Z359" s="213" t="s">
        <v>1448</v>
      </c>
      <c r="AA359" s="214">
        <v>2022</v>
      </c>
      <c r="AB359" s="215">
        <v>5</v>
      </c>
      <c r="AC359" s="215">
        <v>21</v>
      </c>
      <c r="AD359" s="220" t="b">
        <f>IF(ISBLANK(GroupMember[[#This Row],[1. Identifiant interne d’exploitation agricole*]]),"",IF(ISERROR(MATCH(GroupMember[[#This Row],[1. Identifiant interne d’exploitation agricole*]],CertifiedCrop[1. Identifiant interne d’exploitation agricole*],0)),FALSE,TRUE))</f>
        <v>1</v>
      </c>
      <c r="AE359" s="220" t="b">
        <f>IF(ISBLANK(GroupMember[[#This Row],[1. Identifiant interne d’exploitation agricole*]]),"",IF(ISERROR(MATCH(GroupMember[[#This Row],[1. Identifiant interne d’exploitation agricole*]],FarmUnit[1. Identifiant interne d’exploitation agricole*],0)),FALSE,TRUE))</f>
        <v>1</v>
      </c>
      <c r="AF359" s="165" t="str">
        <f t="shared" si="20"/>
        <v xml:space="preserve"> ELVIS  GOHI</v>
      </c>
      <c r="AG359" s="166" t="str">
        <f t="shared" si="21"/>
        <v>21/5/2022</v>
      </c>
      <c r="AH359" s="167">
        <f t="shared" si="23"/>
        <v>3</v>
      </c>
      <c r="AI359" s="168">
        <f t="shared" si="22"/>
        <v>0</v>
      </c>
    </row>
    <row r="360" spans="1:35" ht="15.75" customHeight="1" x14ac:dyDescent="0.2">
      <c r="A360" s="206" t="s">
        <v>1709</v>
      </c>
      <c r="B360" s="206" t="s">
        <v>667</v>
      </c>
      <c r="C360" s="206" t="s">
        <v>1709</v>
      </c>
      <c r="D360" s="227" t="s">
        <v>1674</v>
      </c>
      <c r="E360" s="206" t="s">
        <v>669</v>
      </c>
      <c r="F360" s="206" t="s">
        <v>670</v>
      </c>
      <c r="G360" s="227" t="s">
        <v>1674</v>
      </c>
      <c r="H360" s="275">
        <v>8</v>
      </c>
      <c r="I360" s="206" t="s">
        <v>671</v>
      </c>
      <c r="J360" s="206">
        <v>1</v>
      </c>
      <c r="K360" s="207">
        <v>2022</v>
      </c>
      <c r="L360" s="228" t="s">
        <v>2815</v>
      </c>
      <c r="M360" s="208" t="s">
        <v>3019</v>
      </c>
      <c r="N360" s="260" t="s">
        <v>3021</v>
      </c>
      <c r="O360" s="209" t="s">
        <v>3020</v>
      </c>
      <c r="P360" s="230" t="s">
        <v>679</v>
      </c>
      <c r="Q360" s="226">
        <v>1972</v>
      </c>
      <c r="R360" s="211">
        <v>2</v>
      </c>
      <c r="S360" s="211" t="s">
        <v>667</v>
      </c>
      <c r="T360" s="211" t="s">
        <v>667</v>
      </c>
      <c r="U360" s="211" t="s">
        <v>667</v>
      </c>
      <c r="V360" s="211" t="s">
        <v>667</v>
      </c>
      <c r="W360" s="211" t="s">
        <v>667</v>
      </c>
      <c r="X360" s="212">
        <v>0</v>
      </c>
      <c r="Y360" s="212">
        <v>0</v>
      </c>
      <c r="Z360" s="213" t="s">
        <v>1448</v>
      </c>
      <c r="AA360" s="214">
        <v>2022</v>
      </c>
      <c r="AB360" s="215">
        <v>5</v>
      </c>
      <c r="AC360" s="215">
        <v>21</v>
      </c>
      <c r="AD360" s="220" t="b">
        <f>IF(ISBLANK(GroupMember[[#This Row],[1. Identifiant interne d’exploitation agricole*]]),"",IF(ISERROR(MATCH(GroupMember[[#This Row],[1. Identifiant interne d’exploitation agricole*]],CertifiedCrop[1. Identifiant interne d’exploitation agricole*],0)),FALSE,TRUE))</f>
        <v>1</v>
      </c>
      <c r="AE360" s="220" t="b">
        <f>IF(ISBLANK(GroupMember[[#This Row],[1. Identifiant interne d’exploitation agricole*]]),"",IF(ISERROR(MATCH(GroupMember[[#This Row],[1. Identifiant interne d’exploitation agricole*]],FarmUnit[1. Identifiant interne d’exploitation agricole*],0)),FALSE,TRUE))</f>
        <v>1</v>
      </c>
      <c r="AF360" s="165" t="str">
        <f t="shared" si="20"/>
        <v>VALERIE BOUE</v>
      </c>
      <c r="AG360" s="166" t="str">
        <f t="shared" si="21"/>
        <v>21/5/2022</v>
      </c>
      <c r="AH360" s="167">
        <f t="shared" si="23"/>
        <v>3</v>
      </c>
      <c r="AI360" s="168">
        <f t="shared" si="22"/>
        <v>0</v>
      </c>
    </row>
    <row r="361" spans="1:35" ht="15.75" customHeight="1" x14ac:dyDescent="0.2">
      <c r="A361" s="206" t="s">
        <v>1710</v>
      </c>
      <c r="B361" s="206" t="s">
        <v>667</v>
      </c>
      <c r="C361" s="206" t="s">
        <v>1710</v>
      </c>
      <c r="D361" s="227" t="s">
        <v>1674</v>
      </c>
      <c r="E361" s="206" t="s">
        <v>669</v>
      </c>
      <c r="F361" s="206" t="s">
        <v>670</v>
      </c>
      <c r="G361" s="227" t="s">
        <v>1674</v>
      </c>
      <c r="H361" s="275">
        <v>4</v>
      </c>
      <c r="I361" s="206" t="s">
        <v>671</v>
      </c>
      <c r="J361" s="206">
        <v>1</v>
      </c>
      <c r="K361" s="207">
        <v>2022</v>
      </c>
      <c r="L361" s="228" t="s">
        <v>3030</v>
      </c>
      <c r="M361" s="208" t="s">
        <v>3029</v>
      </c>
      <c r="N361" s="260" t="s">
        <v>3031</v>
      </c>
      <c r="O361" s="209" t="s">
        <v>667</v>
      </c>
      <c r="P361" s="231" t="s">
        <v>674</v>
      </c>
      <c r="Q361" s="210">
        <v>1987</v>
      </c>
      <c r="R361" s="211">
        <v>4</v>
      </c>
      <c r="S361" s="211" t="s">
        <v>667</v>
      </c>
      <c r="T361" s="211" t="s">
        <v>667</v>
      </c>
      <c r="U361" s="211" t="s">
        <v>667</v>
      </c>
      <c r="V361" s="211" t="s">
        <v>667</v>
      </c>
      <c r="W361" s="211" t="s">
        <v>667</v>
      </c>
      <c r="X361" s="212">
        <v>0</v>
      </c>
      <c r="Y361" s="212">
        <v>0</v>
      </c>
      <c r="Z361" s="213" t="s">
        <v>1448</v>
      </c>
      <c r="AA361" s="214">
        <v>2022</v>
      </c>
      <c r="AB361" s="215">
        <v>5</v>
      </c>
      <c r="AC361" s="215">
        <v>20</v>
      </c>
      <c r="AD361" s="220" t="b">
        <f>IF(ISBLANK(GroupMember[[#This Row],[1. Identifiant interne d’exploitation agricole*]]),"",IF(ISERROR(MATCH(GroupMember[[#This Row],[1. Identifiant interne d’exploitation agricole*]],CertifiedCrop[1. Identifiant interne d’exploitation agricole*],0)),FALSE,TRUE))</f>
        <v>1</v>
      </c>
      <c r="AE361" s="220" t="b">
        <f>IF(ISBLANK(GroupMember[[#This Row],[1. Identifiant interne d’exploitation agricole*]]),"",IF(ISERROR(MATCH(GroupMember[[#This Row],[1. Identifiant interne d’exploitation agricole*]],FarmUnit[1. Identifiant interne d’exploitation agricole*],0)),FALSE,TRUE))</f>
        <v>1</v>
      </c>
      <c r="AF361" s="165" t="str">
        <f t="shared" si="20"/>
        <v>GNONSECAN EMIL VINCENT TCHIEDE</v>
      </c>
      <c r="AG361" s="166" t="str">
        <f t="shared" si="21"/>
        <v>20/5/2022</v>
      </c>
      <c r="AH361" s="167">
        <f t="shared" si="23"/>
        <v>3</v>
      </c>
      <c r="AI361" s="168">
        <f t="shared" si="22"/>
        <v>0</v>
      </c>
    </row>
    <row r="362" spans="1:35" ht="15.75" customHeight="1" x14ac:dyDescent="0.2">
      <c r="A362" s="206" t="s">
        <v>1711</v>
      </c>
      <c r="B362" s="206" t="s">
        <v>667</v>
      </c>
      <c r="C362" s="206" t="s">
        <v>1711</v>
      </c>
      <c r="D362" s="227" t="s">
        <v>1674</v>
      </c>
      <c r="E362" s="206" t="s">
        <v>669</v>
      </c>
      <c r="F362" s="206" t="s">
        <v>670</v>
      </c>
      <c r="G362" s="227" t="s">
        <v>1674</v>
      </c>
      <c r="H362" s="275">
        <v>3</v>
      </c>
      <c r="I362" s="206" t="s">
        <v>671</v>
      </c>
      <c r="J362" s="206">
        <v>1</v>
      </c>
      <c r="K362" s="207">
        <v>2022</v>
      </c>
      <c r="L362" s="228" t="s">
        <v>1712</v>
      </c>
      <c r="M362" s="208" t="s">
        <v>1713</v>
      </c>
      <c r="N362" s="260" t="s">
        <v>3007</v>
      </c>
      <c r="O362" s="209" t="s">
        <v>3008</v>
      </c>
      <c r="P362" s="231" t="s">
        <v>674</v>
      </c>
      <c r="Q362" s="226">
        <v>1971</v>
      </c>
      <c r="R362" s="211">
        <v>2</v>
      </c>
      <c r="S362" s="211" t="s">
        <v>667</v>
      </c>
      <c r="T362" s="211" t="s">
        <v>667</v>
      </c>
      <c r="U362" s="211" t="s">
        <v>667</v>
      </c>
      <c r="V362" s="211" t="s">
        <v>667</v>
      </c>
      <c r="W362" s="211" t="s">
        <v>667</v>
      </c>
      <c r="X362" s="212">
        <v>0</v>
      </c>
      <c r="Y362" s="212">
        <v>0</v>
      </c>
      <c r="Z362" s="213" t="s">
        <v>1448</v>
      </c>
      <c r="AA362" s="214">
        <v>2022</v>
      </c>
      <c r="AB362" s="215">
        <v>5</v>
      </c>
      <c r="AC362" s="215">
        <v>20</v>
      </c>
      <c r="AD362" s="220" t="b">
        <f>IF(ISBLANK(GroupMember[[#This Row],[1. Identifiant interne d’exploitation agricole*]]),"",IF(ISERROR(MATCH(GroupMember[[#This Row],[1. Identifiant interne d’exploitation agricole*]],CertifiedCrop[1. Identifiant interne d’exploitation agricole*],0)),FALSE,TRUE))</f>
        <v>1</v>
      </c>
      <c r="AE362" s="220" t="b">
        <f>IF(ISBLANK(GroupMember[[#This Row],[1. Identifiant interne d’exploitation agricole*]]),"",IF(ISERROR(MATCH(GroupMember[[#This Row],[1. Identifiant interne d’exploitation agricole*]],FarmUnit[1. Identifiant interne d’exploitation agricole*],0)),FALSE,TRUE))</f>
        <v>1</v>
      </c>
      <c r="AF362" s="165" t="str">
        <f t="shared" si="20"/>
        <v xml:space="preserve"> DIE ALEXIS FLAN</v>
      </c>
      <c r="AG362" s="166" t="str">
        <f t="shared" si="21"/>
        <v>20/5/2022</v>
      </c>
      <c r="AH362" s="167">
        <f t="shared" si="23"/>
        <v>3</v>
      </c>
      <c r="AI362" s="168">
        <f t="shared" si="22"/>
        <v>0</v>
      </c>
    </row>
    <row r="363" spans="1:35" ht="15.75" customHeight="1" x14ac:dyDescent="0.2">
      <c r="A363" s="206" t="s">
        <v>1714</v>
      </c>
      <c r="B363" s="206" t="s">
        <v>667</v>
      </c>
      <c r="C363" s="206" t="s">
        <v>1714</v>
      </c>
      <c r="D363" s="227" t="s">
        <v>1674</v>
      </c>
      <c r="E363" s="206" t="s">
        <v>669</v>
      </c>
      <c r="F363" s="206" t="s">
        <v>670</v>
      </c>
      <c r="G363" s="227" t="s">
        <v>1674</v>
      </c>
      <c r="H363" s="275">
        <v>5</v>
      </c>
      <c r="I363" s="206" t="s">
        <v>671</v>
      </c>
      <c r="J363" s="206">
        <v>1</v>
      </c>
      <c r="K363" s="207">
        <v>2022</v>
      </c>
      <c r="L363" s="228" t="s">
        <v>1715</v>
      </c>
      <c r="M363" s="208" t="s">
        <v>1716</v>
      </c>
      <c r="N363" s="260" t="s">
        <v>667</v>
      </c>
      <c r="O363" s="209" t="s">
        <v>667</v>
      </c>
      <c r="P363" s="231" t="s">
        <v>674</v>
      </c>
      <c r="Q363" s="210">
        <v>1987</v>
      </c>
      <c r="R363" s="211">
        <v>3</v>
      </c>
      <c r="S363" s="211" t="s">
        <v>667</v>
      </c>
      <c r="T363" s="211" t="s">
        <v>667</v>
      </c>
      <c r="U363" s="211" t="s">
        <v>667</v>
      </c>
      <c r="V363" s="211" t="s">
        <v>667</v>
      </c>
      <c r="W363" s="211" t="s">
        <v>667</v>
      </c>
      <c r="X363" s="212">
        <v>0</v>
      </c>
      <c r="Y363" s="212">
        <v>0</v>
      </c>
      <c r="Z363" s="213" t="s">
        <v>1448</v>
      </c>
      <c r="AA363" s="214">
        <v>2022</v>
      </c>
      <c r="AB363" s="215">
        <v>5</v>
      </c>
      <c r="AC363" s="215">
        <v>20</v>
      </c>
      <c r="AD363" s="220" t="b">
        <f>IF(ISBLANK(GroupMember[[#This Row],[1. Identifiant interne d’exploitation agricole*]]),"",IF(ISERROR(MATCH(GroupMember[[#This Row],[1. Identifiant interne d’exploitation agricole*]],CertifiedCrop[1. Identifiant interne d’exploitation agricole*],0)),FALSE,TRUE))</f>
        <v>1</v>
      </c>
      <c r="AE363" s="220" t="b">
        <f>IF(ISBLANK(GroupMember[[#This Row],[1. Identifiant interne d’exploitation agricole*]]),"",IF(ISERROR(MATCH(GroupMember[[#This Row],[1. Identifiant interne d’exploitation agricole*]],FarmUnit[1. Identifiant interne d’exploitation agricole*],0)),FALSE,TRUE))</f>
        <v>1</v>
      </c>
      <c r="AF363" s="165" t="str">
        <f t="shared" si="20"/>
        <v xml:space="preserve"> NHI PAULIN KEMONI</v>
      </c>
      <c r="AG363" s="166" t="str">
        <f t="shared" si="21"/>
        <v>20/5/2022</v>
      </c>
      <c r="AH363" s="167">
        <f t="shared" si="23"/>
        <v>3</v>
      </c>
      <c r="AI363" s="168">
        <f t="shared" si="22"/>
        <v>0</v>
      </c>
    </row>
    <row r="364" spans="1:35" ht="15.75" customHeight="1" x14ac:dyDescent="0.2">
      <c r="A364" s="206" t="s">
        <v>1717</v>
      </c>
      <c r="B364" s="206" t="s">
        <v>667</v>
      </c>
      <c r="C364" s="206" t="s">
        <v>1717</v>
      </c>
      <c r="D364" s="227" t="s">
        <v>1674</v>
      </c>
      <c r="E364" s="206" t="s">
        <v>669</v>
      </c>
      <c r="F364" s="206" t="s">
        <v>670</v>
      </c>
      <c r="G364" s="227" t="s">
        <v>1674</v>
      </c>
      <c r="H364" s="275">
        <v>5</v>
      </c>
      <c r="I364" s="206" t="s">
        <v>671</v>
      </c>
      <c r="J364" s="206">
        <v>1</v>
      </c>
      <c r="K364" s="207">
        <v>2022</v>
      </c>
      <c r="L364" s="228" t="s">
        <v>1718</v>
      </c>
      <c r="M364" s="208" t="s">
        <v>1719</v>
      </c>
      <c r="N364" s="260" t="s">
        <v>667</v>
      </c>
      <c r="O364" s="209" t="s">
        <v>3025</v>
      </c>
      <c r="P364" s="231" t="s">
        <v>674</v>
      </c>
      <c r="Q364" s="226">
        <v>1990</v>
      </c>
      <c r="R364" s="211">
        <v>5</v>
      </c>
      <c r="S364" s="211" t="s">
        <v>667</v>
      </c>
      <c r="T364" s="211" t="s">
        <v>667</v>
      </c>
      <c r="U364" s="211" t="s">
        <v>667</v>
      </c>
      <c r="V364" s="211" t="s">
        <v>667</v>
      </c>
      <c r="W364" s="211" t="s">
        <v>667</v>
      </c>
      <c r="X364" s="212">
        <v>0</v>
      </c>
      <c r="Y364" s="212">
        <v>0</v>
      </c>
      <c r="Z364" s="213" t="s">
        <v>1448</v>
      </c>
      <c r="AA364" s="214">
        <v>2022</v>
      </c>
      <c r="AB364" s="215">
        <v>5</v>
      </c>
      <c r="AC364" s="215">
        <v>19</v>
      </c>
      <c r="AD364" s="220" t="b">
        <f>IF(ISBLANK(GroupMember[[#This Row],[1. Identifiant interne d’exploitation agricole*]]),"",IF(ISERROR(MATCH(GroupMember[[#This Row],[1. Identifiant interne d’exploitation agricole*]],CertifiedCrop[1. Identifiant interne d’exploitation agricole*],0)),FALSE,TRUE))</f>
        <v>1</v>
      </c>
      <c r="AE364" s="220" t="b">
        <f>IF(ISBLANK(GroupMember[[#This Row],[1. Identifiant interne d’exploitation agricole*]]),"",IF(ISERROR(MATCH(GroupMember[[#This Row],[1. Identifiant interne d’exploitation agricole*]],FarmUnit[1. Identifiant interne d’exploitation agricole*],0)),FALSE,TRUE))</f>
        <v>1</v>
      </c>
      <c r="AF364" s="165" t="str">
        <f t="shared" si="20"/>
        <v xml:space="preserve"> JOEL  KOHON</v>
      </c>
      <c r="AG364" s="166" t="str">
        <f t="shared" si="21"/>
        <v>19/5/2022</v>
      </c>
      <c r="AH364" s="167">
        <f t="shared" si="23"/>
        <v>3</v>
      </c>
      <c r="AI364" s="168">
        <f t="shared" si="22"/>
        <v>0</v>
      </c>
    </row>
    <row r="365" spans="1:35" ht="15.75" customHeight="1" x14ac:dyDescent="0.2">
      <c r="A365" s="206" t="s">
        <v>1720</v>
      </c>
      <c r="B365" s="206" t="s">
        <v>667</v>
      </c>
      <c r="C365" s="206" t="s">
        <v>1720</v>
      </c>
      <c r="D365" s="227" t="s">
        <v>1674</v>
      </c>
      <c r="E365" s="206" t="s">
        <v>669</v>
      </c>
      <c r="F365" s="206" t="s">
        <v>670</v>
      </c>
      <c r="G365" s="227" t="s">
        <v>1674</v>
      </c>
      <c r="H365" s="275">
        <v>7</v>
      </c>
      <c r="I365" s="206" t="s">
        <v>671</v>
      </c>
      <c r="J365" s="206">
        <v>1</v>
      </c>
      <c r="K365" s="207">
        <v>2022</v>
      </c>
      <c r="L365" s="228" t="s">
        <v>1721</v>
      </c>
      <c r="M365" s="208" t="s">
        <v>1719</v>
      </c>
      <c r="N365" s="260" t="s">
        <v>667</v>
      </c>
      <c r="O365" s="209" t="s">
        <v>667</v>
      </c>
      <c r="P365" s="231" t="s">
        <v>674</v>
      </c>
      <c r="Q365" s="210">
        <v>1988</v>
      </c>
      <c r="R365" s="211">
        <v>5</v>
      </c>
      <c r="S365" s="211" t="s">
        <v>667</v>
      </c>
      <c r="T365" s="211" t="s">
        <v>667</v>
      </c>
      <c r="U365" s="211" t="s">
        <v>667</v>
      </c>
      <c r="V365" s="211" t="s">
        <v>667</v>
      </c>
      <c r="W365" s="211" t="s">
        <v>667</v>
      </c>
      <c r="X365" s="212">
        <v>0</v>
      </c>
      <c r="Y365" s="212">
        <v>0</v>
      </c>
      <c r="Z365" s="213" t="s">
        <v>1448</v>
      </c>
      <c r="AA365" s="214">
        <v>2022</v>
      </c>
      <c r="AB365" s="215">
        <v>5</v>
      </c>
      <c r="AC365" s="215">
        <v>19</v>
      </c>
      <c r="AD365" s="220" t="b">
        <f>IF(ISBLANK(GroupMember[[#This Row],[1. Identifiant interne d’exploitation agricole*]]),"",IF(ISERROR(MATCH(GroupMember[[#This Row],[1. Identifiant interne d’exploitation agricole*]],CertifiedCrop[1. Identifiant interne d’exploitation agricole*],0)),FALSE,TRUE))</f>
        <v>1</v>
      </c>
      <c r="AE365" s="220" t="b">
        <f>IF(ISBLANK(GroupMember[[#This Row],[1. Identifiant interne d’exploitation agricole*]]),"",IF(ISERROR(MATCH(GroupMember[[#This Row],[1. Identifiant interne d’exploitation agricole*]],FarmUnit[1. Identifiant interne d’exploitation agricole*],0)),FALSE,TRUE))</f>
        <v>1</v>
      </c>
      <c r="AF365" s="165" t="str">
        <f t="shared" si="20"/>
        <v xml:space="preserve"> NEHONPON KOHON</v>
      </c>
      <c r="AG365" s="166" t="str">
        <f t="shared" si="21"/>
        <v>19/5/2022</v>
      </c>
      <c r="AH365" s="167">
        <f t="shared" si="23"/>
        <v>3</v>
      </c>
      <c r="AI365" s="168">
        <f t="shared" si="22"/>
        <v>0</v>
      </c>
    </row>
    <row r="366" spans="1:35" ht="15.75" customHeight="1" x14ac:dyDescent="0.2">
      <c r="A366" s="206" t="s">
        <v>1722</v>
      </c>
      <c r="B366" s="206" t="s">
        <v>667</v>
      </c>
      <c r="C366" s="206" t="s">
        <v>1722</v>
      </c>
      <c r="D366" s="227" t="s">
        <v>1674</v>
      </c>
      <c r="E366" s="206" t="s">
        <v>669</v>
      </c>
      <c r="F366" s="206" t="s">
        <v>670</v>
      </c>
      <c r="G366" s="227" t="s">
        <v>1674</v>
      </c>
      <c r="H366" s="275">
        <v>6</v>
      </c>
      <c r="I366" s="206" t="s">
        <v>671</v>
      </c>
      <c r="J366" s="206">
        <v>1</v>
      </c>
      <c r="K366" s="207">
        <v>2022</v>
      </c>
      <c r="L366" s="228" t="s">
        <v>3036</v>
      </c>
      <c r="M366" s="208" t="s">
        <v>3037</v>
      </c>
      <c r="N366" s="260" t="s">
        <v>667</v>
      </c>
      <c r="O366" s="209" t="s">
        <v>3038</v>
      </c>
      <c r="P366" s="231" t="s">
        <v>674</v>
      </c>
      <c r="Q366" s="226">
        <v>1973</v>
      </c>
      <c r="R366" s="211">
        <v>6</v>
      </c>
      <c r="S366" s="211" t="s">
        <v>667</v>
      </c>
      <c r="T366" s="211" t="s">
        <v>667</v>
      </c>
      <c r="U366" s="211" t="s">
        <v>667</v>
      </c>
      <c r="V366" s="211" t="s">
        <v>667</v>
      </c>
      <c r="W366" s="211" t="s">
        <v>667</v>
      </c>
      <c r="X366" s="212">
        <v>0</v>
      </c>
      <c r="Y366" s="212">
        <v>0</v>
      </c>
      <c r="Z366" s="213" t="s">
        <v>1448</v>
      </c>
      <c r="AA366" s="214">
        <v>2022</v>
      </c>
      <c r="AB366" s="215">
        <v>6</v>
      </c>
      <c r="AC366" s="215">
        <v>9</v>
      </c>
      <c r="AD366" s="220" t="b">
        <f>IF(ISBLANK(GroupMember[[#This Row],[1. Identifiant interne d’exploitation agricole*]]),"",IF(ISERROR(MATCH(GroupMember[[#This Row],[1. Identifiant interne d’exploitation agricole*]],CertifiedCrop[1. Identifiant interne d’exploitation agricole*],0)),FALSE,TRUE))</f>
        <v>1</v>
      </c>
      <c r="AE366" s="220" t="b">
        <f>IF(ISBLANK(GroupMember[[#This Row],[1. Identifiant interne d’exploitation agricole*]]),"",IF(ISERROR(MATCH(GroupMember[[#This Row],[1. Identifiant interne d’exploitation agricole*]],FarmUnit[1. Identifiant interne d’exploitation agricole*],0)),FALSE,TRUE))</f>
        <v>1</v>
      </c>
      <c r="AF366" s="165" t="str">
        <f t="shared" si="20"/>
        <v xml:space="preserve"> KOUADIO DANIEL  YABLE</v>
      </c>
      <c r="AG366" s="166" t="str">
        <f t="shared" si="21"/>
        <v>9/6/2022</v>
      </c>
      <c r="AH366" s="167">
        <f t="shared" si="23"/>
        <v>6</v>
      </c>
      <c r="AI366" s="168">
        <f t="shared" si="22"/>
        <v>0</v>
      </c>
    </row>
    <row r="367" spans="1:35" ht="15.75" customHeight="1" x14ac:dyDescent="0.2">
      <c r="A367" s="206" t="s">
        <v>1723</v>
      </c>
      <c r="B367" s="206" t="s">
        <v>667</v>
      </c>
      <c r="C367" s="206" t="s">
        <v>1723</v>
      </c>
      <c r="D367" s="227" t="s">
        <v>1674</v>
      </c>
      <c r="E367" s="206" t="s">
        <v>669</v>
      </c>
      <c r="F367" s="206" t="s">
        <v>670</v>
      </c>
      <c r="G367" s="227" t="s">
        <v>1674</v>
      </c>
      <c r="H367" s="275">
        <v>3</v>
      </c>
      <c r="I367" s="206" t="s">
        <v>671</v>
      </c>
      <c r="J367" s="206">
        <v>1</v>
      </c>
      <c r="K367" s="207">
        <v>2022</v>
      </c>
      <c r="L367" s="228" t="s">
        <v>3042</v>
      </c>
      <c r="M367" s="208" t="s">
        <v>1042</v>
      </c>
      <c r="N367" s="260" t="s">
        <v>667</v>
      </c>
      <c r="O367" s="209" t="s">
        <v>3043</v>
      </c>
      <c r="P367" s="231" t="s">
        <v>674</v>
      </c>
      <c r="Q367" s="226">
        <v>1974</v>
      </c>
      <c r="R367" s="211">
        <v>4</v>
      </c>
      <c r="S367" s="211" t="s">
        <v>667</v>
      </c>
      <c r="T367" s="211" t="s">
        <v>667</v>
      </c>
      <c r="U367" s="211" t="s">
        <v>667</v>
      </c>
      <c r="V367" s="211" t="s">
        <v>667</v>
      </c>
      <c r="W367" s="211" t="s">
        <v>667</v>
      </c>
      <c r="X367" s="212">
        <v>0</v>
      </c>
      <c r="Y367" s="212">
        <v>0</v>
      </c>
      <c r="Z367" s="213" t="s">
        <v>1448</v>
      </c>
      <c r="AA367" s="214">
        <v>2022</v>
      </c>
      <c r="AB367" s="215">
        <v>6</v>
      </c>
      <c r="AC367" s="215">
        <v>10</v>
      </c>
      <c r="AD367" s="220" t="b">
        <f>IF(ISBLANK(GroupMember[[#This Row],[1. Identifiant interne d’exploitation agricole*]]),"",IF(ISERROR(MATCH(GroupMember[[#This Row],[1. Identifiant interne d’exploitation agricole*]],CertifiedCrop[1. Identifiant interne d’exploitation agricole*],0)),FALSE,TRUE))</f>
        <v>1</v>
      </c>
      <c r="AE367" s="220" t="b">
        <f>IF(ISBLANK(GroupMember[[#This Row],[1. Identifiant interne d’exploitation agricole*]]),"",IF(ISERROR(MATCH(GroupMember[[#This Row],[1. Identifiant interne d’exploitation agricole*]],FarmUnit[1. Identifiant interne d’exploitation agricole*],0)),FALSE,TRUE))</f>
        <v>1</v>
      </c>
      <c r="AF367" s="165" t="str">
        <f t="shared" si="20"/>
        <v>KOUAME ALAIN GUSTAVE KOUASSI</v>
      </c>
      <c r="AG367" s="166" t="str">
        <f t="shared" si="21"/>
        <v>10/6/2022</v>
      </c>
      <c r="AH367" s="167">
        <f t="shared" si="23"/>
        <v>5</v>
      </c>
      <c r="AI367" s="168">
        <f t="shared" si="22"/>
        <v>0</v>
      </c>
    </row>
    <row r="368" spans="1:35" ht="15.75" customHeight="1" x14ac:dyDescent="0.2">
      <c r="A368" s="206" t="s">
        <v>1724</v>
      </c>
      <c r="B368" s="206" t="s">
        <v>667</v>
      </c>
      <c r="C368" s="206" t="s">
        <v>1724</v>
      </c>
      <c r="D368" s="227" t="s">
        <v>1674</v>
      </c>
      <c r="E368" s="206" t="s">
        <v>669</v>
      </c>
      <c r="F368" s="206" t="s">
        <v>670</v>
      </c>
      <c r="G368" s="227" t="s">
        <v>1674</v>
      </c>
      <c r="H368" s="275">
        <v>5</v>
      </c>
      <c r="I368" s="206" t="s">
        <v>671</v>
      </c>
      <c r="J368" s="206">
        <v>1</v>
      </c>
      <c r="K368" s="207">
        <v>2022</v>
      </c>
      <c r="L368" s="228" t="s">
        <v>1725</v>
      </c>
      <c r="M368" s="208" t="s">
        <v>3026</v>
      </c>
      <c r="N368" s="260" t="s">
        <v>3028</v>
      </c>
      <c r="O368" s="209" t="s">
        <v>3027</v>
      </c>
      <c r="P368" s="231" t="s">
        <v>674</v>
      </c>
      <c r="Q368" s="226">
        <v>1964</v>
      </c>
      <c r="R368" s="211">
        <v>4</v>
      </c>
      <c r="S368" s="211" t="s">
        <v>667</v>
      </c>
      <c r="T368" s="211" t="s">
        <v>667</v>
      </c>
      <c r="U368" s="211" t="s">
        <v>667</v>
      </c>
      <c r="V368" s="211" t="s">
        <v>667</v>
      </c>
      <c r="W368" s="211" t="s">
        <v>667</v>
      </c>
      <c r="X368" s="212">
        <v>0</v>
      </c>
      <c r="Y368" s="212">
        <v>0</v>
      </c>
      <c r="Z368" s="213" t="s">
        <v>1448</v>
      </c>
      <c r="AA368" s="214">
        <v>2022</v>
      </c>
      <c r="AB368" s="215">
        <v>6</v>
      </c>
      <c r="AC368" s="215">
        <v>10</v>
      </c>
      <c r="AD368" s="220" t="b">
        <f>IF(ISBLANK(GroupMember[[#This Row],[1. Identifiant interne d’exploitation agricole*]]),"",IF(ISERROR(MATCH(GroupMember[[#This Row],[1. Identifiant interne d’exploitation agricole*]],CertifiedCrop[1. Identifiant interne d’exploitation agricole*],0)),FALSE,TRUE))</f>
        <v>1</v>
      </c>
      <c r="AE368" s="220" t="b">
        <f>IF(ISBLANK(GroupMember[[#This Row],[1. Identifiant interne d’exploitation agricole*]]),"",IF(ISERROR(MATCH(GroupMember[[#This Row],[1. Identifiant interne d’exploitation agricole*]],FarmUnit[1. Identifiant interne d’exploitation agricole*],0)),FALSE,TRUE))</f>
        <v>1</v>
      </c>
      <c r="AF368" s="165" t="str">
        <f t="shared" si="20"/>
        <v xml:space="preserve"> KALGA MADY</v>
      </c>
      <c r="AG368" s="166" t="str">
        <f t="shared" si="21"/>
        <v>10/6/2022</v>
      </c>
      <c r="AH368" s="167">
        <f t="shared" si="23"/>
        <v>5</v>
      </c>
      <c r="AI368" s="168">
        <f t="shared" si="22"/>
        <v>0</v>
      </c>
    </row>
    <row r="369" spans="1:35" ht="15.75" customHeight="1" x14ac:dyDescent="0.2">
      <c r="A369" s="206" t="s">
        <v>1726</v>
      </c>
      <c r="B369" s="206" t="s">
        <v>667</v>
      </c>
      <c r="C369" s="206" t="s">
        <v>1726</v>
      </c>
      <c r="D369" s="227" t="s">
        <v>1674</v>
      </c>
      <c r="E369" s="206" t="s">
        <v>669</v>
      </c>
      <c r="F369" s="206" t="s">
        <v>670</v>
      </c>
      <c r="G369" s="227" t="s">
        <v>1674</v>
      </c>
      <c r="H369" s="275">
        <v>4.33</v>
      </c>
      <c r="I369" s="206" t="s">
        <v>671</v>
      </c>
      <c r="J369" s="206">
        <v>1</v>
      </c>
      <c r="K369" s="207">
        <v>2022</v>
      </c>
      <c r="L369" s="228" t="s">
        <v>974</v>
      </c>
      <c r="M369" s="208" t="s">
        <v>2670</v>
      </c>
      <c r="N369" s="260" t="s">
        <v>3034</v>
      </c>
      <c r="O369" s="209" t="s">
        <v>3033</v>
      </c>
      <c r="P369" s="231" t="s">
        <v>674</v>
      </c>
      <c r="Q369" s="226">
        <v>1995</v>
      </c>
      <c r="R369" s="211">
        <v>2</v>
      </c>
      <c r="S369" s="211" t="s">
        <v>667</v>
      </c>
      <c r="T369" s="211" t="s">
        <v>667</v>
      </c>
      <c r="U369" s="211" t="s">
        <v>667</v>
      </c>
      <c r="V369" s="211" t="s">
        <v>667</v>
      </c>
      <c r="W369" s="211" t="s">
        <v>667</v>
      </c>
      <c r="X369" s="212">
        <v>0</v>
      </c>
      <c r="Y369" s="212">
        <v>0</v>
      </c>
      <c r="Z369" s="213" t="s">
        <v>1448</v>
      </c>
      <c r="AA369" s="214">
        <v>2022</v>
      </c>
      <c r="AB369" s="215">
        <v>6</v>
      </c>
      <c r="AC369" s="215">
        <v>9</v>
      </c>
      <c r="AD369" s="220" t="b">
        <f>IF(ISBLANK(GroupMember[[#This Row],[1. Identifiant interne d’exploitation agricole*]]),"",IF(ISERROR(MATCH(GroupMember[[#This Row],[1. Identifiant interne d’exploitation agricole*]],CertifiedCrop[1. Identifiant interne d’exploitation agricole*],0)),FALSE,TRUE))</f>
        <v>1</v>
      </c>
      <c r="AE369" s="220" t="b">
        <f>IF(ISBLANK(GroupMember[[#This Row],[1. Identifiant interne d’exploitation agricole*]]),"",IF(ISERROR(MATCH(GroupMember[[#This Row],[1. Identifiant interne d’exploitation agricole*]],FarmUnit[1. Identifiant interne d’exploitation agricole*],0)),FALSE,TRUE))</f>
        <v>1</v>
      </c>
      <c r="AF369" s="165" t="str">
        <f t="shared" si="20"/>
        <v>ISSIAKA OUEDRAOGO</v>
      </c>
      <c r="AG369" s="166" t="str">
        <f t="shared" si="21"/>
        <v>9/6/2022</v>
      </c>
      <c r="AH369" s="167">
        <f t="shared" si="23"/>
        <v>6</v>
      </c>
      <c r="AI369" s="168">
        <f t="shared" si="22"/>
        <v>0</v>
      </c>
    </row>
    <row r="370" spans="1:35" ht="15.75" customHeight="1" x14ac:dyDescent="0.2">
      <c r="A370" s="206" t="s">
        <v>1727</v>
      </c>
      <c r="B370" s="206" t="s">
        <v>667</v>
      </c>
      <c r="C370" s="206" t="s">
        <v>1727</v>
      </c>
      <c r="D370" s="227" t="s">
        <v>1674</v>
      </c>
      <c r="E370" s="206" t="s">
        <v>669</v>
      </c>
      <c r="F370" s="206" t="s">
        <v>670</v>
      </c>
      <c r="G370" s="227" t="s">
        <v>1674</v>
      </c>
      <c r="H370" s="275">
        <v>6.68</v>
      </c>
      <c r="I370" s="206" t="s">
        <v>671</v>
      </c>
      <c r="J370" s="206">
        <v>1</v>
      </c>
      <c r="K370" s="207">
        <v>2022</v>
      </c>
      <c r="L370" s="228" t="s">
        <v>1728</v>
      </c>
      <c r="M370" s="208" t="s">
        <v>1729</v>
      </c>
      <c r="N370" s="260" t="s">
        <v>3002</v>
      </c>
      <c r="O370" s="209" t="s">
        <v>3003</v>
      </c>
      <c r="P370" s="231" t="s">
        <v>679</v>
      </c>
      <c r="Q370" s="226">
        <v>1977</v>
      </c>
      <c r="R370" s="211">
        <v>6</v>
      </c>
      <c r="S370" s="211" t="s">
        <v>667</v>
      </c>
      <c r="T370" s="211" t="s">
        <v>667</v>
      </c>
      <c r="U370" s="211" t="s">
        <v>667</v>
      </c>
      <c r="V370" s="211" t="s">
        <v>667</v>
      </c>
      <c r="W370" s="211" t="s">
        <v>667</v>
      </c>
      <c r="X370" s="212">
        <v>0</v>
      </c>
      <c r="Y370" s="212">
        <v>0</v>
      </c>
      <c r="Z370" s="213" t="s">
        <v>1448</v>
      </c>
      <c r="AA370" s="214">
        <v>2022</v>
      </c>
      <c r="AB370" s="215">
        <v>6</v>
      </c>
      <c r="AC370" s="215">
        <v>6</v>
      </c>
      <c r="AD370" s="220" t="b">
        <f>IF(ISBLANK(GroupMember[[#This Row],[1. Identifiant interne d’exploitation agricole*]]),"",IF(ISERROR(MATCH(GroupMember[[#This Row],[1. Identifiant interne d’exploitation agricole*]],CertifiedCrop[1. Identifiant interne d’exploitation agricole*],0)),FALSE,TRUE))</f>
        <v>1</v>
      </c>
      <c r="AE370" s="220" t="b">
        <f>IF(ISBLANK(GroupMember[[#This Row],[1. Identifiant interne d’exploitation agricole*]]),"",IF(ISERROR(MATCH(GroupMember[[#This Row],[1. Identifiant interne d’exploitation agricole*]],FarmUnit[1. Identifiant interne d’exploitation agricole*],0)),FALSE,TRUE))</f>
        <v>1</v>
      </c>
      <c r="AF370" s="165" t="str">
        <f t="shared" si="20"/>
        <v xml:space="preserve"> JOSEPHINE OUYA</v>
      </c>
      <c r="AG370" s="166" t="str">
        <f t="shared" si="21"/>
        <v>6/6/2022</v>
      </c>
      <c r="AH370" s="167">
        <f t="shared" si="23"/>
        <v>5</v>
      </c>
      <c r="AI370" s="168">
        <f t="shared" si="22"/>
        <v>0</v>
      </c>
    </row>
    <row r="371" spans="1:35" ht="15.75" customHeight="1" x14ac:dyDescent="0.2">
      <c r="A371" s="206" t="s">
        <v>1730</v>
      </c>
      <c r="B371" s="206" t="s">
        <v>667</v>
      </c>
      <c r="C371" s="206" t="s">
        <v>1730</v>
      </c>
      <c r="D371" s="227" t="s">
        <v>1674</v>
      </c>
      <c r="E371" s="206" t="s">
        <v>669</v>
      </c>
      <c r="F371" s="206" t="s">
        <v>670</v>
      </c>
      <c r="G371" s="227" t="s">
        <v>1674</v>
      </c>
      <c r="H371" s="275">
        <v>8</v>
      </c>
      <c r="I371" s="206" t="s">
        <v>671</v>
      </c>
      <c r="J371" s="206">
        <v>1</v>
      </c>
      <c r="K371" s="207">
        <v>2022</v>
      </c>
      <c r="L371" s="228" t="s">
        <v>1731</v>
      </c>
      <c r="M371" s="208" t="s">
        <v>1732</v>
      </c>
      <c r="N371" s="260" t="s">
        <v>667</v>
      </c>
      <c r="O371" s="209" t="s">
        <v>667</v>
      </c>
      <c r="P371" s="231" t="s">
        <v>674</v>
      </c>
      <c r="Q371" s="210">
        <v>1978</v>
      </c>
      <c r="R371" s="211">
        <v>3</v>
      </c>
      <c r="S371" s="211" t="s">
        <v>667</v>
      </c>
      <c r="T371" s="211" t="s">
        <v>667</v>
      </c>
      <c r="U371" s="211" t="s">
        <v>667</v>
      </c>
      <c r="V371" s="211" t="s">
        <v>667</v>
      </c>
      <c r="W371" s="211" t="s">
        <v>667</v>
      </c>
      <c r="X371" s="212">
        <v>0</v>
      </c>
      <c r="Y371" s="212">
        <v>0</v>
      </c>
      <c r="Z371" s="213" t="s">
        <v>1448</v>
      </c>
      <c r="AA371" s="214">
        <v>2022</v>
      </c>
      <c r="AB371" s="215">
        <v>6</v>
      </c>
      <c r="AC371" s="215">
        <v>6</v>
      </c>
      <c r="AD371" s="220" t="b">
        <f>IF(ISBLANK(GroupMember[[#This Row],[1. Identifiant interne d’exploitation agricole*]]),"",IF(ISERROR(MATCH(GroupMember[[#This Row],[1. Identifiant interne d’exploitation agricole*]],CertifiedCrop[1. Identifiant interne d’exploitation agricole*],0)),FALSE,TRUE))</f>
        <v>1</v>
      </c>
      <c r="AE371" s="220" t="b">
        <f>IF(ISBLANK(GroupMember[[#This Row],[1. Identifiant interne d’exploitation agricole*]]),"",IF(ISERROR(MATCH(GroupMember[[#This Row],[1. Identifiant interne d’exploitation agricole*]],FarmUnit[1. Identifiant interne d’exploitation agricole*],0)),FALSE,TRUE))</f>
        <v>1</v>
      </c>
      <c r="AF371" s="165" t="str">
        <f t="shared" ref="AF371:AF434" si="24">IFERROR(CONCATENATE(L371," ",M371),"")</f>
        <v xml:space="preserve"> ABOU SAWADOGO</v>
      </c>
      <c r="AG371" s="166" t="str">
        <f t="shared" ref="AG371:AG434" si="25">CONCATENATE(AC371,"/",AB371,"/",AA371)</f>
        <v>6/6/2022</v>
      </c>
      <c r="AH371" s="167">
        <f t="shared" si="23"/>
        <v>5</v>
      </c>
      <c r="AI371" s="168">
        <f t="shared" ref="AI371:AI434" si="26">IF((X371+Y371/12)&lt;0,"",(X371+Y371/12))</f>
        <v>0</v>
      </c>
    </row>
    <row r="372" spans="1:35" ht="15.75" customHeight="1" x14ac:dyDescent="0.2">
      <c r="A372" s="206" t="s">
        <v>1733</v>
      </c>
      <c r="B372" s="206" t="s">
        <v>667</v>
      </c>
      <c r="C372" s="206" t="s">
        <v>1733</v>
      </c>
      <c r="D372" s="227" t="s">
        <v>1674</v>
      </c>
      <c r="E372" s="206" t="s">
        <v>669</v>
      </c>
      <c r="F372" s="206" t="s">
        <v>670</v>
      </c>
      <c r="G372" s="227" t="s">
        <v>1674</v>
      </c>
      <c r="H372" s="275">
        <v>3.33</v>
      </c>
      <c r="I372" s="206" t="s">
        <v>671</v>
      </c>
      <c r="J372" s="206">
        <v>1</v>
      </c>
      <c r="K372" s="207">
        <v>2022</v>
      </c>
      <c r="L372" s="228" t="s">
        <v>1734</v>
      </c>
      <c r="M372" s="208" t="s">
        <v>1735</v>
      </c>
      <c r="N372" s="260" t="s">
        <v>667</v>
      </c>
      <c r="O372" s="209" t="s">
        <v>667</v>
      </c>
      <c r="P372" s="231" t="s">
        <v>674</v>
      </c>
      <c r="Q372" s="210">
        <v>1988</v>
      </c>
      <c r="R372" s="211">
        <v>3</v>
      </c>
      <c r="S372" s="211" t="s">
        <v>667</v>
      </c>
      <c r="T372" s="211" t="s">
        <v>667</v>
      </c>
      <c r="U372" s="211" t="s">
        <v>667</v>
      </c>
      <c r="V372" s="211" t="s">
        <v>667</v>
      </c>
      <c r="W372" s="211" t="s">
        <v>667</v>
      </c>
      <c r="X372" s="212">
        <v>0</v>
      </c>
      <c r="Y372" s="212">
        <v>0</v>
      </c>
      <c r="Z372" s="213" t="s">
        <v>1448</v>
      </c>
      <c r="AA372" s="214">
        <v>2022</v>
      </c>
      <c r="AB372" s="215">
        <v>6</v>
      </c>
      <c r="AC372" s="215">
        <v>8</v>
      </c>
      <c r="AD372" s="220" t="b">
        <f>IF(ISBLANK(GroupMember[[#This Row],[1. Identifiant interne d’exploitation agricole*]]),"",IF(ISERROR(MATCH(GroupMember[[#This Row],[1. Identifiant interne d’exploitation agricole*]],CertifiedCrop[1. Identifiant interne d’exploitation agricole*],0)),FALSE,TRUE))</f>
        <v>1</v>
      </c>
      <c r="AE372" s="220" t="b">
        <f>IF(ISBLANK(GroupMember[[#This Row],[1. Identifiant interne d’exploitation agricole*]]),"",IF(ISERROR(MATCH(GroupMember[[#This Row],[1. Identifiant interne d’exploitation agricole*]],FarmUnit[1. Identifiant interne d’exploitation agricole*],0)),FALSE,TRUE))</f>
        <v>1</v>
      </c>
      <c r="AF372" s="165" t="str">
        <f t="shared" si="24"/>
        <v xml:space="preserve"> KLABER SEBLE</v>
      </c>
      <c r="AG372" s="166" t="str">
        <f t="shared" si="25"/>
        <v>8/6/2022</v>
      </c>
      <c r="AH372" s="167">
        <f t="shared" si="23"/>
        <v>5</v>
      </c>
      <c r="AI372" s="168">
        <f t="shared" si="26"/>
        <v>0</v>
      </c>
    </row>
    <row r="373" spans="1:35" ht="15.75" customHeight="1" x14ac:dyDescent="0.2">
      <c r="A373" s="206" t="s">
        <v>1736</v>
      </c>
      <c r="B373" s="206" t="s">
        <v>667</v>
      </c>
      <c r="C373" s="206" t="s">
        <v>1736</v>
      </c>
      <c r="D373" s="227" t="s">
        <v>1674</v>
      </c>
      <c r="E373" s="206" t="s">
        <v>669</v>
      </c>
      <c r="F373" s="206" t="s">
        <v>670</v>
      </c>
      <c r="G373" s="227" t="s">
        <v>1674</v>
      </c>
      <c r="H373" s="275">
        <v>4.33</v>
      </c>
      <c r="I373" s="206" t="s">
        <v>671</v>
      </c>
      <c r="J373" s="206">
        <v>1</v>
      </c>
      <c r="K373" s="207">
        <v>2022</v>
      </c>
      <c r="L373" s="228" t="s">
        <v>1737</v>
      </c>
      <c r="M373" s="208" t="s">
        <v>1738</v>
      </c>
      <c r="N373" s="260" t="s">
        <v>667</v>
      </c>
      <c r="O373" s="209" t="s">
        <v>667</v>
      </c>
      <c r="P373" s="231" t="s">
        <v>674</v>
      </c>
      <c r="Q373" s="210">
        <v>1985</v>
      </c>
      <c r="R373" s="211">
        <v>3</v>
      </c>
      <c r="S373" s="211" t="s">
        <v>667</v>
      </c>
      <c r="T373" s="211" t="s">
        <v>667</v>
      </c>
      <c r="U373" s="211" t="s">
        <v>667</v>
      </c>
      <c r="V373" s="211" t="s">
        <v>667</v>
      </c>
      <c r="W373" s="211" t="s">
        <v>667</v>
      </c>
      <c r="X373" s="212">
        <v>0</v>
      </c>
      <c r="Y373" s="212">
        <v>0</v>
      </c>
      <c r="Z373" s="213" t="s">
        <v>1448</v>
      </c>
      <c r="AA373" s="214">
        <v>2022</v>
      </c>
      <c r="AB373" s="215">
        <v>6</v>
      </c>
      <c r="AC373" s="215">
        <v>10</v>
      </c>
      <c r="AD373" s="220" t="b">
        <f>IF(ISBLANK(GroupMember[[#This Row],[1. Identifiant interne d’exploitation agricole*]]),"",IF(ISERROR(MATCH(GroupMember[[#This Row],[1. Identifiant interne d’exploitation agricole*]],CertifiedCrop[1. Identifiant interne d’exploitation agricole*],0)),FALSE,TRUE))</f>
        <v>1</v>
      </c>
      <c r="AE373" s="220" t="b">
        <f>IF(ISBLANK(GroupMember[[#This Row],[1. Identifiant interne d’exploitation agricole*]]),"",IF(ISERROR(MATCH(GroupMember[[#This Row],[1. Identifiant interne d’exploitation agricole*]],FarmUnit[1. Identifiant interne d’exploitation agricole*],0)),FALSE,TRUE))</f>
        <v>1</v>
      </c>
      <c r="AF373" s="165" t="str">
        <f t="shared" si="24"/>
        <v xml:space="preserve"> DENIS SEHA</v>
      </c>
      <c r="AG373" s="166" t="str">
        <f t="shared" si="25"/>
        <v>10/6/2022</v>
      </c>
      <c r="AH373" s="167">
        <f t="shared" si="23"/>
        <v>5</v>
      </c>
      <c r="AI373" s="168">
        <f t="shared" si="26"/>
        <v>0</v>
      </c>
    </row>
    <row r="374" spans="1:35" ht="15.75" customHeight="1" x14ac:dyDescent="0.2">
      <c r="A374" s="206" t="s">
        <v>1739</v>
      </c>
      <c r="B374" s="206" t="s">
        <v>667</v>
      </c>
      <c r="C374" s="206" t="s">
        <v>1739</v>
      </c>
      <c r="D374" s="227" t="s">
        <v>1674</v>
      </c>
      <c r="E374" s="206" t="s">
        <v>669</v>
      </c>
      <c r="F374" s="206" t="s">
        <v>670</v>
      </c>
      <c r="G374" s="227" t="s">
        <v>1674</v>
      </c>
      <c r="H374" s="275">
        <v>3.44</v>
      </c>
      <c r="I374" s="206" t="s">
        <v>671</v>
      </c>
      <c r="J374" s="206">
        <v>1</v>
      </c>
      <c r="K374" s="207">
        <v>2022</v>
      </c>
      <c r="L374" s="228" t="s">
        <v>1740</v>
      </c>
      <c r="M374" s="208" t="s">
        <v>1741</v>
      </c>
      <c r="N374" s="260" t="s">
        <v>667</v>
      </c>
      <c r="O374" s="209" t="s">
        <v>3041</v>
      </c>
      <c r="P374" s="231" t="s">
        <v>674</v>
      </c>
      <c r="Q374" s="226">
        <v>1961</v>
      </c>
      <c r="R374" s="211">
        <v>2</v>
      </c>
      <c r="S374" s="211" t="s">
        <v>667</v>
      </c>
      <c r="T374" s="211" t="s">
        <v>667</v>
      </c>
      <c r="U374" s="211" t="s">
        <v>667</v>
      </c>
      <c r="V374" s="211" t="s">
        <v>667</v>
      </c>
      <c r="W374" s="211" t="s">
        <v>667</v>
      </c>
      <c r="X374" s="212">
        <v>0</v>
      </c>
      <c r="Y374" s="212">
        <v>0</v>
      </c>
      <c r="Z374" s="213" t="s">
        <v>1448</v>
      </c>
      <c r="AA374" s="214">
        <v>2022</v>
      </c>
      <c r="AB374" s="215">
        <v>6</v>
      </c>
      <c r="AC374" s="215">
        <v>10</v>
      </c>
      <c r="AD374" s="220" t="b">
        <f>IF(ISBLANK(GroupMember[[#This Row],[1. Identifiant interne d’exploitation agricole*]]),"",IF(ISERROR(MATCH(GroupMember[[#This Row],[1. Identifiant interne d’exploitation agricole*]],CertifiedCrop[1. Identifiant interne d’exploitation agricole*],0)),FALSE,TRUE))</f>
        <v>1</v>
      </c>
      <c r="AE374" s="220" t="b">
        <f>IF(ISBLANK(GroupMember[[#This Row],[1. Identifiant interne d’exploitation agricole*]]),"",IF(ISERROR(MATCH(GroupMember[[#This Row],[1. Identifiant interne d’exploitation agricole*]],FarmUnit[1. Identifiant interne d’exploitation agricole*],0)),FALSE,TRUE))</f>
        <v>1</v>
      </c>
      <c r="AF374" s="165" t="str">
        <f t="shared" si="24"/>
        <v xml:space="preserve"> SANOGO SOROMANE</v>
      </c>
      <c r="AG374" s="166" t="str">
        <f t="shared" si="25"/>
        <v>10/6/2022</v>
      </c>
      <c r="AH374" s="167">
        <f t="shared" si="23"/>
        <v>5</v>
      </c>
      <c r="AI374" s="168">
        <f t="shared" si="26"/>
        <v>0</v>
      </c>
    </row>
    <row r="375" spans="1:35" ht="15.75" customHeight="1" x14ac:dyDescent="0.2">
      <c r="A375" s="206" t="s">
        <v>1742</v>
      </c>
      <c r="B375" s="206" t="s">
        <v>667</v>
      </c>
      <c r="C375" s="206" t="s">
        <v>1742</v>
      </c>
      <c r="D375" s="227" t="s">
        <v>1674</v>
      </c>
      <c r="E375" s="206" t="s">
        <v>669</v>
      </c>
      <c r="F375" s="206" t="s">
        <v>670</v>
      </c>
      <c r="G375" s="227" t="s">
        <v>1674</v>
      </c>
      <c r="H375" s="275">
        <v>6</v>
      </c>
      <c r="I375" s="206" t="s">
        <v>671</v>
      </c>
      <c r="J375" s="206">
        <v>1</v>
      </c>
      <c r="K375" s="207">
        <v>2022</v>
      </c>
      <c r="L375" s="228" t="s">
        <v>3016</v>
      </c>
      <c r="M375" s="208" t="s">
        <v>1743</v>
      </c>
      <c r="N375" s="260" t="s">
        <v>3017</v>
      </c>
      <c r="O375" s="209" t="s">
        <v>667</v>
      </c>
      <c r="P375" s="231" t="s">
        <v>674</v>
      </c>
      <c r="Q375" s="210">
        <v>1977</v>
      </c>
      <c r="R375" s="211">
        <v>8</v>
      </c>
      <c r="S375" s="211" t="s">
        <v>667</v>
      </c>
      <c r="T375" s="211" t="s">
        <v>667</v>
      </c>
      <c r="U375" s="211" t="s">
        <v>667</v>
      </c>
      <c r="V375" s="211" t="s">
        <v>667</v>
      </c>
      <c r="W375" s="211" t="s">
        <v>667</v>
      </c>
      <c r="X375" s="212">
        <v>0</v>
      </c>
      <c r="Y375" s="212">
        <v>0</v>
      </c>
      <c r="Z375" s="213" t="s">
        <v>1448</v>
      </c>
      <c r="AA375" s="214">
        <v>2022</v>
      </c>
      <c r="AB375" s="215">
        <v>6</v>
      </c>
      <c r="AC375" s="215">
        <v>10</v>
      </c>
      <c r="AD375" s="220" t="b">
        <f>IF(ISBLANK(GroupMember[[#This Row],[1. Identifiant interne d’exploitation agricole*]]),"",IF(ISERROR(MATCH(GroupMember[[#This Row],[1. Identifiant interne d’exploitation agricole*]],CertifiedCrop[1. Identifiant interne d’exploitation agricole*],0)),FALSE,TRUE))</f>
        <v>1</v>
      </c>
      <c r="AE375" s="220" t="b">
        <f>IF(ISBLANK(GroupMember[[#This Row],[1. Identifiant interne d’exploitation agricole*]]),"",IF(ISERROR(MATCH(GroupMember[[#This Row],[1. Identifiant interne d’exploitation agricole*]],FarmUnit[1. Identifiant interne d’exploitation agricole*],0)),FALSE,TRUE))</f>
        <v>1</v>
      </c>
      <c r="AF375" s="165" t="str">
        <f t="shared" si="24"/>
        <v>BRUNO TAHA</v>
      </c>
      <c r="AG375" s="166" t="str">
        <f t="shared" si="25"/>
        <v>10/6/2022</v>
      </c>
      <c r="AH375" s="167">
        <f t="shared" si="23"/>
        <v>5</v>
      </c>
      <c r="AI375" s="168">
        <f t="shared" si="26"/>
        <v>0</v>
      </c>
    </row>
    <row r="376" spans="1:35" ht="15.75" customHeight="1" x14ac:dyDescent="0.2">
      <c r="A376" s="206" t="s">
        <v>1744</v>
      </c>
      <c r="B376" s="206" t="s">
        <v>667</v>
      </c>
      <c r="C376" s="206" t="s">
        <v>1744</v>
      </c>
      <c r="D376" s="227" t="s">
        <v>1674</v>
      </c>
      <c r="E376" s="206" t="s">
        <v>669</v>
      </c>
      <c r="F376" s="206" t="s">
        <v>670</v>
      </c>
      <c r="G376" s="227" t="s">
        <v>1674</v>
      </c>
      <c r="H376" s="275">
        <v>4</v>
      </c>
      <c r="I376" s="206" t="s">
        <v>671</v>
      </c>
      <c r="J376" s="206">
        <v>1</v>
      </c>
      <c r="K376" s="207">
        <v>2022</v>
      </c>
      <c r="L376" s="228" t="s">
        <v>948</v>
      </c>
      <c r="M376" s="208" t="s">
        <v>1745</v>
      </c>
      <c r="N376" s="260" t="s">
        <v>667</v>
      </c>
      <c r="O376" s="209" t="s">
        <v>667</v>
      </c>
      <c r="P376" s="231" t="s">
        <v>674</v>
      </c>
      <c r="Q376" s="210">
        <v>1972</v>
      </c>
      <c r="R376" s="211">
        <v>4</v>
      </c>
      <c r="S376" s="211" t="s">
        <v>667</v>
      </c>
      <c r="T376" s="211" t="s">
        <v>667</v>
      </c>
      <c r="U376" s="211" t="s">
        <v>667</v>
      </c>
      <c r="V376" s="211" t="s">
        <v>667</v>
      </c>
      <c r="W376" s="211" t="s">
        <v>667</v>
      </c>
      <c r="X376" s="212">
        <v>0</v>
      </c>
      <c r="Y376" s="212">
        <v>0</v>
      </c>
      <c r="Z376" s="213" t="s">
        <v>1448</v>
      </c>
      <c r="AA376" s="214">
        <v>2022</v>
      </c>
      <c r="AB376" s="215">
        <v>6</v>
      </c>
      <c r="AC376" s="215">
        <v>1</v>
      </c>
      <c r="AD376" s="220" t="b">
        <f>IF(ISBLANK(GroupMember[[#This Row],[1. Identifiant interne d’exploitation agricole*]]),"",IF(ISERROR(MATCH(GroupMember[[#This Row],[1. Identifiant interne d’exploitation agricole*]],CertifiedCrop[1. Identifiant interne d’exploitation agricole*],0)),FALSE,TRUE))</f>
        <v>1</v>
      </c>
      <c r="AE376" s="220" t="b">
        <f>IF(ISBLANK(GroupMember[[#This Row],[1. Identifiant interne d’exploitation agricole*]]),"",IF(ISERROR(MATCH(GroupMember[[#This Row],[1. Identifiant interne d’exploitation agricole*]],FarmUnit[1. Identifiant interne d’exploitation agricole*],0)),FALSE,TRUE))</f>
        <v>1</v>
      </c>
      <c r="AF376" s="165" t="str">
        <f t="shared" si="24"/>
        <v>KOUASSI  TAKI</v>
      </c>
      <c r="AG376" s="166" t="str">
        <f t="shared" si="25"/>
        <v>1/6/2022</v>
      </c>
      <c r="AH376" s="167">
        <f t="shared" si="23"/>
        <v>6</v>
      </c>
      <c r="AI376" s="168">
        <f t="shared" si="26"/>
        <v>0</v>
      </c>
    </row>
    <row r="377" spans="1:35" ht="15.75" customHeight="1" x14ac:dyDescent="0.2">
      <c r="A377" s="206" t="s">
        <v>1746</v>
      </c>
      <c r="B377" s="206" t="s">
        <v>667</v>
      </c>
      <c r="C377" s="206" t="s">
        <v>1746</v>
      </c>
      <c r="D377" s="227" t="s">
        <v>1674</v>
      </c>
      <c r="E377" s="206" t="s">
        <v>669</v>
      </c>
      <c r="F377" s="206" t="s">
        <v>670</v>
      </c>
      <c r="G377" s="227" t="s">
        <v>1674</v>
      </c>
      <c r="H377" s="275">
        <v>6</v>
      </c>
      <c r="I377" s="206" t="s">
        <v>671</v>
      </c>
      <c r="J377" s="206">
        <v>1</v>
      </c>
      <c r="K377" s="207">
        <v>2022</v>
      </c>
      <c r="L377" s="228" t="s">
        <v>3045</v>
      </c>
      <c r="M377" s="208" t="s">
        <v>3044</v>
      </c>
      <c r="N377" s="260" t="s">
        <v>667</v>
      </c>
      <c r="O377" s="209" t="s">
        <v>3046</v>
      </c>
      <c r="P377" s="231" t="s">
        <v>674</v>
      </c>
      <c r="Q377" s="226">
        <v>1977</v>
      </c>
      <c r="R377" s="211">
        <v>2</v>
      </c>
      <c r="S377" s="211" t="s">
        <v>667</v>
      </c>
      <c r="T377" s="211" t="s">
        <v>667</v>
      </c>
      <c r="U377" s="211" t="s">
        <v>667</v>
      </c>
      <c r="V377" s="211" t="s">
        <v>667</v>
      </c>
      <c r="W377" s="211" t="s">
        <v>667</v>
      </c>
      <c r="X377" s="212">
        <v>0</v>
      </c>
      <c r="Y377" s="212">
        <v>0</v>
      </c>
      <c r="Z377" s="213" t="s">
        <v>1448</v>
      </c>
      <c r="AA377" s="214">
        <v>2022</v>
      </c>
      <c r="AB377" s="215">
        <v>6</v>
      </c>
      <c r="AC377" s="215">
        <v>1</v>
      </c>
      <c r="AD377" s="220" t="b">
        <f>IF(ISBLANK(GroupMember[[#This Row],[1. Identifiant interne d’exploitation agricole*]]),"",IF(ISERROR(MATCH(GroupMember[[#This Row],[1. Identifiant interne d’exploitation agricole*]],CertifiedCrop[1. Identifiant interne d’exploitation agricole*],0)),FALSE,TRUE))</f>
        <v>1</v>
      </c>
      <c r="AE377" s="220" t="b">
        <f>IF(ISBLANK(GroupMember[[#This Row],[1. Identifiant interne d’exploitation agricole*]]),"",IF(ISERROR(MATCH(GroupMember[[#This Row],[1. Identifiant interne d’exploitation agricole*]],FarmUnit[1. Identifiant interne d’exploitation agricole*],0)),FALSE,TRUE))</f>
        <v>1</v>
      </c>
      <c r="AF377" s="165" t="str">
        <f t="shared" si="24"/>
        <v>HOMBLEON    G, ROLAND GLAOU</v>
      </c>
      <c r="AG377" s="166" t="str">
        <f t="shared" si="25"/>
        <v>1/6/2022</v>
      </c>
      <c r="AH377" s="167">
        <f t="shared" si="23"/>
        <v>6</v>
      </c>
      <c r="AI377" s="168">
        <f t="shared" si="26"/>
        <v>0</v>
      </c>
    </row>
    <row r="378" spans="1:35" ht="15.75" customHeight="1" x14ac:dyDescent="0.2">
      <c r="A378" s="206" t="s">
        <v>1748</v>
      </c>
      <c r="B378" s="206" t="s">
        <v>667</v>
      </c>
      <c r="C378" s="206" t="s">
        <v>1748</v>
      </c>
      <c r="D378" s="227" t="s">
        <v>1674</v>
      </c>
      <c r="E378" s="206" t="s">
        <v>669</v>
      </c>
      <c r="F378" s="206" t="s">
        <v>670</v>
      </c>
      <c r="G378" s="227" t="s">
        <v>1674</v>
      </c>
      <c r="H378" s="275">
        <v>4.43</v>
      </c>
      <c r="I378" s="206" t="s">
        <v>671</v>
      </c>
      <c r="J378" s="206">
        <v>1</v>
      </c>
      <c r="K378" s="207">
        <v>2022</v>
      </c>
      <c r="L378" s="228" t="s">
        <v>1749</v>
      </c>
      <c r="M378" s="208" t="s">
        <v>2328</v>
      </c>
      <c r="N378" s="260" t="s">
        <v>3010</v>
      </c>
      <c r="O378" s="209" t="s">
        <v>3009</v>
      </c>
      <c r="P378" s="231" t="s">
        <v>674</v>
      </c>
      <c r="Q378" s="226">
        <v>1970</v>
      </c>
      <c r="R378" s="211">
        <v>6</v>
      </c>
      <c r="S378" s="211" t="s">
        <v>667</v>
      </c>
      <c r="T378" s="211" t="s">
        <v>667</v>
      </c>
      <c r="U378" s="211" t="s">
        <v>667</v>
      </c>
      <c r="V378" s="211" t="s">
        <v>667</v>
      </c>
      <c r="W378" s="211" t="s">
        <v>667</v>
      </c>
      <c r="X378" s="212">
        <v>0</v>
      </c>
      <c r="Y378" s="212">
        <v>0</v>
      </c>
      <c r="Z378" s="213" t="s">
        <v>1448</v>
      </c>
      <c r="AA378" s="214">
        <v>2022</v>
      </c>
      <c r="AB378" s="215">
        <v>6</v>
      </c>
      <c r="AC378" s="215">
        <v>1</v>
      </c>
      <c r="AD378" s="220" t="b">
        <f>IF(ISBLANK(GroupMember[[#This Row],[1. Identifiant interne d’exploitation agricole*]]),"",IF(ISERROR(MATCH(GroupMember[[#This Row],[1. Identifiant interne d’exploitation agricole*]],CertifiedCrop[1. Identifiant interne d’exploitation agricole*],0)),FALSE,TRUE))</f>
        <v>1</v>
      </c>
      <c r="AE378" s="220" t="b">
        <f>IF(ISBLANK(GroupMember[[#This Row],[1. Identifiant interne d’exploitation agricole*]]),"",IF(ISERROR(MATCH(GroupMember[[#This Row],[1. Identifiant interne d’exploitation agricole*]],FarmUnit[1. Identifiant interne d’exploitation agricole*],0)),FALSE,TRUE))</f>
        <v>1</v>
      </c>
      <c r="AF378" s="165" t="str">
        <f t="shared" si="24"/>
        <v xml:space="preserve"> JOACHIN TAHI </v>
      </c>
      <c r="AG378" s="166" t="str">
        <f t="shared" si="25"/>
        <v>1/6/2022</v>
      </c>
      <c r="AH378" s="167">
        <f t="shared" si="23"/>
        <v>6</v>
      </c>
      <c r="AI378" s="168">
        <f t="shared" si="26"/>
        <v>0</v>
      </c>
    </row>
    <row r="379" spans="1:35" ht="15.75" customHeight="1" x14ac:dyDescent="0.2">
      <c r="A379" s="206" t="s">
        <v>1750</v>
      </c>
      <c r="B379" s="206" t="s">
        <v>667</v>
      </c>
      <c r="C379" s="206" t="s">
        <v>1750</v>
      </c>
      <c r="D379" s="227" t="s">
        <v>1674</v>
      </c>
      <c r="E379" s="206" t="s">
        <v>669</v>
      </c>
      <c r="F379" s="206" t="s">
        <v>670</v>
      </c>
      <c r="G379" s="227" t="s">
        <v>1674</v>
      </c>
      <c r="H379" s="275">
        <v>8</v>
      </c>
      <c r="I379" s="206" t="s">
        <v>671</v>
      </c>
      <c r="J379" s="206">
        <v>1</v>
      </c>
      <c r="K379" s="207">
        <v>2022</v>
      </c>
      <c r="L379" s="228" t="s">
        <v>1751</v>
      </c>
      <c r="M379" s="208" t="s">
        <v>1502</v>
      </c>
      <c r="N379" s="260" t="s">
        <v>667</v>
      </c>
      <c r="O379" s="209" t="s">
        <v>667</v>
      </c>
      <c r="P379" s="231" t="s">
        <v>674</v>
      </c>
      <c r="Q379" s="210">
        <v>1977</v>
      </c>
      <c r="R379" s="211">
        <v>3</v>
      </c>
      <c r="S379" s="211" t="s">
        <v>667</v>
      </c>
      <c r="T379" s="211" t="s">
        <v>667</v>
      </c>
      <c r="U379" s="211" t="s">
        <v>667</v>
      </c>
      <c r="V379" s="211" t="s">
        <v>667</v>
      </c>
      <c r="W379" s="211" t="s">
        <v>667</v>
      </c>
      <c r="X379" s="212">
        <v>0</v>
      </c>
      <c r="Y379" s="212">
        <v>0</v>
      </c>
      <c r="Z379" s="213" t="s">
        <v>1448</v>
      </c>
      <c r="AA379" s="214">
        <v>2022</v>
      </c>
      <c r="AB379" s="215">
        <v>6</v>
      </c>
      <c r="AC379" s="215">
        <v>1</v>
      </c>
      <c r="AD379" s="220" t="b">
        <f>IF(ISBLANK(GroupMember[[#This Row],[1. Identifiant interne d’exploitation agricole*]]),"",IF(ISERROR(MATCH(GroupMember[[#This Row],[1. Identifiant interne d’exploitation agricole*]],CertifiedCrop[1. Identifiant interne d’exploitation agricole*],0)),FALSE,TRUE))</f>
        <v>1</v>
      </c>
      <c r="AE379" s="220" t="b">
        <f>IF(ISBLANK(GroupMember[[#This Row],[1. Identifiant interne d’exploitation agricole*]]),"",IF(ISERROR(MATCH(GroupMember[[#This Row],[1. Identifiant interne d’exploitation agricole*]],FarmUnit[1. Identifiant interne d’exploitation agricole*],0)),FALSE,TRUE))</f>
        <v>1</v>
      </c>
      <c r="AF379" s="165" t="str">
        <f t="shared" si="24"/>
        <v xml:space="preserve">BONI TIEHI </v>
      </c>
      <c r="AG379" s="166" t="str">
        <f t="shared" si="25"/>
        <v>1/6/2022</v>
      </c>
      <c r="AH379" s="167">
        <f t="shared" si="23"/>
        <v>6</v>
      </c>
      <c r="AI379" s="168">
        <f t="shared" si="26"/>
        <v>0</v>
      </c>
    </row>
    <row r="380" spans="1:35" ht="15.75" customHeight="1" x14ac:dyDescent="0.2">
      <c r="A380" s="206" t="s">
        <v>1752</v>
      </c>
      <c r="B380" s="206" t="s">
        <v>667</v>
      </c>
      <c r="C380" s="206" t="s">
        <v>1752</v>
      </c>
      <c r="D380" s="227" t="s">
        <v>1674</v>
      </c>
      <c r="E380" s="206" t="s">
        <v>669</v>
      </c>
      <c r="F380" s="206" t="s">
        <v>670</v>
      </c>
      <c r="G380" s="227" t="s">
        <v>1674</v>
      </c>
      <c r="H380" s="275">
        <v>5</v>
      </c>
      <c r="I380" s="206" t="s">
        <v>671</v>
      </c>
      <c r="J380" s="206">
        <v>1</v>
      </c>
      <c r="K380" s="207">
        <v>2022</v>
      </c>
      <c r="L380" s="228" t="s">
        <v>1753</v>
      </c>
      <c r="M380" s="208" t="s">
        <v>1754</v>
      </c>
      <c r="N380" s="260" t="s">
        <v>667</v>
      </c>
      <c r="O380" s="209" t="s">
        <v>667</v>
      </c>
      <c r="P380" s="231" t="s">
        <v>674</v>
      </c>
      <c r="Q380" s="210">
        <v>1975</v>
      </c>
      <c r="R380" s="211">
        <v>2</v>
      </c>
      <c r="S380" s="211" t="s">
        <v>667</v>
      </c>
      <c r="T380" s="211" t="s">
        <v>667</v>
      </c>
      <c r="U380" s="211" t="s">
        <v>667</v>
      </c>
      <c r="V380" s="211" t="s">
        <v>667</v>
      </c>
      <c r="W380" s="211" t="s">
        <v>667</v>
      </c>
      <c r="X380" s="212">
        <v>0</v>
      </c>
      <c r="Y380" s="212">
        <v>0</v>
      </c>
      <c r="Z380" s="213" t="s">
        <v>1448</v>
      </c>
      <c r="AA380" s="214">
        <v>2022</v>
      </c>
      <c r="AB380" s="215">
        <v>6</v>
      </c>
      <c r="AC380" s="215">
        <v>1</v>
      </c>
      <c r="AD380" s="220" t="b">
        <f>IF(ISBLANK(GroupMember[[#This Row],[1. Identifiant interne d’exploitation agricole*]]),"",IF(ISERROR(MATCH(GroupMember[[#This Row],[1. Identifiant interne d’exploitation agricole*]],CertifiedCrop[1. Identifiant interne d’exploitation agricole*],0)),FALSE,TRUE))</f>
        <v>1</v>
      </c>
      <c r="AE380" s="220" t="b">
        <f>IF(ISBLANK(GroupMember[[#This Row],[1. Identifiant interne d’exploitation agricole*]]),"",IF(ISERROR(MATCH(GroupMember[[#This Row],[1. Identifiant interne d’exploitation agricole*]],FarmUnit[1. Identifiant interne d’exploitation agricole*],0)),FALSE,TRUE))</f>
        <v>1</v>
      </c>
      <c r="AF380" s="165" t="str">
        <f t="shared" si="24"/>
        <v xml:space="preserve"> JEAN TOUE</v>
      </c>
      <c r="AG380" s="166" t="str">
        <f t="shared" si="25"/>
        <v>1/6/2022</v>
      </c>
      <c r="AH380" s="167">
        <f t="shared" si="23"/>
        <v>6</v>
      </c>
      <c r="AI380" s="168">
        <f t="shared" si="26"/>
        <v>0</v>
      </c>
    </row>
    <row r="381" spans="1:35" ht="15.75" customHeight="1" x14ac:dyDescent="0.2">
      <c r="A381" s="206" t="s">
        <v>1755</v>
      </c>
      <c r="B381" s="206" t="s">
        <v>667</v>
      </c>
      <c r="C381" s="206" t="s">
        <v>1755</v>
      </c>
      <c r="D381" s="227" t="s">
        <v>1674</v>
      </c>
      <c r="E381" s="206" t="s">
        <v>669</v>
      </c>
      <c r="F381" s="206" t="s">
        <v>670</v>
      </c>
      <c r="G381" s="227" t="s">
        <v>1674</v>
      </c>
      <c r="H381" s="275">
        <v>3.45</v>
      </c>
      <c r="I381" s="206" t="s">
        <v>671</v>
      </c>
      <c r="J381" s="206">
        <v>1</v>
      </c>
      <c r="K381" s="207">
        <v>2022</v>
      </c>
      <c r="L381" s="228" t="s">
        <v>890</v>
      </c>
      <c r="M381" s="208" t="s">
        <v>1756</v>
      </c>
      <c r="N381" s="260" t="s">
        <v>3024</v>
      </c>
      <c r="O381" s="209" t="s">
        <v>3023</v>
      </c>
      <c r="P381" s="231" t="s">
        <v>674</v>
      </c>
      <c r="Q381" s="226">
        <v>1984</v>
      </c>
      <c r="R381" s="211">
        <v>3</v>
      </c>
      <c r="S381" s="211" t="s">
        <v>667</v>
      </c>
      <c r="T381" s="211" t="s">
        <v>667</v>
      </c>
      <c r="U381" s="211" t="s">
        <v>667</v>
      </c>
      <c r="V381" s="211" t="s">
        <v>667</v>
      </c>
      <c r="W381" s="211" t="s">
        <v>667</v>
      </c>
      <c r="X381" s="212">
        <v>0</v>
      </c>
      <c r="Y381" s="212">
        <v>0</v>
      </c>
      <c r="Z381" s="213" t="s">
        <v>1448</v>
      </c>
      <c r="AA381" s="214">
        <v>2022</v>
      </c>
      <c r="AB381" s="215">
        <v>6</v>
      </c>
      <c r="AC381" s="215">
        <v>4</v>
      </c>
      <c r="AD381" s="220" t="b">
        <f>IF(ISBLANK(GroupMember[[#This Row],[1. Identifiant interne d’exploitation agricole*]]),"",IF(ISERROR(MATCH(GroupMember[[#This Row],[1. Identifiant interne d’exploitation agricole*]],CertifiedCrop[1. Identifiant interne d’exploitation agricole*],0)),FALSE,TRUE))</f>
        <v>1</v>
      </c>
      <c r="AE381" s="220" t="b">
        <f>IF(ISBLANK(GroupMember[[#This Row],[1. Identifiant interne d’exploitation agricole*]]),"",IF(ISERROR(MATCH(GroupMember[[#This Row],[1. Identifiant interne d’exploitation agricole*]],FarmUnit[1. Identifiant interne d’exploitation agricole*],0)),FALSE,TRUE))</f>
        <v>1</v>
      </c>
      <c r="AF381" s="165" t="str">
        <f t="shared" si="24"/>
        <v>STEPHANE TOUGBAN</v>
      </c>
      <c r="AG381" s="166" t="str">
        <f t="shared" si="25"/>
        <v>4/6/2022</v>
      </c>
      <c r="AH381" s="167">
        <f t="shared" si="23"/>
        <v>5</v>
      </c>
      <c r="AI381" s="168">
        <f t="shared" si="26"/>
        <v>0</v>
      </c>
    </row>
    <row r="382" spans="1:35" ht="15.75" customHeight="1" x14ac:dyDescent="0.2">
      <c r="A382" s="206" t="s">
        <v>1757</v>
      </c>
      <c r="B382" s="206" t="s">
        <v>667</v>
      </c>
      <c r="C382" s="206" t="s">
        <v>1757</v>
      </c>
      <c r="D382" s="227" t="s">
        <v>1674</v>
      </c>
      <c r="E382" s="206" t="s">
        <v>669</v>
      </c>
      <c r="F382" s="206" t="s">
        <v>670</v>
      </c>
      <c r="G382" s="227" t="s">
        <v>1674</v>
      </c>
      <c r="H382" s="275">
        <v>6</v>
      </c>
      <c r="I382" s="206" t="s">
        <v>671</v>
      </c>
      <c r="J382" s="206">
        <v>1</v>
      </c>
      <c r="K382" s="207">
        <v>2022</v>
      </c>
      <c r="L382" s="228" t="s">
        <v>3004</v>
      </c>
      <c r="M382" s="208" t="s">
        <v>743</v>
      </c>
      <c r="N382" s="260" t="s">
        <v>3006</v>
      </c>
      <c r="O382" s="209" t="s">
        <v>3005</v>
      </c>
      <c r="P382" s="231" t="s">
        <v>679</v>
      </c>
      <c r="Q382" s="226">
        <v>1965</v>
      </c>
      <c r="R382" s="211">
        <v>4</v>
      </c>
      <c r="S382" s="211" t="s">
        <v>667</v>
      </c>
      <c r="T382" s="211" t="s">
        <v>667</v>
      </c>
      <c r="U382" s="211" t="s">
        <v>667</v>
      </c>
      <c r="V382" s="211" t="s">
        <v>667</v>
      </c>
      <c r="W382" s="211" t="s">
        <v>667</v>
      </c>
      <c r="X382" s="212">
        <v>0</v>
      </c>
      <c r="Y382" s="212">
        <v>0</v>
      </c>
      <c r="Z382" s="213" t="s">
        <v>1448</v>
      </c>
      <c r="AA382" s="214">
        <v>2022</v>
      </c>
      <c r="AB382" s="215">
        <v>6</v>
      </c>
      <c r="AC382" s="215">
        <v>4</v>
      </c>
      <c r="AD382" s="220" t="b">
        <f>IF(ISBLANK(GroupMember[[#This Row],[1. Identifiant interne d’exploitation agricole*]]),"",IF(ISERROR(MATCH(GroupMember[[#This Row],[1. Identifiant interne d’exploitation agricole*]],CertifiedCrop[1. Identifiant interne d’exploitation agricole*],0)),FALSE,TRUE))</f>
        <v>1</v>
      </c>
      <c r="AE382" s="220" t="b">
        <f>IF(ISBLANK(GroupMember[[#This Row],[1. Identifiant interne d’exploitation agricole*]]),"",IF(ISERROR(MATCH(GroupMember[[#This Row],[1. Identifiant interne d’exploitation agricole*]],FarmUnit[1. Identifiant interne d’exploitation agricole*],0)),FALSE,TRUE))</f>
        <v>1</v>
      </c>
      <c r="AF382" s="165" t="str">
        <f t="shared" si="24"/>
        <v xml:space="preserve">MONSEKEA AGNESE SEA </v>
      </c>
      <c r="AG382" s="166" t="str">
        <f t="shared" si="25"/>
        <v>4/6/2022</v>
      </c>
      <c r="AH382" s="167">
        <f t="shared" si="23"/>
        <v>5</v>
      </c>
      <c r="AI382" s="168">
        <f t="shared" si="26"/>
        <v>0</v>
      </c>
    </row>
    <row r="383" spans="1:35" ht="15.75" customHeight="1" x14ac:dyDescent="0.2">
      <c r="A383" s="206" t="s">
        <v>1758</v>
      </c>
      <c r="B383" s="206" t="s">
        <v>667</v>
      </c>
      <c r="C383" s="206" t="s">
        <v>1758</v>
      </c>
      <c r="D383" s="227" t="s">
        <v>1674</v>
      </c>
      <c r="E383" s="206" t="s">
        <v>669</v>
      </c>
      <c r="F383" s="206" t="s">
        <v>670</v>
      </c>
      <c r="G383" s="227" t="s">
        <v>1674</v>
      </c>
      <c r="H383" s="275">
        <v>4</v>
      </c>
      <c r="I383" s="206" t="s">
        <v>671</v>
      </c>
      <c r="J383" s="206">
        <v>1</v>
      </c>
      <c r="K383" s="207">
        <v>2022</v>
      </c>
      <c r="L383" s="228" t="s">
        <v>1759</v>
      </c>
      <c r="M383" s="208" t="s">
        <v>1760</v>
      </c>
      <c r="N383" s="260" t="s">
        <v>667</v>
      </c>
      <c r="O383" s="209" t="s">
        <v>667</v>
      </c>
      <c r="P383" s="231" t="s">
        <v>674</v>
      </c>
      <c r="Q383" s="210">
        <v>1966</v>
      </c>
      <c r="R383" s="211">
        <v>2</v>
      </c>
      <c r="S383" s="211" t="s">
        <v>667</v>
      </c>
      <c r="T383" s="211" t="s">
        <v>667</v>
      </c>
      <c r="U383" s="211" t="s">
        <v>667</v>
      </c>
      <c r="V383" s="211" t="s">
        <v>667</v>
      </c>
      <c r="W383" s="211" t="s">
        <v>667</v>
      </c>
      <c r="X383" s="212">
        <v>0</v>
      </c>
      <c r="Y383" s="212">
        <v>0</v>
      </c>
      <c r="Z383" s="213" t="s">
        <v>1448</v>
      </c>
      <c r="AA383" s="214">
        <v>2022</v>
      </c>
      <c r="AB383" s="215">
        <v>6</v>
      </c>
      <c r="AC383" s="215">
        <v>4</v>
      </c>
      <c r="AD383" s="220" t="b">
        <f>IF(ISBLANK(GroupMember[[#This Row],[1. Identifiant interne d’exploitation agricole*]]),"",IF(ISERROR(MATCH(GroupMember[[#This Row],[1. Identifiant interne d’exploitation agricole*]],CertifiedCrop[1. Identifiant interne d’exploitation agricole*],0)),FALSE,TRUE))</f>
        <v>1</v>
      </c>
      <c r="AE383" s="220" t="b">
        <f>IF(ISBLANK(GroupMember[[#This Row],[1. Identifiant interne d’exploitation agricole*]]),"",IF(ISERROR(MATCH(GroupMember[[#This Row],[1. Identifiant interne d’exploitation agricole*]],FarmUnit[1. Identifiant interne d’exploitation agricole*],0)),FALSE,TRUE))</f>
        <v>1</v>
      </c>
      <c r="AF383" s="165" t="str">
        <f t="shared" si="24"/>
        <v xml:space="preserve"> BERNARD YAHI</v>
      </c>
      <c r="AG383" s="166" t="str">
        <f t="shared" si="25"/>
        <v>4/6/2022</v>
      </c>
      <c r="AH383" s="167">
        <f t="shared" si="23"/>
        <v>5</v>
      </c>
      <c r="AI383" s="168">
        <f t="shared" si="26"/>
        <v>0</v>
      </c>
    </row>
    <row r="384" spans="1:35" ht="15.75" customHeight="1" x14ac:dyDescent="0.2">
      <c r="A384" s="206" t="s">
        <v>1761</v>
      </c>
      <c r="B384" s="206" t="s">
        <v>667</v>
      </c>
      <c r="C384" s="206" t="s">
        <v>1761</v>
      </c>
      <c r="D384" s="227" t="s">
        <v>1762</v>
      </c>
      <c r="E384" s="206" t="s">
        <v>669</v>
      </c>
      <c r="F384" s="206" t="s">
        <v>670</v>
      </c>
      <c r="G384" s="227" t="s">
        <v>1762</v>
      </c>
      <c r="H384" s="275">
        <v>4</v>
      </c>
      <c r="I384" s="206" t="s">
        <v>671</v>
      </c>
      <c r="J384" s="206">
        <v>1</v>
      </c>
      <c r="K384" s="207">
        <v>2022</v>
      </c>
      <c r="L384" s="228" t="s">
        <v>1763</v>
      </c>
      <c r="M384" s="208" t="s">
        <v>860</v>
      </c>
      <c r="N384" s="260" t="s">
        <v>667</v>
      </c>
      <c r="O384" s="209" t="s">
        <v>667</v>
      </c>
      <c r="P384" s="232" t="s">
        <v>674</v>
      </c>
      <c r="Q384" s="210">
        <v>1975</v>
      </c>
      <c r="R384" s="211">
        <v>4</v>
      </c>
      <c r="S384" s="211" t="s">
        <v>667</v>
      </c>
      <c r="T384" s="211" t="s">
        <v>667</v>
      </c>
      <c r="U384" s="211" t="s">
        <v>667</v>
      </c>
      <c r="V384" s="211" t="s">
        <v>667</v>
      </c>
      <c r="W384" s="211" t="s">
        <v>667</v>
      </c>
      <c r="X384" s="212">
        <v>0</v>
      </c>
      <c r="Y384" s="212">
        <v>0</v>
      </c>
      <c r="Z384" s="213" t="s">
        <v>1448</v>
      </c>
      <c r="AA384" s="214">
        <v>2022</v>
      </c>
      <c r="AB384" s="215">
        <v>6</v>
      </c>
      <c r="AC384" s="215">
        <v>4</v>
      </c>
      <c r="AD384" s="220" t="b">
        <f>IF(ISBLANK(GroupMember[[#This Row],[1. Identifiant interne d’exploitation agricole*]]),"",IF(ISERROR(MATCH(GroupMember[[#This Row],[1. Identifiant interne d’exploitation agricole*]],CertifiedCrop[1. Identifiant interne d’exploitation agricole*],0)),FALSE,TRUE))</f>
        <v>1</v>
      </c>
      <c r="AE384" s="220" t="b">
        <f>IF(ISBLANK(GroupMember[[#This Row],[1. Identifiant interne d’exploitation agricole*]]),"",IF(ISERROR(MATCH(GroupMember[[#This Row],[1. Identifiant interne d’exploitation agricole*]],FarmUnit[1. Identifiant interne d’exploitation agricole*],0)),FALSE,TRUE))</f>
        <v>1</v>
      </c>
      <c r="AF384" s="165" t="str">
        <f t="shared" si="24"/>
        <v xml:space="preserve"> KEL OLIVIER ROMI BAH</v>
      </c>
      <c r="AG384" s="166" t="str">
        <f t="shared" si="25"/>
        <v>4/6/2022</v>
      </c>
      <c r="AH384" s="167">
        <f t="shared" si="23"/>
        <v>5</v>
      </c>
      <c r="AI384" s="168">
        <f t="shared" si="26"/>
        <v>0</v>
      </c>
    </row>
    <row r="385" spans="1:35" ht="15.75" customHeight="1" x14ac:dyDescent="0.2">
      <c r="A385" s="206" t="s">
        <v>1764</v>
      </c>
      <c r="B385" s="206" t="s">
        <v>667</v>
      </c>
      <c r="C385" s="206" t="s">
        <v>1764</v>
      </c>
      <c r="D385" s="227" t="s">
        <v>1762</v>
      </c>
      <c r="E385" s="206" t="s">
        <v>669</v>
      </c>
      <c r="F385" s="206" t="s">
        <v>670</v>
      </c>
      <c r="G385" s="227" t="s">
        <v>1762</v>
      </c>
      <c r="H385" s="275">
        <v>4</v>
      </c>
      <c r="I385" s="206" t="s">
        <v>671</v>
      </c>
      <c r="J385" s="206">
        <v>1</v>
      </c>
      <c r="K385" s="207">
        <v>2022</v>
      </c>
      <c r="L385" s="228" t="s">
        <v>1765</v>
      </c>
      <c r="M385" s="208" t="s">
        <v>860</v>
      </c>
      <c r="N385" s="260" t="s">
        <v>667</v>
      </c>
      <c r="O385" s="209" t="s">
        <v>667</v>
      </c>
      <c r="P385" s="232" t="s">
        <v>674</v>
      </c>
      <c r="Q385" s="210">
        <v>1985</v>
      </c>
      <c r="R385" s="211">
        <v>7</v>
      </c>
      <c r="S385" s="211" t="s">
        <v>667</v>
      </c>
      <c r="T385" s="211" t="s">
        <v>667</v>
      </c>
      <c r="U385" s="211" t="s">
        <v>667</v>
      </c>
      <c r="V385" s="211" t="s">
        <v>667</v>
      </c>
      <c r="W385" s="211" t="s">
        <v>667</v>
      </c>
      <c r="X385" s="212">
        <v>0</v>
      </c>
      <c r="Y385" s="212">
        <v>0</v>
      </c>
      <c r="Z385" s="213" t="s">
        <v>1448</v>
      </c>
      <c r="AA385" s="214">
        <v>2022</v>
      </c>
      <c r="AB385" s="215">
        <v>6</v>
      </c>
      <c r="AC385" s="215">
        <v>4</v>
      </c>
      <c r="AD385" s="220" t="b">
        <f>IF(ISBLANK(GroupMember[[#This Row],[1. Identifiant interne d’exploitation agricole*]]),"",IF(ISERROR(MATCH(GroupMember[[#This Row],[1. Identifiant interne d’exploitation agricole*]],CertifiedCrop[1. Identifiant interne d’exploitation agricole*],0)),FALSE,TRUE))</f>
        <v>1</v>
      </c>
      <c r="AE385" s="220" t="b">
        <f>IF(ISBLANK(GroupMember[[#This Row],[1. Identifiant interne d’exploitation agricole*]]),"",IF(ISERROR(MATCH(GroupMember[[#This Row],[1. Identifiant interne d’exploitation agricole*]],FarmUnit[1. Identifiant interne d’exploitation agricole*],0)),FALSE,TRUE))</f>
        <v>1</v>
      </c>
      <c r="AF385" s="165" t="str">
        <f t="shared" si="24"/>
        <v xml:space="preserve"> KEL OLIVIER  BAH</v>
      </c>
      <c r="AG385" s="166" t="str">
        <f t="shared" si="25"/>
        <v>4/6/2022</v>
      </c>
      <c r="AH385" s="167">
        <f t="shared" si="23"/>
        <v>5</v>
      </c>
      <c r="AI385" s="168">
        <f t="shared" si="26"/>
        <v>0</v>
      </c>
    </row>
    <row r="386" spans="1:35" ht="15.75" customHeight="1" x14ac:dyDescent="0.2">
      <c r="A386" s="206" t="s">
        <v>1766</v>
      </c>
      <c r="B386" s="206" t="s">
        <v>667</v>
      </c>
      <c r="C386" s="206" t="s">
        <v>1766</v>
      </c>
      <c r="D386" s="227" t="s">
        <v>1762</v>
      </c>
      <c r="E386" s="206" t="s">
        <v>669</v>
      </c>
      <c r="F386" s="206" t="s">
        <v>670</v>
      </c>
      <c r="G386" s="227" t="s">
        <v>1762</v>
      </c>
      <c r="H386" s="275">
        <v>4</v>
      </c>
      <c r="I386" s="206" t="s">
        <v>671</v>
      </c>
      <c r="J386" s="206">
        <v>1</v>
      </c>
      <c r="K386" s="207">
        <v>2022</v>
      </c>
      <c r="L386" s="228" t="s">
        <v>1767</v>
      </c>
      <c r="M386" s="208" t="s">
        <v>860</v>
      </c>
      <c r="N386" s="260" t="s">
        <v>667</v>
      </c>
      <c r="O386" s="209" t="s">
        <v>667</v>
      </c>
      <c r="P386" s="232" t="s">
        <v>674</v>
      </c>
      <c r="Q386" s="210">
        <v>1989</v>
      </c>
      <c r="R386" s="211">
        <v>5</v>
      </c>
      <c r="S386" s="211" t="s">
        <v>667</v>
      </c>
      <c r="T386" s="211" t="s">
        <v>667</v>
      </c>
      <c r="U386" s="211" t="s">
        <v>667</v>
      </c>
      <c r="V386" s="211" t="s">
        <v>667</v>
      </c>
      <c r="W386" s="211" t="s">
        <v>667</v>
      </c>
      <c r="X386" s="212">
        <v>0</v>
      </c>
      <c r="Y386" s="212">
        <v>0</v>
      </c>
      <c r="Z386" s="213" t="s">
        <v>1448</v>
      </c>
      <c r="AA386" s="214">
        <v>2022</v>
      </c>
      <c r="AB386" s="215">
        <v>6</v>
      </c>
      <c r="AC386" s="215">
        <v>3</v>
      </c>
      <c r="AD386" s="220" t="b">
        <f>IF(ISBLANK(GroupMember[[#This Row],[1. Identifiant interne d’exploitation agricole*]]),"",IF(ISERROR(MATCH(GroupMember[[#This Row],[1. Identifiant interne d’exploitation agricole*]],CertifiedCrop[1. Identifiant interne d’exploitation agricole*],0)),FALSE,TRUE))</f>
        <v>1</v>
      </c>
      <c r="AE386" s="220" t="b">
        <f>IF(ISBLANK(GroupMember[[#This Row],[1. Identifiant interne d’exploitation agricole*]]),"",IF(ISERROR(MATCH(GroupMember[[#This Row],[1. Identifiant interne d’exploitation agricole*]],FarmUnit[1. Identifiant interne d’exploitation agricole*],0)),FALSE,TRUE))</f>
        <v>1</v>
      </c>
      <c r="AF386" s="165" t="str">
        <f t="shared" si="24"/>
        <v xml:space="preserve"> MASSO KADER BAH</v>
      </c>
      <c r="AG386" s="166" t="str">
        <f t="shared" si="25"/>
        <v>3/6/2022</v>
      </c>
      <c r="AH386" s="167">
        <f t="shared" si="23"/>
        <v>4</v>
      </c>
      <c r="AI386" s="168">
        <f t="shared" si="26"/>
        <v>0</v>
      </c>
    </row>
    <row r="387" spans="1:35" ht="15.75" customHeight="1" x14ac:dyDescent="0.2">
      <c r="A387" s="206" t="s">
        <v>1768</v>
      </c>
      <c r="B387" s="206" t="s">
        <v>667</v>
      </c>
      <c r="C387" s="206" t="s">
        <v>1768</v>
      </c>
      <c r="D387" s="227" t="s">
        <v>1762</v>
      </c>
      <c r="E387" s="206" t="s">
        <v>669</v>
      </c>
      <c r="F387" s="206" t="s">
        <v>670</v>
      </c>
      <c r="G387" s="227" t="s">
        <v>1762</v>
      </c>
      <c r="H387" s="275">
        <v>3</v>
      </c>
      <c r="I387" s="206" t="s">
        <v>671</v>
      </c>
      <c r="J387" s="206">
        <v>1</v>
      </c>
      <c r="K387" s="207">
        <v>2022</v>
      </c>
      <c r="L387" s="228" t="s">
        <v>1769</v>
      </c>
      <c r="M387" s="208" t="s">
        <v>1412</v>
      </c>
      <c r="N387" s="260" t="s">
        <v>667</v>
      </c>
      <c r="O387" s="209" t="s">
        <v>667</v>
      </c>
      <c r="P387" s="232" t="s">
        <v>674</v>
      </c>
      <c r="Q387" s="210">
        <v>1988</v>
      </c>
      <c r="R387" s="211">
        <v>2</v>
      </c>
      <c r="S387" s="211" t="s">
        <v>667</v>
      </c>
      <c r="T387" s="211" t="s">
        <v>667</v>
      </c>
      <c r="U387" s="211" t="s">
        <v>667</v>
      </c>
      <c r="V387" s="211" t="s">
        <v>667</v>
      </c>
      <c r="W387" s="211" t="s">
        <v>667</v>
      </c>
      <c r="X387" s="212">
        <v>0</v>
      </c>
      <c r="Y387" s="212">
        <v>0</v>
      </c>
      <c r="Z387" s="213" t="s">
        <v>1448</v>
      </c>
      <c r="AA387" s="214">
        <v>2022</v>
      </c>
      <c r="AB387" s="215">
        <v>6</v>
      </c>
      <c r="AC387" s="215">
        <v>3</v>
      </c>
      <c r="AD387" s="220" t="b">
        <f>IF(ISBLANK(GroupMember[[#This Row],[1. Identifiant interne d’exploitation agricole*]]),"",IF(ISERROR(MATCH(GroupMember[[#This Row],[1. Identifiant interne d’exploitation agricole*]],CertifiedCrop[1. Identifiant interne d’exploitation agricole*],0)),FALSE,TRUE))</f>
        <v>1</v>
      </c>
      <c r="AE387" s="220" t="b">
        <f>IF(ISBLANK(GroupMember[[#This Row],[1. Identifiant interne d’exploitation agricole*]]),"",IF(ISERROR(MATCH(GroupMember[[#This Row],[1. Identifiant interne d’exploitation agricole*]],FarmUnit[1. Identifiant interne d’exploitation agricole*],0)),FALSE,TRUE))</f>
        <v>1</v>
      </c>
      <c r="AF387" s="165" t="str">
        <f t="shared" si="24"/>
        <v xml:space="preserve">MICHEL  BAH </v>
      </c>
      <c r="AG387" s="166" t="str">
        <f t="shared" si="25"/>
        <v>3/6/2022</v>
      </c>
      <c r="AH387" s="167">
        <f t="shared" ref="AH387:AH450" si="27">COUNTIFS(Z:Z,Z387,AG:AG,AG387)</f>
        <v>4</v>
      </c>
      <c r="AI387" s="168">
        <f t="shared" si="26"/>
        <v>0</v>
      </c>
    </row>
    <row r="388" spans="1:35" ht="15.75" customHeight="1" x14ac:dyDescent="0.2">
      <c r="A388" s="206" t="s">
        <v>1770</v>
      </c>
      <c r="B388" s="206" t="s">
        <v>667</v>
      </c>
      <c r="C388" s="206" t="s">
        <v>1770</v>
      </c>
      <c r="D388" s="227" t="s">
        <v>1762</v>
      </c>
      <c r="E388" s="206" t="s">
        <v>669</v>
      </c>
      <c r="F388" s="206" t="s">
        <v>670</v>
      </c>
      <c r="G388" s="227" t="s">
        <v>1762</v>
      </c>
      <c r="H388" s="275">
        <v>3.14</v>
      </c>
      <c r="I388" s="206" t="s">
        <v>671</v>
      </c>
      <c r="J388" s="206">
        <v>1</v>
      </c>
      <c r="K388" s="207">
        <v>2022</v>
      </c>
      <c r="L388" s="228" t="s">
        <v>1771</v>
      </c>
      <c r="M388" s="208" t="s">
        <v>860</v>
      </c>
      <c r="N388" s="260" t="s">
        <v>667</v>
      </c>
      <c r="O388" s="209" t="s">
        <v>667</v>
      </c>
      <c r="P388" s="232" t="s">
        <v>674</v>
      </c>
      <c r="Q388" s="210">
        <v>1978</v>
      </c>
      <c r="R388" s="211">
        <v>2</v>
      </c>
      <c r="S388" s="211" t="s">
        <v>667</v>
      </c>
      <c r="T388" s="211" t="s">
        <v>667</v>
      </c>
      <c r="U388" s="211" t="s">
        <v>667</v>
      </c>
      <c r="V388" s="211" t="s">
        <v>667</v>
      </c>
      <c r="W388" s="211" t="s">
        <v>667</v>
      </c>
      <c r="X388" s="212">
        <v>0</v>
      </c>
      <c r="Y388" s="212">
        <v>0</v>
      </c>
      <c r="Z388" s="213" t="s">
        <v>1448</v>
      </c>
      <c r="AA388" s="214">
        <v>2022</v>
      </c>
      <c r="AB388" s="215">
        <v>6</v>
      </c>
      <c r="AC388" s="215">
        <v>3</v>
      </c>
      <c r="AD388" s="220" t="b">
        <f>IF(ISBLANK(GroupMember[[#This Row],[1. Identifiant interne d’exploitation agricole*]]),"",IF(ISERROR(MATCH(GroupMember[[#This Row],[1. Identifiant interne d’exploitation agricole*]],CertifiedCrop[1. Identifiant interne d’exploitation agricole*],0)),FALSE,TRUE))</f>
        <v>1</v>
      </c>
      <c r="AE388" s="220" t="b">
        <f>IF(ISBLANK(GroupMember[[#This Row],[1. Identifiant interne d’exploitation agricole*]]),"",IF(ISERROR(MATCH(GroupMember[[#This Row],[1. Identifiant interne d’exploitation agricole*]],FarmUnit[1. Identifiant interne d’exploitation agricole*],0)),FALSE,TRUE))</f>
        <v>1</v>
      </c>
      <c r="AF388" s="165" t="str">
        <f t="shared" si="24"/>
        <v xml:space="preserve"> MOISE  BAH</v>
      </c>
      <c r="AG388" s="166" t="str">
        <f t="shared" si="25"/>
        <v>3/6/2022</v>
      </c>
      <c r="AH388" s="167">
        <f t="shared" si="27"/>
        <v>4</v>
      </c>
      <c r="AI388" s="168">
        <f t="shared" si="26"/>
        <v>0</v>
      </c>
    </row>
    <row r="389" spans="1:35" ht="15.75" customHeight="1" x14ac:dyDescent="0.2">
      <c r="A389" s="206" t="s">
        <v>1772</v>
      </c>
      <c r="B389" s="206" t="s">
        <v>667</v>
      </c>
      <c r="C389" s="206" t="s">
        <v>1772</v>
      </c>
      <c r="D389" s="227" t="s">
        <v>1762</v>
      </c>
      <c r="E389" s="206" t="s">
        <v>669</v>
      </c>
      <c r="F389" s="206" t="s">
        <v>670</v>
      </c>
      <c r="G389" s="227" t="s">
        <v>1762</v>
      </c>
      <c r="H389" s="275">
        <v>3</v>
      </c>
      <c r="I389" s="206" t="s">
        <v>671</v>
      </c>
      <c r="J389" s="206">
        <v>1</v>
      </c>
      <c r="K389" s="207">
        <v>2022</v>
      </c>
      <c r="L389" s="228" t="s">
        <v>1773</v>
      </c>
      <c r="M389" s="208" t="s">
        <v>860</v>
      </c>
      <c r="N389" s="260" t="s">
        <v>667</v>
      </c>
      <c r="O389" s="209" t="s">
        <v>667</v>
      </c>
      <c r="P389" s="232" t="s">
        <v>674</v>
      </c>
      <c r="Q389" s="210">
        <v>1988</v>
      </c>
      <c r="R389" s="211">
        <v>4</v>
      </c>
      <c r="S389" s="211" t="s">
        <v>667</v>
      </c>
      <c r="T389" s="211" t="s">
        <v>667</v>
      </c>
      <c r="U389" s="211" t="s">
        <v>667</v>
      </c>
      <c r="V389" s="211" t="s">
        <v>667</v>
      </c>
      <c r="W389" s="211" t="s">
        <v>667</v>
      </c>
      <c r="X389" s="212">
        <v>0</v>
      </c>
      <c r="Y389" s="212">
        <v>0</v>
      </c>
      <c r="Z389" s="213" t="s">
        <v>1448</v>
      </c>
      <c r="AA389" s="214">
        <v>2022</v>
      </c>
      <c r="AB389" s="215">
        <v>6</v>
      </c>
      <c r="AC389" s="215">
        <v>3</v>
      </c>
      <c r="AD389" s="220" t="b">
        <f>IF(ISBLANK(GroupMember[[#This Row],[1. Identifiant interne d’exploitation agricole*]]),"",IF(ISERROR(MATCH(GroupMember[[#This Row],[1. Identifiant interne d’exploitation agricole*]],CertifiedCrop[1. Identifiant interne d’exploitation agricole*],0)),FALSE,TRUE))</f>
        <v>1</v>
      </c>
      <c r="AE389" s="220" t="b">
        <f>IF(ISBLANK(GroupMember[[#This Row],[1. Identifiant interne d’exploitation agricole*]]),"",IF(ISERROR(MATCH(GroupMember[[#This Row],[1. Identifiant interne d’exploitation agricole*]],FarmUnit[1. Identifiant interne d’exploitation agricole*],0)),FALSE,TRUE))</f>
        <v>1</v>
      </c>
      <c r="AF389" s="165" t="str">
        <f t="shared" si="24"/>
        <v xml:space="preserve"> NARCISSE BAH</v>
      </c>
      <c r="AG389" s="166" t="str">
        <f t="shared" si="25"/>
        <v>3/6/2022</v>
      </c>
      <c r="AH389" s="167">
        <f t="shared" si="27"/>
        <v>4</v>
      </c>
      <c r="AI389" s="168">
        <f t="shared" si="26"/>
        <v>0</v>
      </c>
    </row>
    <row r="390" spans="1:35" ht="15.75" customHeight="1" x14ac:dyDescent="0.2">
      <c r="A390" s="206" t="s">
        <v>1774</v>
      </c>
      <c r="B390" s="206" t="s">
        <v>667</v>
      </c>
      <c r="C390" s="206" t="s">
        <v>1774</v>
      </c>
      <c r="D390" s="227" t="s">
        <v>1762</v>
      </c>
      <c r="E390" s="206" t="s">
        <v>669</v>
      </c>
      <c r="F390" s="206" t="s">
        <v>670</v>
      </c>
      <c r="G390" s="227" t="s">
        <v>1762</v>
      </c>
      <c r="H390" s="275">
        <v>3</v>
      </c>
      <c r="I390" s="206" t="s">
        <v>671</v>
      </c>
      <c r="J390" s="206">
        <v>1</v>
      </c>
      <c r="K390" s="207">
        <v>2022</v>
      </c>
      <c r="L390" s="228" t="s">
        <v>1775</v>
      </c>
      <c r="M390" s="208" t="s">
        <v>860</v>
      </c>
      <c r="N390" s="260" t="s">
        <v>667</v>
      </c>
      <c r="O390" s="209" t="s">
        <v>667</v>
      </c>
      <c r="P390" s="232" t="s">
        <v>674</v>
      </c>
      <c r="Q390" s="210">
        <v>1975</v>
      </c>
      <c r="R390" s="211">
        <v>5</v>
      </c>
      <c r="S390" s="211" t="s">
        <v>667</v>
      </c>
      <c r="T390" s="211" t="s">
        <v>667</v>
      </c>
      <c r="U390" s="211" t="s">
        <v>667</v>
      </c>
      <c r="V390" s="211" t="s">
        <v>667</v>
      </c>
      <c r="W390" s="211" t="s">
        <v>667</v>
      </c>
      <c r="X390" s="212">
        <v>0</v>
      </c>
      <c r="Y390" s="212">
        <v>0</v>
      </c>
      <c r="Z390" s="213" t="s">
        <v>1448</v>
      </c>
      <c r="AA390" s="214">
        <v>2022</v>
      </c>
      <c r="AB390" s="215">
        <v>6</v>
      </c>
      <c r="AC390" s="215">
        <v>6</v>
      </c>
      <c r="AD390" s="220" t="b">
        <f>IF(ISBLANK(GroupMember[[#This Row],[1. Identifiant interne d’exploitation agricole*]]),"",IF(ISERROR(MATCH(GroupMember[[#This Row],[1. Identifiant interne d’exploitation agricole*]],CertifiedCrop[1. Identifiant interne d’exploitation agricole*],0)),FALSE,TRUE))</f>
        <v>1</v>
      </c>
      <c r="AE390" s="220" t="b">
        <f>IF(ISBLANK(GroupMember[[#This Row],[1. Identifiant interne d’exploitation agricole*]]),"",IF(ISERROR(MATCH(GroupMember[[#This Row],[1. Identifiant interne d’exploitation agricole*]],FarmUnit[1. Identifiant interne d’exploitation agricole*],0)),FALSE,TRUE))</f>
        <v>1</v>
      </c>
      <c r="AF390" s="165" t="str">
        <f t="shared" si="24"/>
        <v>PATRICE  BAH</v>
      </c>
      <c r="AG390" s="166" t="str">
        <f t="shared" si="25"/>
        <v>6/6/2022</v>
      </c>
      <c r="AH390" s="167">
        <f t="shared" si="27"/>
        <v>5</v>
      </c>
      <c r="AI390" s="168">
        <f t="shared" si="26"/>
        <v>0</v>
      </c>
    </row>
    <row r="391" spans="1:35" ht="15.75" customHeight="1" x14ac:dyDescent="0.2">
      <c r="A391" s="206" t="s">
        <v>1776</v>
      </c>
      <c r="B391" s="206" t="s">
        <v>667</v>
      </c>
      <c r="C391" s="206" t="s">
        <v>1776</v>
      </c>
      <c r="D391" s="227" t="s">
        <v>1762</v>
      </c>
      <c r="E391" s="206" t="s">
        <v>669</v>
      </c>
      <c r="F391" s="206" t="s">
        <v>670</v>
      </c>
      <c r="G391" s="227" t="s">
        <v>1762</v>
      </c>
      <c r="H391" s="275">
        <v>2</v>
      </c>
      <c r="I391" s="206" t="s">
        <v>671</v>
      </c>
      <c r="J391" s="206">
        <v>1</v>
      </c>
      <c r="K391" s="207">
        <v>2022</v>
      </c>
      <c r="L391" s="228" t="s">
        <v>1777</v>
      </c>
      <c r="M391" s="208" t="s">
        <v>1778</v>
      </c>
      <c r="N391" s="260" t="s">
        <v>667</v>
      </c>
      <c r="O391" s="209" t="s">
        <v>667</v>
      </c>
      <c r="P391" s="232" t="s">
        <v>679</v>
      </c>
      <c r="Q391" s="210">
        <v>1988</v>
      </c>
      <c r="R391" s="211">
        <v>6</v>
      </c>
      <c r="S391" s="211" t="s">
        <v>667</v>
      </c>
      <c r="T391" s="211" t="s">
        <v>667</v>
      </c>
      <c r="U391" s="211" t="s">
        <v>667</v>
      </c>
      <c r="V391" s="211" t="s">
        <v>667</v>
      </c>
      <c r="W391" s="211" t="s">
        <v>667</v>
      </c>
      <c r="X391" s="212">
        <v>0</v>
      </c>
      <c r="Y391" s="212">
        <v>0</v>
      </c>
      <c r="Z391" s="213" t="s">
        <v>1448</v>
      </c>
      <c r="AA391" s="214">
        <v>2022</v>
      </c>
      <c r="AB391" s="215">
        <v>6</v>
      </c>
      <c r="AC391" s="215">
        <v>6</v>
      </c>
      <c r="AD391" s="220" t="b">
        <f>IF(ISBLANK(GroupMember[[#This Row],[1. Identifiant interne d’exploitation agricole*]]),"",IF(ISERROR(MATCH(GroupMember[[#This Row],[1. Identifiant interne d’exploitation agricole*]],CertifiedCrop[1. Identifiant interne d’exploitation agricole*],0)),FALSE,TRUE))</f>
        <v>1</v>
      </c>
      <c r="AE391" s="220" t="b">
        <f>IF(ISBLANK(GroupMember[[#This Row],[1. Identifiant interne d’exploitation agricole*]]),"",IF(ISERROR(MATCH(GroupMember[[#This Row],[1. Identifiant interne d’exploitation agricole*]],FarmUnit[1. Identifiant interne d’exploitation agricole*],0)),FALSE,TRUE))</f>
        <v>1</v>
      </c>
      <c r="AF391" s="165" t="str">
        <f t="shared" si="24"/>
        <v xml:space="preserve">CLARISSE BAHI </v>
      </c>
      <c r="AG391" s="166" t="str">
        <f t="shared" si="25"/>
        <v>6/6/2022</v>
      </c>
      <c r="AH391" s="167">
        <f t="shared" si="27"/>
        <v>5</v>
      </c>
      <c r="AI391" s="168">
        <f t="shared" si="26"/>
        <v>0</v>
      </c>
    </row>
    <row r="392" spans="1:35" ht="15.75" customHeight="1" x14ac:dyDescent="0.2">
      <c r="A392" s="206" t="s">
        <v>1779</v>
      </c>
      <c r="B392" s="206" t="s">
        <v>667</v>
      </c>
      <c r="C392" s="206" t="s">
        <v>1779</v>
      </c>
      <c r="D392" s="227" t="s">
        <v>1762</v>
      </c>
      <c r="E392" s="206" t="s">
        <v>669</v>
      </c>
      <c r="F392" s="206" t="s">
        <v>670</v>
      </c>
      <c r="G392" s="227" t="s">
        <v>1762</v>
      </c>
      <c r="H392" s="275">
        <v>3</v>
      </c>
      <c r="I392" s="206" t="s">
        <v>671</v>
      </c>
      <c r="J392" s="206">
        <v>1</v>
      </c>
      <c r="K392" s="207">
        <v>2022</v>
      </c>
      <c r="L392" s="228" t="s">
        <v>1780</v>
      </c>
      <c r="M392" s="208" t="s">
        <v>1778</v>
      </c>
      <c r="N392" s="260" t="s">
        <v>667</v>
      </c>
      <c r="O392" s="209" t="s">
        <v>667</v>
      </c>
      <c r="P392" s="232" t="s">
        <v>674</v>
      </c>
      <c r="Q392" s="210">
        <v>1989</v>
      </c>
      <c r="R392" s="211">
        <v>3</v>
      </c>
      <c r="S392" s="211" t="s">
        <v>667</v>
      </c>
      <c r="T392" s="211" t="s">
        <v>667</v>
      </c>
      <c r="U392" s="211" t="s">
        <v>667</v>
      </c>
      <c r="V392" s="211" t="s">
        <v>667</v>
      </c>
      <c r="W392" s="211" t="s">
        <v>667</v>
      </c>
      <c r="X392" s="212">
        <v>0</v>
      </c>
      <c r="Y392" s="212">
        <v>0</v>
      </c>
      <c r="Z392" s="213" t="s">
        <v>1448</v>
      </c>
      <c r="AA392" s="214">
        <v>2022</v>
      </c>
      <c r="AB392" s="215">
        <v>6</v>
      </c>
      <c r="AC392" s="215">
        <v>6</v>
      </c>
      <c r="AD392" s="220" t="b">
        <f>IF(ISBLANK(GroupMember[[#This Row],[1. Identifiant interne d’exploitation agricole*]]),"",IF(ISERROR(MATCH(GroupMember[[#This Row],[1. Identifiant interne d’exploitation agricole*]],CertifiedCrop[1. Identifiant interne d’exploitation agricole*],0)),FALSE,TRUE))</f>
        <v>1</v>
      </c>
      <c r="AE392" s="220" t="b">
        <f>IF(ISBLANK(GroupMember[[#This Row],[1. Identifiant interne d’exploitation agricole*]]),"",IF(ISERROR(MATCH(GroupMember[[#This Row],[1. Identifiant interne d’exploitation agricole*]],FarmUnit[1. Identifiant interne d’exploitation agricole*],0)),FALSE,TRUE))</f>
        <v>1</v>
      </c>
      <c r="AF392" s="165" t="str">
        <f t="shared" si="24"/>
        <v xml:space="preserve"> DESAHI BAHI </v>
      </c>
      <c r="AG392" s="166" t="str">
        <f t="shared" si="25"/>
        <v>6/6/2022</v>
      </c>
      <c r="AH392" s="167">
        <f t="shared" si="27"/>
        <v>5</v>
      </c>
      <c r="AI392" s="168">
        <f t="shared" si="26"/>
        <v>0</v>
      </c>
    </row>
    <row r="393" spans="1:35" ht="15.75" customHeight="1" x14ac:dyDescent="0.2">
      <c r="A393" s="206" t="s">
        <v>1781</v>
      </c>
      <c r="B393" s="206" t="s">
        <v>667</v>
      </c>
      <c r="C393" s="206" t="s">
        <v>1781</v>
      </c>
      <c r="D393" s="227" t="s">
        <v>1762</v>
      </c>
      <c r="E393" s="206" t="s">
        <v>669</v>
      </c>
      <c r="F393" s="206" t="s">
        <v>670</v>
      </c>
      <c r="G393" s="227" t="s">
        <v>1762</v>
      </c>
      <c r="H393" s="275">
        <v>5</v>
      </c>
      <c r="I393" s="206" t="s">
        <v>671</v>
      </c>
      <c r="J393" s="206">
        <v>1</v>
      </c>
      <c r="K393" s="207">
        <v>2022</v>
      </c>
      <c r="L393" s="228" t="s">
        <v>1782</v>
      </c>
      <c r="M393" s="208" t="s">
        <v>1783</v>
      </c>
      <c r="N393" s="260" t="s">
        <v>667</v>
      </c>
      <c r="O393" s="209" t="s">
        <v>667</v>
      </c>
      <c r="P393" s="232" t="s">
        <v>674</v>
      </c>
      <c r="Q393" s="210">
        <v>1978</v>
      </c>
      <c r="R393" s="211">
        <v>3</v>
      </c>
      <c r="S393" s="211" t="s">
        <v>667</v>
      </c>
      <c r="T393" s="211" t="s">
        <v>667</v>
      </c>
      <c r="U393" s="211" t="s">
        <v>667</v>
      </c>
      <c r="V393" s="211" t="s">
        <v>667</v>
      </c>
      <c r="W393" s="211" t="s">
        <v>667</v>
      </c>
      <c r="X393" s="212">
        <v>0</v>
      </c>
      <c r="Y393" s="212">
        <v>0</v>
      </c>
      <c r="Z393" s="213" t="s">
        <v>1448</v>
      </c>
      <c r="AA393" s="214">
        <v>2022</v>
      </c>
      <c r="AB393" s="215">
        <v>6</v>
      </c>
      <c r="AC393" s="215">
        <v>7</v>
      </c>
      <c r="AD393" s="220" t="b">
        <f>IF(ISBLANK(GroupMember[[#This Row],[1. Identifiant interne d’exploitation agricole*]]),"",IF(ISERROR(MATCH(GroupMember[[#This Row],[1. Identifiant interne d’exploitation agricole*]],CertifiedCrop[1. Identifiant interne d’exploitation agricole*],0)),FALSE,TRUE))</f>
        <v>1</v>
      </c>
      <c r="AE393" s="220" t="b">
        <f>IF(ISBLANK(GroupMember[[#This Row],[1. Identifiant interne d’exploitation agricole*]]),"",IF(ISERROR(MATCH(GroupMember[[#This Row],[1. Identifiant interne d’exploitation agricole*]],FarmUnit[1. Identifiant interne d’exploitation agricole*],0)),FALSE,TRUE))</f>
        <v>1</v>
      </c>
      <c r="AF393" s="165" t="str">
        <f t="shared" si="24"/>
        <v xml:space="preserve"> OSCAR BAYA</v>
      </c>
      <c r="AG393" s="166" t="str">
        <f t="shared" si="25"/>
        <v>7/6/2022</v>
      </c>
      <c r="AH393" s="167">
        <f t="shared" si="27"/>
        <v>5</v>
      </c>
      <c r="AI393" s="168">
        <f t="shared" si="26"/>
        <v>0</v>
      </c>
    </row>
    <row r="394" spans="1:35" ht="15.75" customHeight="1" x14ac:dyDescent="0.2">
      <c r="A394" s="206" t="s">
        <v>1784</v>
      </c>
      <c r="B394" s="206" t="s">
        <v>667</v>
      </c>
      <c r="C394" s="206" t="s">
        <v>1784</v>
      </c>
      <c r="D394" s="227" t="s">
        <v>1762</v>
      </c>
      <c r="E394" s="206" t="s">
        <v>669</v>
      </c>
      <c r="F394" s="206" t="s">
        <v>670</v>
      </c>
      <c r="G394" s="227" t="s">
        <v>1762</v>
      </c>
      <c r="H394" s="275">
        <v>5</v>
      </c>
      <c r="I394" s="206" t="s">
        <v>671</v>
      </c>
      <c r="J394" s="206">
        <v>1</v>
      </c>
      <c r="K394" s="207">
        <v>2022</v>
      </c>
      <c r="L394" s="228" t="s">
        <v>1785</v>
      </c>
      <c r="M394" s="208" t="s">
        <v>1786</v>
      </c>
      <c r="N394" s="260" t="s">
        <v>667</v>
      </c>
      <c r="O394" s="209" t="s">
        <v>667</v>
      </c>
      <c r="P394" s="232" t="s">
        <v>674</v>
      </c>
      <c r="Q394" s="210">
        <v>1985</v>
      </c>
      <c r="R394" s="211">
        <v>3</v>
      </c>
      <c r="S394" s="211" t="s">
        <v>667</v>
      </c>
      <c r="T394" s="211" t="s">
        <v>667</v>
      </c>
      <c r="U394" s="211" t="s">
        <v>667</v>
      </c>
      <c r="V394" s="211" t="s">
        <v>667</v>
      </c>
      <c r="W394" s="211" t="s">
        <v>667</v>
      </c>
      <c r="X394" s="212">
        <v>0</v>
      </c>
      <c r="Y394" s="212">
        <v>0</v>
      </c>
      <c r="Z394" s="213" t="s">
        <v>1448</v>
      </c>
      <c r="AA394" s="214">
        <v>2022</v>
      </c>
      <c r="AB394" s="215">
        <v>6</v>
      </c>
      <c r="AC394" s="215">
        <v>7</v>
      </c>
      <c r="AD394" s="220" t="b">
        <f>IF(ISBLANK(GroupMember[[#This Row],[1. Identifiant interne d’exploitation agricole*]]),"",IF(ISERROR(MATCH(GroupMember[[#This Row],[1. Identifiant interne d’exploitation agricole*]],CertifiedCrop[1. Identifiant interne d’exploitation agricole*],0)),FALSE,TRUE))</f>
        <v>1</v>
      </c>
      <c r="AE394" s="220" t="b">
        <f>IF(ISBLANK(GroupMember[[#This Row],[1. Identifiant interne d’exploitation agricole*]]),"",IF(ISERROR(MATCH(GroupMember[[#This Row],[1. Identifiant interne d’exploitation agricole*]],FarmUnit[1. Identifiant interne d’exploitation agricole*],0)),FALSE,TRUE))</f>
        <v>1</v>
      </c>
      <c r="AF394" s="165" t="str">
        <f t="shared" si="24"/>
        <v xml:space="preserve"> LANDRY BIA</v>
      </c>
      <c r="AG394" s="166" t="str">
        <f t="shared" si="25"/>
        <v>7/6/2022</v>
      </c>
      <c r="AH394" s="167">
        <f t="shared" si="27"/>
        <v>5</v>
      </c>
      <c r="AI394" s="168">
        <f t="shared" si="26"/>
        <v>0</v>
      </c>
    </row>
    <row r="395" spans="1:35" ht="15.75" customHeight="1" x14ac:dyDescent="0.2">
      <c r="A395" s="206" t="s">
        <v>1787</v>
      </c>
      <c r="B395" s="206" t="s">
        <v>667</v>
      </c>
      <c r="C395" s="206" t="s">
        <v>1787</v>
      </c>
      <c r="D395" s="227" t="s">
        <v>1762</v>
      </c>
      <c r="E395" s="206" t="s">
        <v>669</v>
      </c>
      <c r="F395" s="206" t="s">
        <v>670</v>
      </c>
      <c r="G395" s="227" t="s">
        <v>1762</v>
      </c>
      <c r="H395" s="275">
        <v>3</v>
      </c>
      <c r="I395" s="206" t="s">
        <v>671</v>
      </c>
      <c r="J395" s="206">
        <v>1</v>
      </c>
      <c r="K395" s="207">
        <v>2022</v>
      </c>
      <c r="L395" s="228" t="s">
        <v>1788</v>
      </c>
      <c r="M395" s="208" t="s">
        <v>1789</v>
      </c>
      <c r="N395" s="260" t="s">
        <v>667</v>
      </c>
      <c r="O395" s="209" t="s">
        <v>667</v>
      </c>
      <c r="P395" s="232" t="s">
        <v>674</v>
      </c>
      <c r="Q395" s="210">
        <v>1977</v>
      </c>
      <c r="R395" s="211">
        <v>2</v>
      </c>
      <c r="S395" s="211" t="s">
        <v>667</v>
      </c>
      <c r="T395" s="211" t="s">
        <v>667</v>
      </c>
      <c r="U395" s="211" t="s">
        <v>667</v>
      </c>
      <c r="V395" s="211" t="s">
        <v>667</v>
      </c>
      <c r="W395" s="211" t="s">
        <v>667</v>
      </c>
      <c r="X395" s="212">
        <v>0</v>
      </c>
      <c r="Y395" s="212">
        <v>0</v>
      </c>
      <c r="Z395" s="213" t="s">
        <v>1448</v>
      </c>
      <c r="AA395" s="214">
        <v>2022</v>
      </c>
      <c r="AB395" s="215">
        <v>6</v>
      </c>
      <c r="AC395" s="215">
        <v>7</v>
      </c>
      <c r="AD395" s="220" t="b">
        <f>IF(ISBLANK(GroupMember[[#This Row],[1. Identifiant interne d’exploitation agricole*]]),"",IF(ISERROR(MATCH(GroupMember[[#This Row],[1. Identifiant interne d’exploitation agricole*]],CertifiedCrop[1. Identifiant interne d’exploitation agricole*],0)),FALSE,TRUE))</f>
        <v>1</v>
      </c>
      <c r="AE395" s="220" t="b">
        <f>IF(ISBLANK(GroupMember[[#This Row],[1. Identifiant interne d’exploitation agricole*]]),"",IF(ISERROR(MATCH(GroupMember[[#This Row],[1. Identifiant interne d’exploitation agricole*]],FarmUnit[1. Identifiant interne d’exploitation agricole*],0)),FALSE,TRUE))</f>
        <v>1</v>
      </c>
      <c r="AF395" s="165" t="str">
        <f t="shared" si="24"/>
        <v xml:space="preserve"> GILDAS BLESSON</v>
      </c>
      <c r="AG395" s="166" t="str">
        <f t="shared" si="25"/>
        <v>7/6/2022</v>
      </c>
      <c r="AH395" s="167">
        <f t="shared" si="27"/>
        <v>5</v>
      </c>
      <c r="AI395" s="168">
        <f t="shared" si="26"/>
        <v>0</v>
      </c>
    </row>
    <row r="396" spans="1:35" ht="15.75" customHeight="1" x14ac:dyDescent="0.2">
      <c r="A396" s="206" t="s">
        <v>1790</v>
      </c>
      <c r="B396" s="206" t="s">
        <v>667</v>
      </c>
      <c r="C396" s="206" t="s">
        <v>1790</v>
      </c>
      <c r="D396" s="227" t="s">
        <v>1762</v>
      </c>
      <c r="E396" s="206" t="s">
        <v>669</v>
      </c>
      <c r="F396" s="206" t="s">
        <v>670</v>
      </c>
      <c r="G396" s="227" t="s">
        <v>1762</v>
      </c>
      <c r="H396" s="275">
        <v>4</v>
      </c>
      <c r="I396" s="206" t="s">
        <v>671</v>
      </c>
      <c r="J396" s="206">
        <v>1</v>
      </c>
      <c r="K396" s="207">
        <v>2022</v>
      </c>
      <c r="L396" s="228" t="s">
        <v>1791</v>
      </c>
      <c r="M396" s="208" t="s">
        <v>1792</v>
      </c>
      <c r="N396" s="260" t="s">
        <v>667</v>
      </c>
      <c r="O396" s="209" t="s">
        <v>667</v>
      </c>
      <c r="P396" s="232" t="s">
        <v>674</v>
      </c>
      <c r="Q396" s="210">
        <v>1988</v>
      </c>
      <c r="R396" s="211">
        <v>3</v>
      </c>
      <c r="S396" s="211" t="s">
        <v>667</v>
      </c>
      <c r="T396" s="211" t="s">
        <v>667</v>
      </c>
      <c r="U396" s="211" t="s">
        <v>667</v>
      </c>
      <c r="V396" s="211" t="s">
        <v>667</v>
      </c>
      <c r="W396" s="211" t="s">
        <v>667</v>
      </c>
      <c r="X396" s="212">
        <v>0</v>
      </c>
      <c r="Y396" s="212">
        <v>0</v>
      </c>
      <c r="Z396" s="213" t="s">
        <v>1448</v>
      </c>
      <c r="AA396" s="214">
        <v>2022</v>
      </c>
      <c r="AB396" s="215">
        <v>6</v>
      </c>
      <c r="AC396" s="215">
        <v>7</v>
      </c>
      <c r="AD396" s="220" t="b">
        <f>IF(ISBLANK(GroupMember[[#This Row],[1. Identifiant interne d’exploitation agricole*]]),"",IF(ISERROR(MATCH(GroupMember[[#This Row],[1. Identifiant interne d’exploitation agricole*]],CertifiedCrop[1. Identifiant interne d’exploitation agricole*],0)),FALSE,TRUE))</f>
        <v>1</v>
      </c>
      <c r="AE396" s="220" t="b">
        <f>IF(ISBLANK(GroupMember[[#This Row],[1. Identifiant interne d’exploitation agricole*]]),"",IF(ISERROR(MATCH(GroupMember[[#This Row],[1. Identifiant interne d’exploitation agricole*]],FarmUnit[1. Identifiant interne d’exploitation agricole*],0)),FALSE,TRUE))</f>
        <v>1</v>
      </c>
      <c r="AF396" s="165" t="str">
        <f t="shared" si="24"/>
        <v xml:space="preserve">TAO ALFRED BLESS </v>
      </c>
      <c r="AG396" s="166" t="str">
        <f t="shared" si="25"/>
        <v>7/6/2022</v>
      </c>
      <c r="AH396" s="167">
        <f t="shared" si="27"/>
        <v>5</v>
      </c>
      <c r="AI396" s="168">
        <f t="shared" si="26"/>
        <v>0</v>
      </c>
    </row>
    <row r="397" spans="1:35" ht="15.75" customHeight="1" x14ac:dyDescent="0.2">
      <c r="A397" s="206" t="s">
        <v>1793</v>
      </c>
      <c r="B397" s="206" t="s">
        <v>667</v>
      </c>
      <c r="C397" s="206" t="s">
        <v>1793</v>
      </c>
      <c r="D397" s="227" t="s">
        <v>1762</v>
      </c>
      <c r="E397" s="206" t="s">
        <v>669</v>
      </c>
      <c r="F397" s="206" t="s">
        <v>670</v>
      </c>
      <c r="G397" s="227" t="s">
        <v>1762</v>
      </c>
      <c r="H397" s="275">
        <v>3</v>
      </c>
      <c r="I397" s="206" t="s">
        <v>671</v>
      </c>
      <c r="J397" s="206">
        <v>1</v>
      </c>
      <c r="K397" s="207">
        <v>2022</v>
      </c>
      <c r="L397" s="228" t="s">
        <v>1794</v>
      </c>
      <c r="M397" s="208" t="s">
        <v>852</v>
      </c>
      <c r="N397" s="260" t="s">
        <v>667</v>
      </c>
      <c r="O397" s="209" t="s">
        <v>667</v>
      </c>
      <c r="P397" s="232" t="s">
        <v>674</v>
      </c>
      <c r="Q397" s="210">
        <v>1987</v>
      </c>
      <c r="R397" s="211">
        <v>3</v>
      </c>
      <c r="S397" s="211" t="s">
        <v>667</v>
      </c>
      <c r="T397" s="211" t="s">
        <v>667</v>
      </c>
      <c r="U397" s="211" t="s">
        <v>667</v>
      </c>
      <c r="V397" s="211" t="s">
        <v>667</v>
      </c>
      <c r="W397" s="211" t="s">
        <v>667</v>
      </c>
      <c r="X397" s="212">
        <v>0</v>
      </c>
      <c r="Y397" s="212">
        <v>0</v>
      </c>
      <c r="Z397" s="213" t="s">
        <v>1448</v>
      </c>
      <c r="AA397" s="214">
        <v>2022</v>
      </c>
      <c r="AB397" s="215">
        <v>6</v>
      </c>
      <c r="AC397" s="215">
        <v>7</v>
      </c>
      <c r="AD397" s="220" t="b">
        <f>IF(ISBLANK(GroupMember[[#This Row],[1. Identifiant interne d’exploitation agricole*]]),"",IF(ISERROR(MATCH(GroupMember[[#This Row],[1. Identifiant interne d’exploitation agricole*]],CertifiedCrop[1. Identifiant interne d’exploitation agricole*],0)),FALSE,TRUE))</f>
        <v>1</v>
      </c>
      <c r="AE397" s="220" t="b">
        <f>IF(ISBLANK(GroupMember[[#This Row],[1. Identifiant interne d’exploitation agricole*]]),"",IF(ISERROR(MATCH(GroupMember[[#This Row],[1. Identifiant interne d’exploitation agricole*]],FarmUnit[1. Identifiant interne d’exploitation agricole*],0)),FALSE,TRUE))</f>
        <v>1</v>
      </c>
      <c r="AF397" s="165" t="str">
        <f t="shared" si="24"/>
        <v xml:space="preserve">CONFERENCIO BLY </v>
      </c>
      <c r="AG397" s="166" t="str">
        <f t="shared" si="25"/>
        <v>7/6/2022</v>
      </c>
      <c r="AH397" s="167">
        <f t="shared" si="27"/>
        <v>5</v>
      </c>
      <c r="AI397" s="168">
        <f t="shared" si="26"/>
        <v>0</v>
      </c>
    </row>
    <row r="398" spans="1:35" ht="15.75" customHeight="1" x14ac:dyDescent="0.2">
      <c r="A398" s="206" t="s">
        <v>1795</v>
      </c>
      <c r="B398" s="206" t="s">
        <v>667</v>
      </c>
      <c r="C398" s="206" t="s">
        <v>1795</v>
      </c>
      <c r="D398" s="227" t="s">
        <v>1762</v>
      </c>
      <c r="E398" s="206" t="s">
        <v>669</v>
      </c>
      <c r="F398" s="206" t="s">
        <v>670</v>
      </c>
      <c r="G398" s="227" t="s">
        <v>1762</v>
      </c>
      <c r="H398" s="275">
        <v>3</v>
      </c>
      <c r="I398" s="206" t="s">
        <v>671</v>
      </c>
      <c r="J398" s="206">
        <v>1</v>
      </c>
      <c r="K398" s="207">
        <v>2022</v>
      </c>
      <c r="L398" s="228" t="s">
        <v>1796</v>
      </c>
      <c r="M398" s="208" t="s">
        <v>1797</v>
      </c>
      <c r="N398" s="260" t="s">
        <v>667</v>
      </c>
      <c r="O398" s="209" t="s">
        <v>667</v>
      </c>
      <c r="P398" s="232" t="s">
        <v>674</v>
      </c>
      <c r="Q398" s="210">
        <v>1977</v>
      </c>
      <c r="R398" s="211">
        <v>2</v>
      </c>
      <c r="S398" s="211" t="s">
        <v>667</v>
      </c>
      <c r="T398" s="211" t="s">
        <v>667</v>
      </c>
      <c r="U398" s="211" t="s">
        <v>667</v>
      </c>
      <c r="V398" s="211" t="s">
        <v>667</v>
      </c>
      <c r="W398" s="211" t="s">
        <v>667</v>
      </c>
      <c r="X398" s="212">
        <v>0</v>
      </c>
      <c r="Y398" s="212">
        <v>0</v>
      </c>
      <c r="Z398" s="213" t="s">
        <v>1448</v>
      </c>
      <c r="AA398" s="214">
        <v>2022</v>
      </c>
      <c r="AB398" s="215">
        <v>6</v>
      </c>
      <c r="AC398" s="215">
        <v>8</v>
      </c>
      <c r="AD398" s="220" t="b">
        <f>IF(ISBLANK(GroupMember[[#This Row],[1. Identifiant interne d’exploitation agricole*]]),"",IF(ISERROR(MATCH(GroupMember[[#This Row],[1. Identifiant interne d’exploitation agricole*]],CertifiedCrop[1. Identifiant interne d’exploitation agricole*],0)),FALSE,TRUE))</f>
        <v>1</v>
      </c>
      <c r="AE398" s="220" t="b">
        <f>IF(ISBLANK(GroupMember[[#This Row],[1. Identifiant interne d’exploitation agricole*]]),"",IF(ISERROR(MATCH(GroupMember[[#This Row],[1. Identifiant interne d’exploitation agricole*]],FarmUnit[1. Identifiant interne d’exploitation agricole*],0)),FALSE,TRUE))</f>
        <v>1</v>
      </c>
      <c r="AF398" s="165" t="str">
        <f t="shared" si="24"/>
        <v xml:space="preserve"> ACHILE DAHO</v>
      </c>
      <c r="AG398" s="166" t="str">
        <f t="shared" si="25"/>
        <v>8/6/2022</v>
      </c>
      <c r="AH398" s="167">
        <f t="shared" si="27"/>
        <v>5</v>
      </c>
      <c r="AI398" s="168">
        <f t="shared" si="26"/>
        <v>0</v>
      </c>
    </row>
    <row r="399" spans="1:35" ht="15.75" customHeight="1" x14ac:dyDescent="0.2">
      <c r="A399" s="206" t="s">
        <v>1798</v>
      </c>
      <c r="B399" s="206" t="s">
        <v>667</v>
      </c>
      <c r="C399" s="206" t="s">
        <v>1798</v>
      </c>
      <c r="D399" s="227" t="s">
        <v>1762</v>
      </c>
      <c r="E399" s="206" t="s">
        <v>669</v>
      </c>
      <c r="F399" s="206" t="s">
        <v>670</v>
      </c>
      <c r="G399" s="227" t="s">
        <v>1762</v>
      </c>
      <c r="H399" s="275">
        <v>2.08</v>
      </c>
      <c r="I399" s="206" t="s">
        <v>671</v>
      </c>
      <c r="J399" s="206">
        <v>1</v>
      </c>
      <c r="K399" s="207">
        <v>2022</v>
      </c>
      <c r="L399" s="228" t="s">
        <v>1799</v>
      </c>
      <c r="M399" s="208" t="s">
        <v>1797</v>
      </c>
      <c r="N399" s="260" t="s">
        <v>667</v>
      </c>
      <c r="O399" s="209" t="s">
        <v>667</v>
      </c>
      <c r="P399" s="232" t="s">
        <v>674</v>
      </c>
      <c r="Q399" s="210">
        <v>1980</v>
      </c>
      <c r="R399" s="211">
        <v>3</v>
      </c>
      <c r="S399" s="211" t="s">
        <v>667</v>
      </c>
      <c r="T399" s="211" t="s">
        <v>667</v>
      </c>
      <c r="U399" s="211" t="s">
        <v>667</v>
      </c>
      <c r="V399" s="211" t="s">
        <v>667</v>
      </c>
      <c r="W399" s="211" t="s">
        <v>667</v>
      </c>
      <c r="X399" s="212">
        <v>0</v>
      </c>
      <c r="Y399" s="212">
        <v>0</v>
      </c>
      <c r="Z399" s="213" t="s">
        <v>1448</v>
      </c>
      <c r="AA399" s="214">
        <v>2022</v>
      </c>
      <c r="AB399" s="215">
        <v>6</v>
      </c>
      <c r="AC399" s="215">
        <v>8</v>
      </c>
      <c r="AD399" s="220" t="b">
        <f>IF(ISBLANK(GroupMember[[#This Row],[1. Identifiant interne d’exploitation agricole*]]),"",IF(ISERROR(MATCH(GroupMember[[#This Row],[1. Identifiant interne d’exploitation agricole*]],CertifiedCrop[1. Identifiant interne d’exploitation agricole*],0)),FALSE,TRUE))</f>
        <v>1</v>
      </c>
      <c r="AE399" s="220" t="b">
        <f>IF(ISBLANK(GroupMember[[#This Row],[1. Identifiant interne d’exploitation agricole*]]),"",IF(ISERROR(MATCH(GroupMember[[#This Row],[1. Identifiant interne d’exploitation agricole*]],FarmUnit[1. Identifiant interne d’exploitation agricole*],0)),FALSE,TRUE))</f>
        <v>1</v>
      </c>
      <c r="AF399" s="165" t="str">
        <f t="shared" si="24"/>
        <v xml:space="preserve"> BRIS P1 DAHO</v>
      </c>
      <c r="AG399" s="166" t="str">
        <f t="shared" si="25"/>
        <v>8/6/2022</v>
      </c>
      <c r="AH399" s="167">
        <f t="shared" si="27"/>
        <v>5</v>
      </c>
      <c r="AI399" s="168">
        <f t="shared" si="26"/>
        <v>0</v>
      </c>
    </row>
    <row r="400" spans="1:35" ht="15.75" customHeight="1" x14ac:dyDescent="0.2">
      <c r="A400" s="206" t="s">
        <v>1800</v>
      </c>
      <c r="B400" s="206" t="s">
        <v>667</v>
      </c>
      <c r="C400" s="206" t="s">
        <v>1800</v>
      </c>
      <c r="D400" s="227" t="s">
        <v>1762</v>
      </c>
      <c r="E400" s="206" t="s">
        <v>669</v>
      </c>
      <c r="F400" s="206" t="s">
        <v>670</v>
      </c>
      <c r="G400" s="227" t="s">
        <v>1762</v>
      </c>
      <c r="H400" s="275">
        <v>4.63</v>
      </c>
      <c r="I400" s="206" t="s">
        <v>671</v>
      </c>
      <c r="J400" s="206">
        <v>1</v>
      </c>
      <c r="K400" s="207">
        <v>2022</v>
      </c>
      <c r="L400" s="228" t="s">
        <v>1801</v>
      </c>
      <c r="M400" s="208" t="s">
        <v>1797</v>
      </c>
      <c r="N400" s="260" t="s">
        <v>667</v>
      </c>
      <c r="O400" s="209" t="s">
        <v>667</v>
      </c>
      <c r="P400" s="232" t="s">
        <v>674</v>
      </c>
      <c r="Q400" s="210">
        <v>1981</v>
      </c>
      <c r="R400" s="211">
        <v>5</v>
      </c>
      <c r="S400" s="211" t="s">
        <v>667</v>
      </c>
      <c r="T400" s="211" t="s">
        <v>667</v>
      </c>
      <c r="U400" s="211" t="s">
        <v>667</v>
      </c>
      <c r="V400" s="211" t="s">
        <v>667</v>
      </c>
      <c r="W400" s="211" t="s">
        <v>667</v>
      </c>
      <c r="X400" s="212">
        <v>0</v>
      </c>
      <c r="Y400" s="212">
        <v>0</v>
      </c>
      <c r="Z400" s="213" t="s">
        <v>1448</v>
      </c>
      <c r="AA400" s="214">
        <v>2022</v>
      </c>
      <c r="AB400" s="215">
        <v>6</v>
      </c>
      <c r="AC400" s="215">
        <v>8</v>
      </c>
      <c r="AD400" s="220" t="b">
        <f>IF(ISBLANK(GroupMember[[#This Row],[1. Identifiant interne d’exploitation agricole*]]),"",IF(ISERROR(MATCH(GroupMember[[#This Row],[1. Identifiant interne d’exploitation agricole*]],CertifiedCrop[1. Identifiant interne d’exploitation agricole*],0)),FALSE,TRUE))</f>
        <v>1</v>
      </c>
      <c r="AE400" s="220" t="b">
        <f>IF(ISBLANK(GroupMember[[#This Row],[1. Identifiant interne d’exploitation agricole*]]),"",IF(ISERROR(MATCH(GroupMember[[#This Row],[1. Identifiant interne d’exploitation agricole*]],FarmUnit[1. Identifiant interne d’exploitation agricole*],0)),FALSE,TRUE))</f>
        <v>1</v>
      </c>
      <c r="AF400" s="165" t="str">
        <f t="shared" si="24"/>
        <v xml:space="preserve"> BRIS P2 DAHO</v>
      </c>
      <c r="AG400" s="166" t="str">
        <f t="shared" si="25"/>
        <v>8/6/2022</v>
      </c>
      <c r="AH400" s="167">
        <f t="shared" si="27"/>
        <v>5</v>
      </c>
      <c r="AI400" s="168">
        <f t="shared" si="26"/>
        <v>0</v>
      </c>
    </row>
    <row r="401" spans="1:35" ht="15.75" customHeight="1" x14ac:dyDescent="0.2">
      <c r="A401" s="206" t="s">
        <v>1802</v>
      </c>
      <c r="B401" s="206" t="s">
        <v>667</v>
      </c>
      <c r="C401" s="206" t="s">
        <v>1802</v>
      </c>
      <c r="D401" s="227" t="s">
        <v>1762</v>
      </c>
      <c r="E401" s="206" t="s">
        <v>669</v>
      </c>
      <c r="F401" s="206" t="s">
        <v>670</v>
      </c>
      <c r="G401" s="227" t="s">
        <v>1762</v>
      </c>
      <c r="H401" s="275">
        <v>6.3</v>
      </c>
      <c r="I401" s="206" t="s">
        <v>671</v>
      </c>
      <c r="J401" s="206">
        <v>1</v>
      </c>
      <c r="K401" s="207">
        <v>2022</v>
      </c>
      <c r="L401" s="208" t="s">
        <v>1803</v>
      </c>
      <c r="M401" s="208" t="s">
        <v>1797</v>
      </c>
      <c r="N401" s="260" t="s">
        <v>667</v>
      </c>
      <c r="O401" s="209" t="s">
        <v>667</v>
      </c>
      <c r="P401" s="232" t="s">
        <v>674</v>
      </c>
      <c r="Q401" s="210">
        <v>1986</v>
      </c>
      <c r="R401" s="211">
        <v>2</v>
      </c>
      <c r="S401" s="211" t="s">
        <v>667</v>
      </c>
      <c r="T401" s="211" t="s">
        <v>667</v>
      </c>
      <c r="U401" s="211" t="s">
        <v>667</v>
      </c>
      <c r="V401" s="211" t="s">
        <v>667</v>
      </c>
      <c r="W401" s="211" t="s">
        <v>667</v>
      </c>
      <c r="X401" s="212">
        <v>0</v>
      </c>
      <c r="Y401" s="212">
        <v>0</v>
      </c>
      <c r="Z401" s="213" t="s">
        <v>1448</v>
      </c>
      <c r="AA401" s="214">
        <v>2022</v>
      </c>
      <c r="AB401" s="215">
        <v>6</v>
      </c>
      <c r="AC401" s="215">
        <v>8</v>
      </c>
      <c r="AD401" s="220" t="b">
        <f>IF(ISBLANK(GroupMember[[#This Row],[1. Identifiant interne d’exploitation agricole*]]),"",IF(ISERROR(MATCH(GroupMember[[#This Row],[1. Identifiant interne d’exploitation agricole*]],CertifiedCrop[1. Identifiant interne d’exploitation agricole*],0)),FALSE,TRUE))</f>
        <v>1</v>
      </c>
      <c r="AE401" s="220" t="b">
        <f>IF(ISBLANK(GroupMember[[#This Row],[1. Identifiant interne d’exploitation agricole*]]),"",IF(ISERROR(MATCH(GroupMember[[#This Row],[1. Identifiant interne d’exploitation agricole*]],FarmUnit[1. Identifiant interne d’exploitation agricole*],0)),FALSE,TRUE))</f>
        <v>1</v>
      </c>
      <c r="AF401" s="165" t="str">
        <f t="shared" si="24"/>
        <v>BRIS P3 DAHO</v>
      </c>
      <c r="AG401" s="166" t="str">
        <f t="shared" si="25"/>
        <v>8/6/2022</v>
      </c>
      <c r="AH401" s="167">
        <f t="shared" si="27"/>
        <v>5</v>
      </c>
      <c r="AI401" s="168">
        <f t="shared" si="26"/>
        <v>0</v>
      </c>
    </row>
    <row r="402" spans="1:35" ht="15.75" customHeight="1" x14ac:dyDescent="0.2">
      <c r="A402" s="206" t="s">
        <v>1804</v>
      </c>
      <c r="B402" s="206" t="s">
        <v>667</v>
      </c>
      <c r="C402" s="206" t="s">
        <v>1804</v>
      </c>
      <c r="D402" s="227" t="s">
        <v>1762</v>
      </c>
      <c r="E402" s="206" t="s">
        <v>669</v>
      </c>
      <c r="F402" s="206" t="s">
        <v>670</v>
      </c>
      <c r="G402" s="227" t="s">
        <v>1762</v>
      </c>
      <c r="H402" s="275">
        <v>3</v>
      </c>
      <c r="I402" s="206" t="s">
        <v>671</v>
      </c>
      <c r="J402" s="206">
        <v>1</v>
      </c>
      <c r="K402" s="207">
        <v>2022</v>
      </c>
      <c r="L402" s="228" t="s">
        <v>1805</v>
      </c>
      <c r="M402" s="208" t="s">
        <v>1797</v>
      </c>
      <c r="N402" s="260" t="s">
        <v>667</v>
      </c>
      <c r="O402" s="209" t="s">
        <v>667</v>
      </c>
      <c r="P402" s="232" t="s">
        <v>674</v>
      </c>
      <c r="Q402" s="210">
        <v>1990</v>
      </c>
      <c r="R402" s="211">
        <v>4</v>
      </c>
      <c r="S402" s="211" t="s">
        <v>667</v>
      </c>
      <c r="T402" s="211" t="s">
        <v>667</v>
      </c>
      <c r="U402" s="211" t="s">
        <v>667</v>
      </c>
      <c r="V402" s="211" t="s">
        <v>667</v>
      </c>
      <c r="W402" s="211" t="s">
        <v>667</v>
      </c>
      <c r="X402" s="212">
        <v>0</v>
      </c>
      <c r="Y402" s="212">
        <v>0</v>
      </c>
      <c r="Z402" s="213" t="s">
        <v>1448</v>
      </c>
      <c r="AA402" s="214">
        <v>2022</v>
      </c>
      <c r="AB402" s="215">
        <v>6</v>
      </c>
      <c r="AC402" s="215">
        <v>9</v>
      </c>
      <c r="AD402" s="220" t="b">
        <f>IF(ISBLANK(GroupMember[[#This Row],[1. Identifiant interne d’exploitation agricole*]]),"",IF(ISERROR(MATCH(GroupMember[[#This Row],[1. Identifiant interne d’exploitation agricole*]],CertifiedCrop[1. Identifiant interne d’exploitation agricole*],0)),FALSE,TRUE))</f>
        <v>1</v>
      </c>
      <c r="AE402" s="220" t="b">
        <f>IF(ISBLANK(GroupMember[[#This Row],[1. Identifiant interne d’exploitation agricole*]]),"",IF(ISERROR(MATCH(GroupMember[[#This Row],[1. Identifiant interne d’exploitation agricole*]],FarmUnit[1. Identifiant interne d’exploitation agricole*],0)),FALSE,TRUE))</f>
        <v>1</v>
      </c>
      <c r="AF402" s="165" t="str">
        <f t="shared" si="24"/>
        <v xml:space="preserve"> ERIC DAHO</v>
      </c>
      <c r="AG402" s="166" t="str">
        <f t="shared" si="25"/>
        <v>9/6/2022</v>
      </c>
      <c r="AH402" s="167">
        <f t="shared" si="27"/>
        <v>6</v>
      </c>
      <c r="AI402" s="168">
        <f t="shared" si="26"/>
        <v>0</v>
      </c>
    </row>
    <row r="403" spans="1:35" ht="15.75" customHeight="1" x14ac:dyDescent="0.2">
      <c r="A403" s="206" t="s">
        <v>1806</v>
      </c>
      <c r="B403" s="206" t="s">
        <v>667</v>
      </c>
      <c r="C403" s="206" t="s">
        <v>1806</v>
      </c>
      <c r="D403" s="227" t="s">
        <v>1762</v>
      </c>
      <c r="E403" s="206" t="s">
        <v>669</v>
      </c>
      <c r="F403" s="206" t="s">
        <v>670</v>
      </c>
      <c r="G403" s="227" t="s">
        <v>1762</v>
      </c>
      <c r="H403" s="275">
        <v>4</v>
      </c>
      <c r="I403" s="206" t="s">
        <v>671</v>
      </c>
      <c r="J403" s="206">
        <v>1</v>
      </c>
      <c r="K403" s="207">
        <v>2022</v>
      </c>
      <c r="L403" s="228" t="s">
        <v>1807</v>
      </c>
      <c r="M403" s="208" t="s">
        <v>1808</v>
      </c>
      <c r="N403" s="260" t="s">
        <v>667</v>
      </c>
      <c r="O403" s="209" t="s">
        <v>667</v>
      </c>
      <c r="P403" s="232" t="s">
        <v>674</v>
      </c>
      <c r="Q403" s="210">
        <v>1982</v>
      </c>
      <c r="R403" s="211">
        <v>5</v>
      </c>
      <c r="S403" s="211" t="s">
        <v>667</v>
      </c>
      <c r="T403" s="211" t="s">
        <v>667</v>
      </c>
      <c r="U403" s="211" t="s">
        <v>667</v>
      </c>
      <c r="V403" s="211" t="s">
        <v>667</v>
      </c>
      <c r="W403" s="211" t="s">
        <v>667</v>
      </c>
      <c r="X403" s="212">
        <v>0</v>
      </c>
      <c r="Y403" s="212">
        <v>0</v>
      </c>
      <c r="Z403" s="213" t="s">
        <v>1448</v>
      </c>
      <c r="AA403" s="214">
        <v>2022</v>
      </c>
      <c r="AB403" s="215">
        <v>6</v>
      </c>
      <c r="AC403" s="215">
        <v>9</v>
      </c>
      <c r="AD403" s="220" t="b">
        <f>IF(ISBLANK(GroupMember[[#This Row],[1. Identifiant interne d’exploitation agricole*]]),"",IF(ISERROR(MATCH(GroupMember[[#This Row],[1. Identifiant interne d’exploitation agricole*]],CertifiedCrop[1. Identifiant interne d’exploitation agricole*],0)),FALSE,TRUE))</f>
        <v>1</v>
      </c>
      <c r="AE403" s="220" t="b">
        <f>IF(ISBLANK(GroupMember[[#This Row],[1. Identifiant interne d’exploitation agricole*]]),"",IF(ISERROR(MATCH(GroupMember[[#This Row],[1. Identifiant interne d’exploitation agricole*]],FarmUnit[1. Identifiant interne d’exploitation agricole*],0)),FALSE,TRUE))</f>
        <v>1</v>
      </c>
      <c r="AF403" s="165" t="str">
        <f t="shared" si="24"/>
        <v xml:space="preserve"> GNION SEKIN GUSTAVE DIE</v>
      </c>
      <c r="AG403" s="166" t="str">
        <f t="shared" si="25"/>
        <v>9/6/2022</v>
      </c>
      <c r="AH403" s="167">
        <f t="shared" si="27"/>
        <v>6</v>
      </c>
      <c r="AI403" s="168">
        <f t="shared" si="26"/>
        <v>0</v>
      </c>
    </row>
    <row r="404" spans="1:35" ht="15.75" customHeight="1" x14ac:dyDescent="0.2">
      <c r="A404" s="206" t="s">
        <v>1809</v>
      </c>
      <c r="B404" s="206" t="s">
        <v>667</v>
      </c>
      <c r="C404" s="206" t="s">
        <v>1809</v>
      </c>
      <c r="D404" s="227" t="s">
        <v>1762</v>
      </c>
      <c r="E404" s="206" t="s">
        <v>669</v>
      </c>
      <c r="F404" s="206" t="s">
        <v>670</v>
      </c>
      <c r="G404" s="227" t="s">
        <v>1762</v>
      </c>
      <c r="H404" s="275">
        <v>6</v>
      </c>
      <c r="I404" s="206" t="s">
        <v>671</v>
      </c>
      <c r="J404" s="206">
        <v>1</v>
      </c>
      <c r="K404" s="207">
        <v>2022</v>
      </c>
      <c r="L404" s="228" t="s">
        <v>1810</v>
      </c>
      <c r="M404" s="208" t="s">
        <v>1808</v>
      </c>
      <c r="N404" s="260" t="s">
        <v>667</v>
      </c>
      <c r="O404" s="209" t="s">
        <v>667</v>
      </c>
      <c r="P404" s="232" t="s">
        <v>674</v>
      </c>
      <c r="Q404" s="210">
        <v>1975</v>
      </c>
      <c r="R404" s="211">
        <v>4</v>
      </c>
      <c r="S404" s="211" t="s">
        <v>667</v>
      </c>
      <c r="T404" s="211" t="s">
        <v>667</v>
      </c>
      <c r="U404" s="211" t="s">
        <v>667</v>
      </c>
      <c r="V404" s="211" t="s">
        <v>667</v>
      </c>
      <c r="W404" s="211" t="s">
        <v>667</v>
      </c>
      <c r="X404" s="212">
        <v>0</v>
      </c>
      <c r="Y404" s="212">
        <v>0</v>
      </c>
      <c r="Z404" s="213" t="s">
        <v>1448</v>
      </c>
      <c r="AA404" s="214">
        <v>2022</v>
      </c>
      <c r="AB404" s="215">
        <v>6</v>
      </c>
      <c r="AC404" s="215">
        <v>9</v>
      </c>
      <c r="AD404" s="220" t="b">
        <f>IF(ISBLANK(GroupMember[[#This Row],[1. Identifiant interne d’exploitation agricole*]]),"",IF(ISERROR(MATCH(GroupMember[[#This Row],[1. Identifiant interne d’exploitation agricole*]],CertifiedCrop[1. Identifiant interne d’exploitation agricole*],0)),FALSE,TRUE))</f>
        <v>1</v>
      </c>
      <c r="AE404" s="220" t="b">
        <f>IF(ISBLANK(GroupMember[[#This Row],[1. Identifiant interne d’exploitation agricole*]]),"",IF(ISERROR(MATCH(GroupMember[[#This Row],[1. Identifiant interne d’exploitation agricole*]],FarmUnit[1. Identifiant interne d’exploitation agricole*],0)),FALSE,TRUE))</f>
        <v>1</v>
      </c>
      <c r="AF404" s="165" t="str">
        <f t="shared" si="24"/>
        <v xml:space="preserve"> OUE MOISE  DIE</v>
      </c>
      <c r="AG404" s="166" t="str">
        <f t="shared" si="25"/>
        <v>9/6/2022</v>
      </c>
      <c r="AH404" s="167">
        <f t="shared" si="27"/>
        <v>6</v>
      </c>
      <c r="AI404" s="168">
        <f t="shared" si="26"/>
        <v>0</v>
      </c>
    </row>
    <row r="405" spans="1:35" ht="15.75" customHeight="1" x14ac:dyDescent="0.2">
      <c r="A405" s="206" t="s">
        <v>1811</v>
      </c>
      <c r="B405" s="206" t="s">
        <v>667</v>
      </c>
      <c r="C405" s="206" t="s">
        <v>1811</v>
      </c>
      <c r="D405" s="227" t="s">
        <v>1762</v>
      </c>
      <c r="E405" s="206" t="s">
        <v>669</v>
      </c>
      <c r="F405" s="206" t="s">
        <v>670</v>
      </c>
      <c r="G405" s="227" t="s">
        <v>1762</v>
      </c>
      <c r="H405" s="275">
        <v>3.11</v>
      </c>
      <c r="I405" s="206" t="s">
        <v>671</v>
      </c>
      <c r="J405" s="206">
        <v>1</v>
      </c>
      <c r="K405" s="207">
        <v>2022</v>
      </c>
      <c r="L405" s="228" t="s">
        <v>1812</v>
      </c>
      <c r="M405" s="208" t="s">
        <v>1808</v>
      </c>
      <c r="N405" s="260" t="s">
        <v>667</v>
      </c>
      <c r="O405" s="209" t="s">
        <v>667</v>
      </c>
      <c r="P405" s="232" t="s">
        <v>674</v>
      </c>
      <c r="Q405" s="210">
        <v>1987</v>
      </c>
      <c r="R405" s="211">
        <v>8</v>
      </c>
      <c r="S405" s="211" t="s">
        <v>667</v>
      </c>
      <c r="T405" s="211" t="s">
        <v>667</v>
      </c>
      <c r="U405" s="211" t="s">
        <v>667</v>
      </c>
      <c r="V405" s="211" t="s">
        <v>667</v>
      </c>
      <c r="W405" s="211" t="s">
        <v>667</v>
      </c>
      <c r="X405" s="212">
        <v>0</v>
      </c>
      <c r="Y405" s="212">
        <v>0</v>
      </c>
      <c r="Z405" s="213" t="s">
        <v>1448</v>
      </c>
      <c r="AA405" s="214">
        <v>2022</v>
      </c>
      <c r="AB405" s="215">
        <v>6</v>
      </c>
      <c r="AC405" s="215">
        <v>9</v>
      </c>
      <c r="AD405" s="220" t="b">
        <f>IF(ISBLANK(GroupMember[[#This Row],[1. Identifiant interne d’exploitation agricole*]]),"",IF(ISERROR(MATCH(GroupMember[[#This Row],[1. Identifiant interne d’exploitation agricole*]],CertifiedCrop[1. Identifiant interne d’exploitation agricole*],0)),FALSE,TRUE))</f>
        <v>1</v>
      </c>
      <c r="AE405" s="220" t="b">
        <f>IF(ISBLANK(GroupMember[[#This Row],[1. Identifiant interne d’exploitation agricole*]]),"",IF(ISERROR(MATCH(GroupMember[[#This Row],[1. Identifiant interne d’exploitation agricole*]],FarmUnit[1. Identifiant interne d’exploitation agricole*],0)),FALSE,TRUE))</f>
        <v>1</v>
      </c>
      <c r="AF405" s="165" t="str">
        <f t="shared" si="24"/>
        <v xml:space="preserve"> ROBERT DIE</v>
      </c>
      <c r="AG405" s="166" t="str">
        <f t="shared" si="25"/>
        <v>9/6/2022</v>
      </c>
      <c r="AH405" s="167">
        <f t="shared" si="27"/>
        <v>6</v>
      </c>
      <c r="AI405" s="168">
        <f t="shared" si="26"/>
        <v>0</v>
      </c>
    </row>
    <row r="406" spans="1:35" ht="15.75" customHeight="1" x14ac:dyDescent="0.2">
      <c r="A406" s="206" t="s">
        <v>1813</v>
      </c>
      <c r="B406" s="206" t="s">
        <v>667</v>
      </c>
      <c r="C406" s="206" t="s">
        <v>1813</v>
      </c>
      <c r="D406" s="227" t="s">
        <v>1762</v>
      </c>
      <c r="E406" s="206" t="s">
        <v>669</v>
      </c>
      <c r="F406" s="206" t="s">
        <v>670</v>
      </c>
      <c r="G406" s="227" t="s">
        <v>1762</v>
      </c>
      <c r="H406" s="275">
        <v>3</v>
      </c>
      <c r="I406" s="206" t="s">
        <v>671</v>
      </c>
      <c r="J406" s="206">
        <v>1</v>
      </c>
      <c r="K406" s="207">
        <v>2022</v>
      </c>
      <c r="L406" s="228" t="s">
        <v>1814</v>
      </c>
      <c r="M406" s="208" t="s">
        <v>1815</v>
      </c>
      <c r="N406" s="260" t="s">
        <v>667</v>
      </c>
      <c r="O406" s="209" t="s">
        <v>667</v>
      </c>
      <c r="P406" s="232" t="s">
        <v>674</v>
      </c>
      <c r="Q406" s="210">
        <v>1990</v>
      </c>
      <c r="R406" s="211">
        <v>9</v>
      </c>
      <c r="S406" s="211" t="s">
        <v>667</v>
      </c>
      <c r="T406" s="211" t="s">
        <v>667</v>
      </c>
      <c r="U406" s="211" t="s">
        <v>667</v>
      </c>
      <c r="V406" s="211" t="s">
        <v>667</v>
      </c>
      <c r="W406" s="211" t="s">
        <v>667</v>
      </c>
      <c r="X406" s="212">
        <v>0</v>
      </c>
      <c r="Y406" s="212">
        <v>0</v>
      </c>
      <c r="Z406" s="213" t="s">
        <v>1448</v>
      </c>
      <c r="AA406" s="214">
        <v>2022</v>
      </c>
      <c r="AB406" s="215">
        <v>6</v>
      </c>
      <c r="AC406" s="215">
        <v>5</v>
      </c>
      <c r="AD406" s="220" t="b">
        <f>IF(ISBLANK(GroupMember[[#This Row],[1. Identifiant interne d’exploitation agricole*]]),"",IF(ISERROR(MATCH(GroupMember[[#This Row],[1. Identifiant interne d’exploitation agricole*]],CertifiedCrop[1. Identifiant interne d’exploitation agricole*],0)),FALSE,TRUE))</f>
        <v>1</v>
      </c>
      <c r="AE406" s="220" t="b">
        <f>IF(ISBLANK(GroupMember[[#This Row],[1. Identifiant interne d’exploitation agricole*]]),"",IF(ISERROR(MATCH(GroupMember[[#This Row],[1. Identifiant interne d’exploitation agricole*]],FarmUnit[1. Identifiant interne d’exploitation agricole*],0)),FALSE,TRUE))</f>
        <v>1</v>
      </c>
      <c r="AF406" s="165" t="str">
        <f t="shared" si="24"/>
        <v xml:space="preserve"> PACOME   SERGE</v>
      </c>
      <c r="AG406" s="166" t="str">
        <f t="shared" si="25"/>
        <v>5/6/2022</v>
      </c>
      <c r="AH406" s="167">
        <f t="shared" si="27"/>
        <v>5</v>
      </c>
      <c r="AI406" s="168">
        <f t="shared" si="26"/>
        <v>0</v>
      </c>
    </row>
    <row r="407" spans="1:35" ht="15.75" customHeight="1" x14ac:dyDescent="0.2">
      <c r="A407" s="206" t="s">
        <v>1816</v>
      </c>
      <c r="B407" s="206" t="s">
        <v>667</v>
      </c>
      <c r="C407" s="206" t="s">
        <v>1816</v>
      </c>
      <c r="D407" s="227" t="s">
        <v>1762</v>
      </c>
      <c r="E407" s="206" t="s">
        <v>669</v>
      </c>
      <c r="F407" s="206" t="s">
        <v>670</v>
      </c>
      <c r="G407" s="227" t="s">
        <v>1762</v>
      </c>
      <c r="H407" s="275">
        <v>3.22</v>
      </c>
      <c r="I407" s="206" t="s">
        <v>671</v>
      </c>
      <c r="J407" s="206">
        <v>1</v>
      </c>
      <c r="K407" s="207">
        <v>2022</v>
      </c>
      <c r="L407" s="228" t="s">
        <v>1817</v>
      </c>
      <c r="M407" s="208" t="s">
        <v>1818</v>
      </c>
      <c r="N407" s="260" t="s">
        <v>667</v>
      </c>
      <c r="O407" s="209" t="s">
        <v>667</v>
      </c>
      <c r="P407" s="232" t="s">
        <v>674</v>
      </c>
      <c r="Q407" s="210">
        <v>1988</v>
      </c>
      <c r="R407" s="211">
        <v>6</v>
      </c>
      <c r="S407" s="211" t="s">
        <v>667</v>
      </c>
      <c r="T407" s="211" t="s">
        <v>667</v>
      </c>
      <c r="U407" s="211" t="s">
        <v>667</v>
      </c>
      <c r="V407" s="211" t="s">
        <v>667</v>
      </c>
      <c r="W407" s="211" t="s">
        <v>667</v>
      </c>
      <c r="X407" s="212">
        <v>0</v>
      </c>
      <c r="Y407" s="212">
        <v>0</v>
      </c>
      <c r="Z407" s="213" t="s">
        <v>1448</v>
      </c>
      <c r="AA407" s="214">
        <v>2022</v>
      </c>
      <c r="AB407" s="215">
        <v>6</v>
      </c>
      <c r="AC407" s="215">
        <v>5</v>
      </c>
      <c r="AD407" s="220" t="b">
        <f>IF(ISBLANK(GroupMember[[#This Row],[1. Identifiant interne d’exploitation agricole*]]),"",IF(ISERROR(MATCH(GroupMember[[#This Row],[1. Identifiant interne d’exploitation agricole*]],CertifiedCrop[1. Identifiant interne d’exploitation agricole*],0)),FALSE,TRUE))</f>
        <v>1</v>
      </c>
      <c r="AE407" s="220" t="b">
        <f>IF(ISBLANK(GroupMember[[#This Row],[1. Identifiant interne d’exploitation agricole*]]),"",IF(ISERROR(MATCH(GroupMember[[#This Row],[1. Identifiant interne d’exploitation agricole*]],FarmUnit[1. Identifiant interne d’exploitation agricole*],0)),FALSE,TRUE))</f>
        <v>1</v>
      </c>
      <c r="AF407" s="165" t="str">
        <f t="shared" si="24"/>
        <v xml:space="preserve">NARCISSE  DJITEHI </v>
      </c>
      <c r="AG407" s="166" t="str">
        <f t="shared" si="25"/>
        <v>5/6/2022</v>
      </c>
      <c r="AH407" s="167">
        <f t="shared" si="27"/>
        <v>5</v>
      </c>
      <c r="AI407" s="168">
        <f t="shared" si="26"/>
        <v>0</v>
      </c>
    </row>
    <row r="408" spans="1:35" ht="15.75" customHeight="1" x14ac:dyDescent="0.2">
      <c r="A408" s="206" t="s">
        <v>1819</v>
      </c>
      <c r="B408" s="206" t="s">
        <v>667</v>
      </c>
      <c r="C408" s="206" t="s">
        <v>1819</v>
      </c>
      <c r="D408" s="227" t="s">
        <v>1762</v>
      </c>
      <c r="E408" s="206" t="s">
        <v>669</v>
      </c>
      <c r="F408" s="206" t="s">
        <v>670</v>
      </c>
      <c r="G408" s="227" t="s">
        <v>1237</v>
      </c>
      <c r="H408" s="275">
        <v>8</v>
      </c>
      <c r="I408" s="206" t="s">
        <v>671</v>
      </c>
      <c r="J408" s="206">
        <v>1</v>
      </c>
      <c r="K408" s="207">
        <v>2022</v>
      </c>
      <c r="L408" s="228" t="s">
        <v>1820</v>
      </c>
      <c r="M408" s="208" t="s">
        <v>860</v>
      </c>
      <c r="N408" s="260" t="s">
        <v>667</v>
      </c>
      <c r="O408" s="209" t="s">
        <v>667</v>
      </c>
      <c r="P408" s="232" t="s">
        <v>674</v>
      </c>
      <c r="Q408" s="210">
        <v>1975</v>
      </c>
      <c r="R408" s="211">
        <v>2</v>
      </c>
      <c r="S408" s="211" t="s">
        <v>667</v>
      </c>
      <c r="T408" s="211" t="s">
        <v>667</v>
      </c>
      <c r="U408" s="211" t="s">
        <v>667</v>
      </c>
      <c r="V408" s="211" t="s">
        <v>667</v>
      </c>
      <c r="W408" s="211" t="s">
        <v>667</v>
      </c>
      <c r="X408" s="212">
        <v>0</v>
      </c>
      <c r="Y408" s="212">
        <v>0</v>
      </c>
      <c r="Z408" s="213" t="s">
        <v>1448</v>
      </c>
      <c r="AA408" s="214">
        <v>2022</v>
      </c>
      <c r="AB408" s="215">
        <v>6</v>
      </c>
      <c r="AC408" s="215">
        <v>5</v>
      </c>
      <c r="AD408" s="220" t="b">
        <f>IF(ISBLANK(GroupMember[[#This Row],[1. Identifiant interne d’exploitation agricole*]]),"",IF(ISERROR(MATCH(GroupMember[[#This Row],[1. Identifiant interne d’exploitation agricole*]],CertifiedCrop[1. Identifiant interne d’exploitation agricole*],0)),FALSE,TRUE))</f>
        <v>1</v>
      </c>
      <c r="AE408" s="220" t="b">
        <f>IF(ISBLANK(GroupMember[[#This Row],[1. Identifiant interne d’exploitation agricole*]]),"",IF(ISERROR(MATCH(GroupMember[[#This Row],[1. Identifiant interne d’exploitation agricole*]],FarmUnit[1. Identifiant interne d’exploitation agricole*],0)),FALSE,TRUE))</f>
        <v>1</v>
      </c>
      <c r="AF408" s="165" t="str">
        <f t="shared" si="24"/>
        <v>SERGE ARTHUR BAH</v>
      </c>
      <c r="AG408" s="166" t="str">
        <f t="shared" si="25"/>
        <v>5/6/2022</v>
      </c>
      <c r="AH408" s="167">
        <f t="shared" si="27"/>
        <v>5</v>
      </c>
      <c r="AI408" s="168">
        <f t="shared" si="26"/>
        <v>0</v>
      </c>
    </row>
    <row r="409" spans="1:35" ht="15.75" customHeight="1" x14ac:dyDescent="0.2">
      <c r="A409" s="206" t="s">
        <v>1821</v>
      </c>
      <c r="B409" s="206" t="s">
        <v>667</v>
      </c>
      <c r="C409" s="206" t="s">
        <v>1821</v>
      </c>
      <c r="D409" s="227" t="s">
        <v>1762</v>
      </c>
      <c r="E409" s="206" t="s">
        <v>669</v>
      </c>
      <c r="F409" s="206" t="s">
        <v>670</v>
      </c>
      <c r="G409" s="227" t="s">
        <v>1762</v>
      </c>
      <c r="H409" s="275">
        <v>3.62</v>
      </c>
      <c r="I409" s="206" t="s">
        <v>671</v>
      </c>
      <c r="J409" s="206">
        <v>1</v>
      </c>
      <c r="K409" s="207">
        <v>2022</v>
      </c>
      <c r="L409" s="228" t="s">
        <v>1822</v>
      </c>
      <c r="M409" s="208" t="s">
        <v>1818</v>
      </c>
      <c r="N409" s="260" t="s">
        <v>667</v>
      </c>
      <c r="O409" s="209" t="s">
        <v>667</v>
      </c>
      <c r="P409" s="232" t="s">
        <v>674</v>
      </c>
      <c r="Q409" s="210">
        <v>1988</v>
      </c>
      <c r="R409" s="211">
        <v>3</v>
      </c>
      <c r="S409" s="211" t="s">
        <v>667</v>
      </c>
      <c r="T409" s="211" t="s">
        <v>667</v>
      </c>
      <c r="U409" s="211" t="s">
        <v>667</v>
      </c>
      <c r="V409" s="211" t="s">
        <v>667</v>
      </c>
      <c r="W409" s="211" t="s">
        <v>667</v>
      </c>
      <c r="X409" s="212">
        <v>0</v>
      </c>
      <c r="Y409" s="212">
        <v>0</v>
      </c>
      <c r="Z409" s="213" t="s">
        <v>1448</v>
      </c>
      <c r="AA409" s="214">
        <v>2022</v>
      </c>
      <c r="AB409" s="215">
        <v>6</v>
      </c>
      <c r="AC409" s="215">
        <v>5</v>
      </c>
      <c r="AD409" s="220" t="b">
        <f>IF(ISBLANK(GroupMember[[#This Row],[1. Identifiant interne d’exploitation agricole*]]),"",IF(ISERROR(MATCH(GroupMember[[#This Row],[1. Identifiant interne d’exploitation agricole*]],CertifiedCrop[1. Identifiant interne d’exploitation agricole*],0)),FALSE,TRUE))</f>
        <v>1</v>
      </c>
      <c r="AE409" s="220" t="b">
        <f>IF(ISBLANK(GroupMember[[#This Row],[1. Identifiant interne d’exploitation agricole*]]),"",IF(ISERROR(MATCH(GroupMember[[#This Row],[1. Identifiant interne d’exploitation agricole*]],FarmUnit[1. Identifiant interne d’exploitation agricole*],0)),FALSE,TRUE))</f>
        <v>1</v>
      </c>
      <c r="AF409" s="165" t="str">
        <f t="shared" si="24"/>
        <v xml:space="preserve"> SEVERIN DJITEHI </v>
      </c>
      <c r="AG409" s="166" t="str">
        <f t="shared" si="25"/>
        <v>5/6/2022</v>
      </c>
      <c r="AH409" s="167">
        <f t="shared" si="27"/>
        <v>5</v>
      </c>
      <c r="AI409" s="168">
        <f t="shared" si="26"/>
        <v>0</v>
      </c>
    </row>
    <row r="410" spans="1:35" ht="15.75" customHeight="1" x14ac:dyDescent="0.2">
      <c r="A410" s="206" t="s">
        <v>1823</v>
      </c>
      <c r="B410" s="206" t="s">
        <v>667</v>
      </c>
      <c r="C410" s="206" t="s">
        <v>1823</v>
      </c>
      <c r="D410" s="227" t="s">
        <v>1762</v>
      </c>
      <c r="E410" s="206" t="s">
        <v>669</v>
      </c>
      <c r="F410" s="206" t="s">
        <v>670</v>
      </c>
      <c r="G410" s="227" t="s">
        <v>1762</v>
      </c>
      <c r="H410" s="275">
        <v>2</v>
      </c>
      <c r="I410" s="206" t="s">
        <v>671</v>
      </c>
      <c r="J410" s="206">
        <v>1</v>
      </c>
      <c r="K410" s="207">
        <v>2022</v>
      </c>
      <c r="L410" s="228" t="s">
        <v>1824</v>
      </c>
      <c r="M410" s="208" t="s">
        <v>1825</v>
      </c>
      <c r="N410" s="260" t="s">
        <v>667</v>
      </c>
      <c r="O410" s="209" t="s">
        <v>667</v>
      </c>
      <c r="P410" s="232" t="s">
        <v>674</v>
      </c>
      <c r="Q410" s="210">
        <v>1976</v>
      </c>
      <c r="R410" s="211">
        <v>6</v>
      </c>
      <c r="S410" s="211" t="s">
        <v>667</v>
      </c>
      <c r="T410" s="211" t="s">
        <v>667</v>
      </c>
      <c r="U410" s="211" t="s">
        <v>667</v>
      </c>
      <c r="V410" s="211" t="s">
        <v>667</v>
      </c>
      <c r="W410" s="211" t="s">
        <v>667</v>
      </c>
      <c r="X410" s="212">
        <v>0</v>
      </c>
      <c r="Y410" s="212">
        <v>0</v>
      </c>
      <c r="Z410" s="213" t="s">
        <v>1448</v>
      </c>
      <c r="AA410" s="214">
        <v>2022</v>
      </c>
      <c r="AB410" s="215">
        <v>6</v>
      </c>
      <c r="AC410" s="215">
        <v>5</v>
      </c>
      <c r="AD410" s="220" t="b">
        <f>IF(ISBLANK(GroupMember[[#This Row],[1. Identifiant interne d’exploitation agricole*]]),"",IF(ISERROR(MATCH(GroupMember[[#This Row],[1. Identifiant interne d’exploitation agricole*]],CertifiedCrop[1. Identifiant interne d’exploitation agricole*],0)),FALSE,TRUE))</f>
        <v>1</v>
      </c>
      <c r="AE410" s="220" t="b">
        <f>IF(ISBLANK(GroupMember[[#This Row],[1. Identifiant interne d’exploitation agricole*]]),"",IF(ISERROR(MATCH(GroupMember[[#This Row],[1. Identifiant interne d’exploitation agricole*]],FarmUnit[1. Identifiant interne d’exploitation agricole*],0)),FALSE,TRUE))</f>
        <v>1</v>
      </c>
      <c r="AF410" s="165" t="str">
        <f t="shared" si="24"/>
        <v xml:space="preserve"> ANTOINE  DOH</v>
      </c>
      <c r="AG410" s="166" t="str">
        <f t="shared" si="25"/>
        <v>5/6/2022</v>
      </c>
      <c r="AH410" s="167">
        <f t="shared" si="27"/>
        <v>5</v>
      </c>
      <c r="AI410" s="168">
        <f t="shared" si="26"/>
        <v>0</v>
      </c>
    </row>
    <row r="411" spans="1:35" ht="15.75" customHeight="1" x14ac:dyDescent="0.2">
      <c r="A411" s="206" t="s">
        <v>1826</v>
      </c>
      <c r="B411" s="206" t="s">
        <v>667</v>
      </c>
      <c r="C411" s="206" t="s">
        <v>1826</v>
      </c>
      <c r="D411" s="227" t="s">
        <v>1762</v>
      </c>
      <c r="E411" s="206" t="s">
        <v>669</v>
      </c>
      <c r="F411" s="206" t="s">
        <v>670</v>
      </c>
      <c r="G411" s="227" t="s">
        <v>1762</v>
      </c>
      <c r="H411" s="275">
        <v>2.2400000000000002</v>
      </c>
      <c r="I411" s="206" t="s">
        <v>671</v>
      </c>
      <c r="J411" s="206">
        <v>1</v>
      </c>
      <c r="K411" s="207">
        <v>2022</v>
      </c>
      <c r="L411" s="228" t="s">
        <v>1827</v>
      </c>
      <c r="M411" s="208" t="s">
        <v>1825</v>
      </c>
      <c r="N411" s="260" t="s">
        <v>667</v>
      </c>
      <c r="O411" s="209" t="s">
        <v>667</v>
      </c>
      <c r="P411" s="232" t="s">
        <v>674</v>
      </c>
      <c r="Q411" s="210">
        <v>1982</v>
      </c>
      <c r="R411" s="211">
        <v>3</v>
      </c>
      <c r="S411" s="211" t="s">
        <v>667</v>
      </c>
      <c r="T411" s="211" t="s">
        <v>667</v>
      </c>
      <c r="U411" s="211" t="s">
        <v>667</v>
      </c>
      <c r="V411" s="211" t="s">
        <v>667</v>
      </c>
      <c r="W411" s="211" t="s">
        <v>667</v>
      </c>
      <c r="X411" s="212">
        <v>0</v>
      </c>
      <c r="Y411" s="212">
        <v>0</v>
      </c>
      <c r="Z411" s="213" t="s">
        <v>1448</v>
      </c>
      <c r="AA411" s="214">
        <v>2022</v>
      </c>
      <c r="AB411" s="215">
        <v>6</v>
      </c>
      <c r="AC411" s="215">
        <v>11</v>
      </c>
      <c r="AD411" s="220" t="b">
        <f>IF(ISBLANK(GroupMember[[#This Row],[1. Identifiant interne d’exploitation agricole*]]),"",IF(ISERROR(MATCH(GroupMember[[#This Row],[1. Identifiant interne d’exploitation agricole*]],CertifiedCrop[1. Identifiant interne d’exploitation agricole*],0)),FALSE,TRUE))</f>
        <v>1</v>
      </c>
      <c r="AE411" s="220" t="b">
        <f>IF(ISBLANK(GroupMember[[#This Row],[1. Identifiant interne d’exploitation agricole*]]),"",IF(ISERROR(MATCH(GroupMember[[#This Row],[1. Identifiant interne d’exploitation agricole*]],FarmUnit[1. Identifiant interne d’exploitation agricole*],0)),FALSE,TRUE))</f>
        <v>1</v>
      </c>
      <c r="AF411" s="165" t="str">
        <f t="shared" si="24"/>
        <v xml:space="preserve"> KADER DOH</v>
      </c>
      <c r="AG411" s="166" t="str">
        <f t="shared" si="25"/>
        <v>11/6/2022</v>
      </c>
      <c r="AH411" s="167">
        <f t="shared" si="27"/>
        <v>5</v>
      </c>
      <c r="AI411" s="168">
        <f t="shared" si="26"/>
        <v>0</v>
      </c>
    </row>
    <row r="412" spans="1:35" ht="15.75" customHeight="1" x14ac:dyDescent="0.2">
      <c r="A412" s="206" t="s">
        <v>1828</v>
      </c>
      <c r="B412" s="206" t="s">
        <v>667</v>
      </c>
      <c r="C412" s="206" t="s">
        <v>1828</v>
      </c>
      <c r="D412" s="227" t="s">
        <v>1762</v>
      </c>
      <c r="E412" s="206" t="s">
        <v>669</v>
      </c>
      <c r="F412" s="206" t="s">
        <v>670</v>
      </c>
      <c r="G412" s="227" t="s">
        <v>1762</v>
      </c>
      <c r="H412" s="275">
        <v>2.93</v>
      </c>
      <c r="I412" s="206" t="s">
        <v>671</v>
      </c>
      <c r="J412" s="206">
        <v>1</v>
      </c>
      <c r="K412" s="207">
        <v>2022</v>
      </c>
      <c r="L412" s="228" t="s">
        <v>1829</v>
      </c>
      <c r="M412" s="208" t="s">
        <v>1830</v>
      </c>
      <c r="N412" s="260" t="s">
        <v>667</v>
      </c>
      <c r="O412" s="209" t="s">
        <v>667</v>
      </c>
      <c r="P412" s="232" t="s">
        <v>674</v>
      </c>
      <c r="Q412" s="210">
        <v>1990</v>
      </c>
      <c r="R412" s="211">
        <v>2</v>
      </c>
      <c r="S412" s="211" t="s">
        <v>667</v>
      </c>
      <c r="T412" s="211" t="s">
        <v>667</v>
      </c>
      <c r="U412" s="211" t="s">
        <v>667</v>
      </c>
      <c r="V412" s="211" t="s">
        <v>667</v>
      </c>
      <c r="W412" s="211" t="s">
        <v>667</v>
      </c>
      <c r="X412" s="212">
        <v>0</v>
      </c>
      <c r="Y412" s="212">
        <v>0</v>
      </c>
      <c r="Z412" s="213" t="s">
        <v>1448</v>
      </c>
      <c r="AA412" s="214">
        <v>2022</v>
      </c>
      <c r="AB412" s="215">
        <v>6</v>
      </c>
      <c r="AC412" s="215">
        <v>11</v>
      </c>
      <c r="AD412" s="220" t="b">
        <f>IF(ISBLANK(GroupMember[[#This Row],[1. Identifiant interne d’exploitation agricole*]]),"",IF(ISERROR(MATCH(GroupMember[[#This Row],[1. Identifiant interne d’exploitation agricole*]],CertifiedCrop[1. Identifiant interne d’exploitation agricole*],0)),FALSE,TRUE))</f>
        <v>1</v>
      </c>
      <c r="AE412" s="220" t="b">
        <f>IF(ISBLANK(GroupMember[[#This Row],[1. Identifiant interne d’exploitation agricole*]]),"",IF(ISERROR(MATCH(GroupMember[[#This Row],[1. Identifiant interne d’exploitation agricole*]],FarmUnit[1. Identifiant interne d’exploitation agricole*],0)),FALSE,TRUE))</f>
        <v>1</v>
      </c>
      <c r="AF412" s="165" t="str">
        <f t="shared" si="24"/>
        <v xml:space="preserve"> VENANCE DOUHE</v>
      </c>
      <c r="AG412" s="166" t="str">
        <f t="shared" si="25"/>
        <v>11/6/2022</v>
      </c>
      <c r="AH412" s="167">
        <f t="shared" si="27"/>
        <v>5</v>
      </c>
      <c r="AI412" s="168">
        <f t="shared" si="26"/>
        <v>0</v>
      </c>
    </row>
    <row r="413" spans="1:35" ht="15.75" customHeight="1" x14ac:dyDescent="0.2">
      <c r="A413" s="206" t="s">
        <v>1831</v>
      </c>
      <c r="B413" s="206" t="s">
        <v>667</v>
      </c>
      <c r="C413" s="206" t="s">
        <v>1831</v>
      </c>
      <c r="D413" s="227" t="s">
        <v>1762</v>
      </c>
      <c r="E413" s="206" t="s">
        <v>669</v>
      </c>
      <c r="F413" s="206" t="s">
        <v>670</v>
      </c>
      <c r="G413" s="227" t="s">
        <v>1762</v>
      </c>
      <c r="H413" s="275">
        <v>4</v>
      </c>
      <c r="I413" s="206" t="s">
        <v>671</v>
      </c>
      <c r="J413" s="206">
        <v>1</v>
      </c>
      <c r="K413" s="207">
        <v>2022</v>
      </c>
      <c r="L413" s="228" t="s">
        <v>1832</v>
      </c>
      <c r="M413" s="208" t="s">
        <v>1670</v>
      </c>
      <c r="N413" s="260" t="s">
        <v>667</v>
      </c>
      <c r="O413" s="209" t="s">
        <v>667</v>
      </c>
      <c r="P413" s="232" t="s">
        <v>674</v>
      </c>
      <c r="Q413" s="210">
        <v>1974</v>
      </c>
      <c r="R413" s="211">
        <v>4</v>
      </c>
      <c r="S413" s="211" t="s">
        <v>667</v>
      </c>
      <c r="T413" s="211" t="s">
        <v>667</v>
      </c>
      <c r="U413" s="211" t="s">
        <v>667</v>
      </c>
      <c r="V413" s="211" t="s">
        <v>667</v>
      </c>
      <c r="W413" s="211" t="s">
        <v>667</v>
      </c>
      <c r="X413" s="212">
        <v>0</v>
      </c>
      <c r="Y413" s="212">
        <v>0</v>
      </c>
      <c r="Z413" s="213" t="s">
        <v>1448</v>
      </c>
      <c r="AA413" s="214">
        <v>2022</v>
      </c>
      <c r="AB413" s="215">
        <v>6</v>
      </c>
      <c r="AC413" s="215">
        <v>11</v>
      </c>
      <c r="AD413" s="220" t="b">
        <f>IF(ISBLANK(GroupMember[[#This Row],[1. Identifiant interne d’exploitation agricole*]]),"",IF(ISERROR(MATCH(GroupMember[[#This Row],[1. Identifiant interne d’exploitation agricole*]],CertifiedCrop[1. Identifiant interne d’exploitation agricole*],0)),FALSE,TRUE))</f>
        <v>1</v>
      </c>
      <c r="AE413" s="220" t="b">
        <f>IF(ISBLANK(GroupMember[[#This Row],[1. Identifiant interne d’exploitation agricole*]]),"",IF(ISERROR(MATCH(GroupMember[[#This Row],[1. Identifiant interne d’exploitation agricole*]],FarmUnit[1. Identifiant interne d’exploitation agricole*],0)),FALSE,TRUE))</f>
        <v>1</v>
      </c>
      <c r="AF413" s="165" t="str">
        <f t="shared" si="24"/>
        <v xml:space="preserve"> LUC FAHE</v>
      </c>
      <c r="AG413" s="166" t="str">
        <f t="shared" si="25"/>
        <v>11/6/2022</v>
      </c>
      <c r="AH413" s="167">
        <f t="shared" si="27"/>
        <v>5</v>
      </c>
      <c r="AI413" s="168">
        <f t="shared" si="26"/>
        <v>0</v>
      </c>
    </row>
    <row r="414" spans="1:35" ht="15.75" customHeight="1" x14ac:dyDescent="0.2">
      <c r="A414" s="206" t="s">
        <v>1833</v>
      </c>
      <c r="B414" s="206" t="s">
        <v>667</v>
      </c>
      <c r="C414" s="206" t="s">
        <v>1833</v>
      </c>
      <c r="D414" s="227" t="s">
        <v>1762</v>
      </c>
      <c r="E414" s="206" t="s">
        <v>669</v>
      </c>
      <c r="F414" s="206" t="s">
        <v>670</v>
      </c>
      <c r="G414" s="227" t="s">
        <v>1762</v>
      </c>
      <c r="H414" s="275">
        <v>3</v>
      </c>
      <c r="I414" s="206" t="s">
        <v>671</v>
      </c>
      <c r="J414" s="206">
        <v>1</v>
      </c>
      <c r="K414" s="207">
        <v>2022</v>
      </c>
      <c r="L414" s="228" t="s">
        <v>1468</v>
      </c>
      <c r="M414" s="208" t="s">
        <v>1670</v>
      </c>
      <c r="N414" s="260" t="s">
        <v>667</v>
      </c>
      <c r="O414" s="209" t="s">
        <v>667</v>
      </c>
      <c r="P414" s="232" t="s">
        <v>674</v>
      </c>
      <c r="Q414" s="210">
        <v>1971</v>
      </c>
      <c r="R414" s="211">
        <v>2</v>
      </c>
      <c r="S414" s="211" t="s">
        <v>667</v>
      </c>
      <c r="T414" s="211" t="s">
        <v>667</v>
      </c>
      <c r="U414" s="211" t="s">
        <v>667</v>
      </c>
      <c r="V414" s="211" t="s">
        <v>667</v>
      </c>
      <c r="W414" s="211" t="s">
        <v>667</v>
      </c>
      <c r="X414" s="212">
        <v>0</v>
      </c>
      <c r="Y414" s="212">
        <v>0</v>
      </c>
      <c r="Z414" s="213" t="s">
        <v>1448</v>
      </c>
      <c r="AA414" s="214">
        <v>2022</v>
      </c>
      <c r="AB414" s="215">
        <v>6</v>
      </c>
      <c r="AC414" s="215">
        <v>11</v>
      </c>
      <c r="AD414" s="220" t="b">
        <f>IF(ISBLANK(GroupMember[[#This Row],[1. Identifiant interne d’exploitation agricole*]]),"",IF(ISERROR(MATCH(GroupMember[[#This Row],[1. Identifiant interne d’exploitation agricole*]],CertifiedCrop[1. Identifiant interne d’exploitation agricole*],0)),FALSE,TRUE))</f>
        <v>1</v>
      </c>
      <c r="AE414" s="220" t="b">
        <f>IF(ISBLANK(GroupMember[[#This Row],[1. Identifiant interne d’exploitation agricole*]]),"",IF(ISERROR(MATCH(GroupMember[[#This Row],[1. Identifiant interne d’exploitation agricole*]],FarmUnit[1. Identifiant interne d’exploitation agricole*],0)),FALSE,TRUE))</f>
        <v>1</v>
      </c>
      <c r="AF414" s="165" t="str">
        <f t="shared" si="24"/>
        <v xml:space="preserve"> LUCIEN FAHE</v>
      </c>
      <c r="AG414" s="166" t="str">
        <f t="shared" si="25"/>
        <v>11/6/2022</v>
      </c>
      <c r="AH414" s="167">
        <f t="shared" si="27"/>
        <v>5</v>
      </c>
      <c r="AI414" s="168">
        <f t="shared" si="26"/>
        <v>0</v>
      </c>
    </row>
    <row r="415" spans="1:35" ht="15.75" customHeight="1" x14ac:dyDescent="0.2">
      <c r="A415" s="206" t="s">
        <v>1834</v>
      </c>
      <c r="B415" s="206" t="s">
        <v>667</v>
      </c>
      <c r="C415" s="206" t="s">
        <v>1834</v>
      </c>
      <c r="D415" s="227" t="s">
        <v>1762</v>
      </c>
      <c r="E415" s="206" t="s">
        <v>669</v>
      </c>
      <c r="F415" s="206" t="s">
        <v>670</v>
      </c>
      <c r="G415" s="227" t="s">
        <v>1762</v>
      </c>
      <c r="H415" s="275">
        <v>2</v>
      </c>
      <c r="I415" s="206" t="s">
        <v>671</v>
      </c>
      <c r="J415" s="206">
        <v>1</v>
      </c>
      <c r="K415" s="207">
        <v>2022</v>
      </c>
      <c r="L415" s="228" t="s">
        <v>1835</v>
      </c>
      <c r="M415" s="208" t="s">
        <v>1670</v>
      </c>
      <c r="N415" s="260" t="s">
        <v>667</v>
      </c>
      <c r="O415" s="209" t="s">
        <v>667</v>
      </c>
      <c r="P415" s="232" t="s">
        <v>674</v>
      </c>
      <c r="Q415" s="210">
        <v>1975</v>
      </c>
      <c r="R415" s="211">
        <v>6</v>
      </c>
      <c r="S415" s="211" t="s">
        <v>667</v>
      </c>
      <c r="T415" s="211" t="s">
        <v>667</v>
      </c>
      <c r="U415" s="211" t="s">
        <v>667</v>
      </c>
      <c r="V415" s="211" t="s">
        <v>667</v>
      </c>
      <c r="W415" s="211" t="s">
        <v>667</v>
      </c>
      <c r="X415" s="212">
        <v>0</v>
      </c>
      <c r="Y415" s="212">
        <v>0</v>
      </c>
      <c r="Z415" s="213" t="s">
        <v>1448</v>
      </c>
      <c r="AA415" s="214">
        <v>2022</v>
      </c>
      <c r="AB415" s="215">
        <v>6</v>
      </c>
      <c r="AC415" s="215">
        <v>11</v>
      </c>
      <c r="AD415" s="220" t="b">
        <f>IF(ISBLANK(GroupMember[[#This Row],[1. Identifiant interne d’exploitation agricole*]]),"",IF(ISERROR(MATCH(GroupMember[[#This Row],[1. Identifiant interne d’exploitation agricole*]],CertifiedCrop[1. Identifiant interne d’exploitation agricole*],0)),FALSE,TRUE))</f>
        <v>1</v>
      </c>
      <c r="AE415" s="220" t="b">
        <f>IF(ISBLANK(GroupMember[[#This Row],[1. Identifiant interne d’exploitation agricole*]]),"",IF(ISERROR(MATCH(GroupMember[[#This Row],[1. Identifiant interne d’exploitation agricole*]],FarmUnit[1. Identifiant interne d’exploitation agricole*],0)),FALSE,TRUE))</f>
        <v>1</v>
      </c>
      <c r="AF415" s="165" t="str">
        <f t="shared" si="24"/>
        <v xml:space="preserve"> MICALE FAHE</v>
      </c>
      <c r="AG415" s="166" t="str">
        <f t="shared" si="25"/>
        <v>11/6/2022</v>
      </c>
      <c r="AH415" s="167">
        <f t="shared" si="27"/>
        <v>5</v>
      </c>
      <c r="AI415" s="168">
        <f t="shared" si="26"/>
        <v>0</v>
      </c>
    </row>
    <row r="416" spans="1:35" ht="15.75" customHeight="1" x14ac:dyDescent="0.2">
      <c r="A416" s="206" t="s">
        <v>1836</v>
      </c>
      <c r="B416" s="206" t="s">
        <v>667</v>
      </c>
      <c r="C416" s="206" t="s">
        <v>1836</v>
      </c>
      <c r="D416" s="227" t="s">
        <v>1762</v>
      </c>
      <c r="E416" s="206" t="s">
        <v>669</v>
      </c>
      <c r="F416" s="206" t="s">
        <v>670</v>
      </c>
      <c r="G416" s="227" t="s">
        <v>1762</v>
      </c>
      <c r="H416" s="275">
        <v>3</v>
      </c>
      <c r="I416" s="206" t="s">
        <v>671</v>
      </c>
      <c r="J416" s="206">
        <v>1</v>
      </c>
      <c r="K416" s="207">
        <v>2022</v>
      </c>
      <c r="L416" s="228" t="s">
        <v>1837</v>
      </c>
      <c r="M416" s="208" t="s">
        <v>1838</v>
      </c>
      <c r="N416" s="260" t="s">
        <v>667</v>
      </c>
      <c r="O416" s="209" t="s">
        <v>667</v>
      </c>
      <c r="P416" s="232" t="s">
        <v>674</v>
      </c>
      <c r="Q416" s="210">
        <v>1973</v>
      </c>
      <c r="R416" s="211">
        <v>5</v>
      </c>
      <c r="S416" s="211" t="s">
        <v>667</v>
      </c>
      <c r="T416" s="211" t="s">
        <v>667</v>
      </c>
      <c r="U416" s="211" t="s">
        <v>667</v>
      </c>
      <c r="V416" s="211" t="s">
        <v>667</v>
      </c>
      <c r="W416" s="211" t="s">
        <v>667</v>
      </c>
      <c r="X416" s="212">
        <v>0</v>
      </c>
      <c r="Y416" s="212">
        <v>0</v>
      </c>
      <c r="Z416" s="213" t="s">
        <v>1448</v>
      </c>
      <c r="AA416" s="214">
        <v>2022</v>
      </c>
      <c r="AB416" s="215">
        <v>3</v>
      </c>
      <c r="AC416" s="215">
        <v>28</v>
      </c>
      <c r="AD416" s="220" t="b">
        <f>IF(ISBLANK(GroupMember[[#This Row],[1. Identifiant interne d’exploitation agricole*]]),"",IF(ISERROR(MATCH(GroupMember[[#This Row],[1. Identifiant interne d’exploitation agricole*]],CertifiedCrop[1. Identifiant interne d’exploitation agricole*],0)),FALSE,TRUE))</f>
        <v>1</v>
      </c>
      <c r="AE416" s="220" t="b">
        <f>IF(ISBLANK(GroupMember[[#This Row],[1. Identifiant interne d’exploitation agricole*]]),"",IF(ISERROR(MATCH(GroupMember[[#This Row],[1. Identifiant interne d’exploitation agricole*]],FarmUnit[1. Identifiant interne d’exploitation agricole*],0)),FALSE,TRUE))</f>
        <v>1</v>
      </c>
      <c r="AF416" s="165" t="str">
        <f t="shared" si="24"/>
        <v xml:space="preserve"> KEVIN  FLEAN</v>
      </c>
      <c r="AG416" s="166" t="str">
        <f t="shared" si="25"/>
        <v>28/3/2022</v>
      </c>
      <c r="AH416" s="167">
        <f t="shared" si="27"/>
        <v>4</v>
      </c>
      <c r="AI416" s="168">
        <f t="shared" si="26"/>
        <v>0</v>
      </c>
    </row>
    <row r="417" spans="1:35" ht="15.75" customHeight="1" x14ac:dyDescent="0.2">
      <c r="A417" s="206" t="s">
        <v>1839</v>
      </c>
      <c r="B417" s="206" t="s">
        <v>667</v>
      </c>
      <c r="C417" s="206" t="s">
        <v>1839</v>
      </c>
      <c r="D417" s="227" t="s">
        <v>1237</v>
      </c>
      <c r="E417" s="206" t="s">
        <v>669</v>
      </c>
      <c r="F417" s="206" t="s">
        <v>670</v>
      </c>
      <c r="G417" s="227" t="s">
        <v>1762</v>
      </c>
      <c r="H417" s="275">
        <v>2.4500000000000002</v>
      </c>
      <c r="I417" s="206" t="s">
        <v>671</v>
      </c>
      <c r="J417" s="206">
        <v>1</v>
      </c>
      <c r="K417" s="207">
        <v>2022</v>
      </c>
      <c r="L417" s="228" t="s">
        <v>1472</v>
      </c>
      <c r="M417" s="208" t="s">
        <v>1840</v>
      </c>
      <c r="N417" s="260" t="s">
        <v>667</v>
      </c>
      <c r="O417" s="209" t="s">
        <v>667</v>
      </c>
      <c r="P417" s="232" t="s">
        <v>674</v>
      </c>
      <c r="Q417" s="210">
        <v>1972</v>
      </c>
      <c r="R417" s="211">
        <v>2</v>
      </c>
      <c r="S417" s="211" t="s">
        <v>667</v>
      </c>
      <c r="T417" s="211" t="s">
        <v>667</v>
      </c>
      <c r="U417" s="211" t="s">
        <v>667</v>
      </c>
      <c r="V417" s="211" t="s">
        <v>667</v>
      </c>
      <c r="W417" s="211" t="s">
        <v>667</v>
      </c>
      <c r="X417" s="212">
        <v>0</v>
      </c>
      <c r="Y417" s="212">
        <v>0</v>
      </c>
      <c r="Z417" s="213" t="s">
        <v>1448</v>
      </c>
      <c r="AA417" s="214">
        <v>2022</v>
      </c>
      <c r="AB417" s="215">
        <v>3</v>
      </c>
      <c r="AC417" s="215">
        <v>28</v>
      </c>
      <c r="AD417" s="220" t="b">
        <f>IF(ISBLANK(GroupMember[[#This Row],[1. Identifiant interne d’exploitation agricole*]]),"",IF(ISERROR(MATCH(GroupMember[[#This Row],[1. Identifiant interne d’exploitation agricole*]],CertifiedCrop[1. Identifiant interne d’exploitation agricole*],0)),FALSE,TRUE))</f>
        <v>1</v>
      </c>
      <c r="AE417" s="220" t="b">
        <f>IF(ISBLANK(GroupMember[[#This Row],[1. Identifiant interne d’exploitation agricole*]]),"",IF(ISERROR(MATCH(GroupMember[[#This Row],[1. Identifiant interne d’exploitation agricole*]],FarmUnit[1. Identifiant interne d’exploitation agricole*],0)),FALSE,TRUE))</f>
        <v>1</v>
      </c>
      <c r="AF417" s="165" t="str">
        <f t="shared" si="24"/>
        <v>MARC KEI</v>
      </c>
      <c r="AG417" s="166" t="str">
        <f t="shared" si="25"/>
        <v>28/3/2022</v>
      </c>
      <c r="AH417" s="167">
        <f t="shared" si="27"/>
        <v>4</v>
      </c>
      <c r="AI417" s="168">
        <f t="shared" si="26"/>
        <v>0</v>
      </c>
    </row>
    <row r="418" spans="1:35" ht="15.75" customHeight="1" x14ac:dyDescent="0.2">
      <c r="A418" s="206" t="s">
        <v>1841</v>
      </c>
      <c r="B418" s="206" t="s">
        <v>667</v>
      </c>
      <c r="C418" s="206" t="s">
        <v>1841</v>
      </c>
      <c r="D418" s="227" t="s">
        <v>1237</v>
      </c>
      <c r="E418" s="206" t="s">
        <v>669</v>
      </c>
      <c r="F418" s="206" t="s">
        <v>670</v>
      </c>
      <c r="G418" s="227" t="s">
        <v>1237</v>
      </c>
      <c r="H418" s="275">
        <v>2.4300000000000002</v>
      </c>
      <c r="I418" s="206" t="s">
        <v>671</v>
      </c>
      <c r="J418" s="206">
        <v>1</v>
      </c>
      <c r="K418" s="207">
        <v>2022</v>
      </c>
      <c r="L418" s="228" t="s">
        <v>1842</v>
      </c>
      <c r="M418" s="208" t="s">
        <v>1359</v>
      </c>
      <c r="N418" s="260" t="s">
        <v>667</v>
      </c>
      <c r="O418" s="209" t="s">
        <v>667</v>
      </c>
      <c r="P418" s="232" t="s">
        <v>674</v>
      </c>
      <c r="Q418" s="210">
        <v>1980</v>
      </c>
      <c r="R418" s="211">
        <v>2</v>
      </c>
      <c r="S418" s="211" t="s">
        <v>667</v>
      </c>
      <c r="T418" s="211" t="s">
        <v>667</v>
      </c>
      <c r="U418" s="211" t="s">
        <v>667</v>
      </c>
      <c r="V418" s="211" t="s">
        <v>667</v>
      </c>
      <c r="W418" s="211" t="s">
        <v>667</v>
      </c>
      <c r="X418" s="212">
        <v>0</v>
      </c>
      <c r="Y418" s="212">
        <v>0</v>
      </c>
      <c r="Z418" s="213" t="s">
        <v>1448</v>
      </c>
      <c r="AA418" s="214">
        <v>2022</v>
      </c>
      <c r="AB418" s="215">
        <v>3</v>
      </c>
      <c r="AC418" s="215">
        <v>28</v>
      </c>
      <c r="AD418" s="220" t="b">
        <f>IF(ISBLANK(GroupMember[[#This Row],[1. Identifiant interne d’exploitation agricole*]]),"",IF(ISERROR(MATCH(GroupMember[[#This Row],[1. Identifiant interne d’exploitation agricole*]],CertifiedCrop[1. Identifiant interne d’exploitation agricole*],0)),FALSE,TRUE))</f>
        <v>1</v>
      </c>
      <c r="AE418" s="220" t="b">
        <f>IF(ISBLANK(GroupMember[[#This Row],[1. Identifiant interne d’exploitation agricole*]]),"",IF(ISERROR(MATCH(GroupMember[[#This Row],[1. Identifiant interne d’exploitation agricole*]],FarmUnit[1. Identifiant interne d’exploitation agricole*],0)),FALSE,TRUE))</f>
        <v>1</v>
      </c>
      <c r="AF418" s="165" t="str">
        <f t="shared" si="24"/>
        <v xml:space="preserve">  KONAN CLAUDE KOUAKOU </v>
      </c>
      <c r="AG418" s="166" t="str">
        <f t="shared" si="25"/>
        <v>28/3/2022</v>
      </c>
      <c r="AH418" s="167">
        <f t="shared" si="27"/>
        <v>4</v>
      </c>
      <c r="AI418" s="168">
        <f t="shared" si="26"/>
        <v>0</v>
      </c>
    </row>
    <row r="419" spans="1:35" ht="15.75" customHeight="1" x14ac:dyDescent="0.2">
      <c r="A419" s="206" t="s">
        <v>1843</v>
      </c>
      <c r="B419" s="206" t="s">
        <v>667</v>
      </c>
      <c r="C419" s="206" t="s">
        <v>1843</v>
      </c>
      <c r="D419" s="227" t="s">
        <v>1762</v>
      </c>
      <c r="E419" s="206" t="s">
        <v>669</v>
      </c>
      <c r="F419" s="206" t="s">
        <v>670</v>
      </c>
      <c r="G419" s="227" t="s">
        <v>1762</v>
      </c>
      <c r="H419" s="275">
        <v>3.19</v>
      </c>
      <c r="I419" s="206" t="s">
        <v>671</v>
      </c>
      <c r="J419" s="206">
        <v>1</v>
      </c>
      <c r="K419" s="207">
        <v>2022</v>
      </c>
      <c r="L419" s="228" t="s">
        <v>1844</v>
      </c>
      <c r="M419" s="208" t="s">
        <v>1845</v>
      </c>
      <c r="N419" s="260" t="s">
        <v>667</v>
      </c>
      <c r="O419" s="209" t="s">
        <v>667</v>
      </c>
      <c r="P419" s="232" t="s">
        <v>674</v>
      </c>
      <c r="Q419" s="210">
        <v>1983</v>
      </c>
      <c r="R419" s="211">
        <v>4</v>
      </c>
      <c r="S419" s="211" t="s">
        <v>667</v>
      </c>
      <c r="T419" s="211" t="s">
        <v>667</v>
      </c>
      <c r="U419" s="211" t="s">
        <v>667</v>
      </c>
      <c r="V419" s="211" t="s">
        <v>667</v>
      </c>
      <c r="W419" s="211" t="s">
        <v>667</v>
      </c>
      <c r="X419" s="212">
        <v>0</v>
      </c>
      <c r="Y419" s="212">
        <v>0</v>
      </c>
      <c r="Z419" s="213" t="s">
        <v>1448</v>
      </c>
      <c r="AA419" s="214">
        <v>2022</v>
      </c>
      <c r="AB419" s="215">
        <v>3</v>
      </c>
      <c r="AC419" s="215">
        <v>28</v>
      </c>
      <c r="AD419" s="220" t="b">
        <f>IF(ISBLANK(GroupMember[[#This Row],[1. Identifiant interne d’exploitation agricole*]]),"",IF(ISERROR(MATCH(GroupMember[[#This Row],[1. Identifiant interne d’exploitation agricole*]],CertifiedCrop[1. Identifiant interne d’exploitation agricole*],0)),FALSE,TRUE))</f>
        <v>1</v>
      </c>
      <c r="AE419" s="220" t="b">
        <f>IF(ISBLANK(GroupMember[[#This Row],[1. Identifiant interne d’exploitation agricole*]]),"",IF(ISERROR(MATCH(GroupMember[[#This Row],[1. Identifiant interne d’exploitation agricole*]],FarmUnit[1. Identifiant interne d’exploitation agricole*],0)),FALSE,TRUE))</f>
        <v>1</v>
      </c>
      <c r="AF419" s="165" t="str">
        <f t="shared" si="24"/>
        <v xml:space="preserve">IGOR GBAOTI </v>
      </c>
      <c r="AG419" s="166" t="str">
        <f t="shared" si="25"/>
        <v>28/3/2022</v>
      </c>
      <c r="AH419" s="167">
        <f t="shared" si="27"/>
        <v>4</v>
      </c>
      <c r="AI419" s="168">
        <f t="shared" si="26"/>
        <v>0</v>
      </c>
    </row>
    <row r="420" spans="1:35" ht="15.75" customHeight="1" x14ac:dyDescent="0.2">
      <c r="A420" s="206" t="s">
        <v>1846</v>
      </c>
      <c r="B420" s="206" t="s">
        <v>667</v>
      </c>
      <c r="C420" s="206" t="s">
        <v>1846</v>
      </c>
      <c r="D420" s="227" t="s">
        <v>1762</v>
      </c>
      <c r="E420" s="206" t="s">
        <v>669</v>
      </c>
      <c r="F420" s="206" t="s">
        <v>670</v>
      </c>
      <c r="G420" s="227" t="s">
        <v>1762</v>
      </c>
      <c r="H420" s="275">
        <v>3.55</v>
      </c>
      <c r="I420" s="206" t="s">
        <v>671</v>
      </c>
      <c r="J420" s="206">
        <v>1</v>
      </c>
      <c r="K420" s="207">
        <v>2022</v>
      </c>
      <c r="L420" s="228" t="s">
        <v>1847</v>
      </c>
      <c r="M420" s="208" t="s">
        <v>1848</v>
      </c>
      <c r="N420" s="260" t="s">
        <v>667</v>
      </c>
      <c r="O420" s="209" t="s">
        <v>667</v>
      </c>
      <c r="P420" s="232" t="s">
        <v>674</v>
      </c>
      <c r="Q420" s="210">
        <v>1980</v>
      </c>
      <c r="R420" s="211">
        <v>2</v>
      </c>
      <c r="S420" s="211" t="s">
        <v>667</v>
      </c>
      <c r="T420" s="211" t="s">
        <v>667</v>
      </c>
      <c r="U420" s="211" t="s">
        <v>667</v>
      </c>
      <c r="V420" s="211" t="s">
        <v>667</v>
      </c>
      <c r="W420" s="211" t="s">
        <v>667</v>
      </c>
      <c r="X420" s="212">
        <v>0</v>
      </c>
      <c r="Y420" s="212">
        <v>0</v>
      </c>
      <c r="Z420" s="213" t="s">
        <v>1448</v>
      </c>
      <c r="AA420" s="214">
        <v>2022</v>
      </c>
      <c r="AB420" s="215">
        <v>3</v>
      </c>
      <c r="AC420" s="215">
        <v>25</v>
      </c>
      <c r="AD420" s="220" t="b">
        <f>IF(ISBLANK(GroupMember[[#This Row],[1. Identifiant interne d’exploitation agricole*]]),"",IF(ISERROR(MATCH(GroupMember[[#This Row],[1. Identifiant interne d’exploitation agricole*]],CertifiedCrop[1. Identifiant interne d’exploitation agricole*],0)),FALSE,TRUE))</f>
        <v>1</v>
      </c>
      <c r="AE420" s="220" t="b">
        <f>IF(ISBLANK(GroupMember[[#This Row],[1. Identifiant interne d’exploitation agricole*]]),"",IF(ISERROR(MATCH(GroupMember[[#This Row],[1. Identifiant interne d’exploitation agricole*]],FarmUnit[1. Identifiant interne d’exploitation agricole*],0)),FALSE,TRUE))</f>
        <v>1</v>
      </c>
      <c r="AF420" s="165" t="str">
        <f t="shared" si="24"/>
        <v xml:space="preserve"> CEDRIC GBEHE</v>
      </c>
      <c r="AG420" s="166" t="str">
        <f t="shared" si="25"/>
        <v>25/3/2022</v>
      </c>
      <c r="AH420" s="167">
        <f t="shared" si="27"/>
        <v>3</v>
      </c>
      <c r="AI420" s="168">
        <f t="shared" si="26"/>
        <v>0</v>
      </c>
    </row>
    <row r="421" spans="1:35" ht="15.75" customHeight="1" x14ac:dyDescent="0.2">
      <c r="A421" s="206" t="s">
        <v>1849</v>
      </c>
      <c r="B421" s="206" t="s">
        <v>667</v>
      </c>
      <c r="C421" s="206" t="s">
        <v>1849</v>
      </c>
      <c r="D421" s="227" t="s">
        <v>1762</v>
      </c>
      <c r="E421" s="206" t="s">
        <v>669</v>
      </c>
      <c r="F421" s="206" t="s">
        <v>670</v>
      </c>
      <c r="G421" s="227" t="s">
        <v>1762</v>
      </c>
      <c r="H421" s="275">
        <v>2.36</v>
      </c>
      <c r="I421" s="206" t="s">
        <v>671</v>
      </c>
      <c r="J421" s="206">
        <v>1</v>
      </c>
      <c r="K421" s="207">
        <v>2022</v>
      </c>
      <c r="L421" s="228" t="s">
        <v>1850</v>
      </c>
      <c r="M421" s="208" t="s">
        <v>1848</v>
      </c>
      <c r="N421" s="260" t="s">
        <v>667</v>
      </c>
      <c r="O421" s="209" t="s">
        <v>667</v>
      </c>
      <c r="P421" s="232" t="s">
        <v>674</v>
      </c>
      <c r="Q421" s="210">
        <v>1987</v>
      </c>
      <c r="R421" s="211">
        <v>3</v>
      </c>
      <c r="S421" s="211" t="s">
        <v>667</v>
      </c>
      <c r="T421" s="211" t="s">
        <v>667</v>
      </c>
      <c r="U421" s="211" t="s">
        <v>667</v>
      </c>
      <c r="V421" s="211" t="s">
        <v>667</v>
      </c>
      <c r="W421" s="211" t="s">
        <v>667</v>
      </c>
      <c r="X421" s="212">
        <v>0</v>
      </c>
      <c r="Y421" s="212">
        <v>0</v>
      </c>
      <c r="Z421" s="213" t="s">
        <v>1448</v>
      </c>
      <c r="AA421" s="214">
        <v>2022</v>
      </c>
      <c r="AB421" s="215">
        <v>3</v>
      </c>
      <c r="AC421" s="215">
        <v>25</v>
      </c>
      <c r="AD421" s="220" t="b">
        <f>IF(ISBLANK(GroupMember[[#This Row],[1. Identifiant interne d’exploitation agricole*]]),"",IF(ISERROR(MATCH(GroupMember[[#This Row],[1. Identifiant interne d’exploitation agricole*]],CertifiedCrop[1. Identifiant interne d’exploitation agricole*],0)),FALSE,TRUE))</f>
        <v>1</v>
      </c>
      <c r="AE421" s="220" t="b">
        <f>IF(ISBLANK(GroupMember[[#This Row],[1. Identifiant interne d’exploitation agricole*]]),"",IF(ISERROR(MATCH(GroupMember[[#This Row],[1. Identifiant interne d’exploitation agricole*]],FarmUnit[1. Identifiant interne d’exploitation agricole*],0)),FALSE,TRUE))</f>
        <v>1</v>
      </c>
      <c r="AF421" s="165" t="str">
        <f t="shared" si="24"/>
        <v>CHRISTIAN  GBEHE</v>
      </c>
      <c r="AG421" s="166" t="str">
        <f t="shared" si="25"/>
        <v>25/3/2022</v>
      </c>
      <c r="AH421" s="167">
        <f t="shared" si="27"/>
        <v>3</v>
      </c>
      <c r="AI421" s="168">
        <f t="shared" si="26"/>
        <v>0</v>
      </c>
    </row>
    <row r="422" spans="1:35" ht="15.75" customHeight="1" x14ac:dyDescent="0.2">
      <c r="A422" s="206" t="s">
        <v>1851</v>
      </c>
      <c r="B422" s="206" t="s">
        <v>667</v>
      </c>
      <c r="C422" s="206" t="s">
        <v>1851</v>
      </c>
      <c r="D422" s="227" t="s">
        <v>1762</v>
      </c>
      <c r="E422" s="206" t="s">
        <v>669</v>
      </c>
      <c r="F422" s="206" t="s">
        <v>670</v>
      </c>
      <c r="G422" s="227" t="s">
        <v>1762</v>
      </c>
      <c r="H422" s="275">
        <v>2.91</v>
      </c>
      <c r="I422" s="206" t="s">
        <v>671</v>
      </c>
      <c r="J422" s="206">
        <v>1</v>
      </c>
      <c r="K422" s="207">
        <v>2022</v>
      </c>
      <c r="L422" s="228" t="s">
        <v>839</v>
      </c>
      <c r="M422" s="208" t="s">
        <v>1848</v>
      </c>
      <c r="N422" s="260" t="s">
        <v>667</v>
      </c>
      <c r="O422" s="209" t="s">
        <v>667</v>
      </c>
      <c r="P422" s="232" t="s">
        <v>674</v>
      </c>
      <c r="Q422" s="210">
        <v>1980</v>
      </c>
      <c r="R422" s="211">
        <v>5</v>
      </c>
      <c r="S422" s="211" t="s">
        <v>667</v>
      </c>
      <c r="T422" s="211" t="s">
        <v>667</v>
      </c>
      <c r="U422" s="211" t="s">
        <v>667</v>
      </c>
      <c r="V422" s="211" t="s">
        <v>667</v>
      </c>
      <c r="W422" s="211" t="s">
        <v>667</v>
      </c>
      <c r="X422" s="212">
        <v>0</v>
      </c>
      <c r="Y422" s="212">
        <v>0</v>
      </c>
      <c r="Z422" s="213" t="s">
        <v>1448</v>
      </c>
      <c r="AA422" s="214">
        <v>2022</v>
      </c>
      <c r="AB422" s="215">
        <v>3</v>
      </c>
      <c r="AC422" s="215">
        <v>25</v>
      </c>
      <c r="AD422" s="220" t="b">
        <f>IF(ISBLANK(GroupMember[[#This Row],[1. Identifiant interne d’exploitation agricole*]]),"",IF(ISERROR(MATCH(GroupMember[[#This Row],[1. Identifiant interne d’exploitation agricole*]],CertifiedCrop[1. Identifiant interne d’exploitation agricole*],0)),FALSE,TRUE))</f>
        <v>1</v>
      </c>
      <c r="AE422" s="220" t="b">
        <f>IF(ISBLANK(GroupMember[[#This Row],[1. Identifiant interne d’exploitation agricole*]]),"",IF(ISERROR(MATCH(GroupMember[[#This Row],[1. Identifiant interne d’exploitation agricole*]],FarmUnit[1. Identifiant interne d’exploitation agricole*],0)),FALSE,TRUE))</f>
        <v>1</v>
      </c>
      <c r="AF422" s="165" t="str">
        <f t="shared" si="24"/>
        <v>DANIEL GBEHE</v>
      </c>
      <c r="AG422" s="166" t="str">
        <f t="shared" si="25"/>
        <v>25/3/2022</v>
      </c>
      <c r="AH422" s="167">
        <f t="shared" si="27"/>
        <v>3</v>
      </c>
      <c r="AI422" s="168">
        <f t="shared" si="26"/>
        <v>0</v>
      </c>
    </row>
    <row r="423" spans="1:35" ht="15.75" customHeight="1" x14ac:dyDescent="0.2">
      <c r="A423" s="206" t="s">
        <v>1852</v>
      </c>
      <c r="B423" s="206" t="s">
        <v>667</v>
      </c>
      <c r="C423" s="206" t="s">
        <v>1852</v>
      </c>
      <c r="D423" s="227" t="s">
        <v>1762</v>
      </c>
      <c r="E423" s="206" t="s">
        <v>669</v>
      </c>
      <c r="F423" s="206" t="s">
        <v>670</v>
      </c>
      <c r="G423" s="227" t="s">
        <v>1762</v>
      </c>
      <c r="H423" s="275">
        <v>5</v>
      </c>
      <c r="I423" s="206" t="s">
        <v>671</v>
      </c>
      <c r="J423" s="206">
        <v>1</v>
      </c>
      <c r="K423" s="207">
        <v>2022</v>
      </c>
      <c r="L423" s="228" t="s">
        <v>1853</v>
      </c>
      <c r="M423" s="208" t="s">
        <v>1848</v>
      </c>
      <c r="N423" s="260" t="s">
        <v>667</v>
      </c>
      <c r="O423" s="209" t="s">
        <v>667</v>
      </c>
      <c r="P423" s="232" t="s">
        <v>674</v>
      </c>
      <c r="Q423" s="210">
        <v>1973</v>
      </c>
      <c r="R423" s="211">
        <v>2</v>
      </c>
      <c r="S423" s="211" t="s">
        <v>667</v>
      </c>
      <c r="T423" s="211" t="s">
        <v>667</v>
      </c>
      <c r="U423" s="211" t="s">
        <v>667</v>
      </c>
      <c r="V423" s="211" t="s">
        <v>667</v>
      </c>
      <c r="W423" s="211" t="s">
        <v>667</v>
      </c>
      <c r="X423" s="212">
        <v>0</v>
      </c>
      <c r="Y423" s="212">
        <v>0</v>
      </c>
      <c r="Z423" s="213" t="s">
        <v>1448</v>
      </c>
      <c r="AA423" s="214">
        <v>2022</v>
      </c>
      <c r="AB423" s="215">
        <v>3</v>
      </c>
      <c r="AC423" s="215">
        <v>20</v>
      </c>
      <c r="AD423" s="220" t="b">
        <f>IF(ISBLANK(GroupMember[[#This Row],[1. Identifiant interne d’exploitation agricole*]]),"",IF(ISERROR(MATCH(GroupMember[[#This Row],[1. Identifiant interne d’exploitation agricole*]],CertifiedCrop[1. Identifiant interne d’exploitation agricole*],0)),FALSE,TRUE))</f>
        <v>1</v>
      </c>
      <c r="AE423" s="220" t="b">
        <f>IF(ISBLANK(GroupMember[[#This Row],[1. Identifiant interne d’exploitation agricole*]]),"",IF(ISERROR(MATCH(GroupMember[[#This Row],[1. Identifiant interne d’exploitation agricole*]],FarmUnit[1. Identifiant interne d’exploitation agricole*],0)),FALSE,TRUE))</f>
        <v>1</v>
      </c>
      <c r="AF423" s="165" t="str">
        <f t="shared" si="24"/>
        <v>JEAN DONALD GBEHE</v>
      </c>
      <c r="AG423" s="166" t="str">
        <f t="shared" si="25"/>
        <v>20/3/2022</v>
      </c>
      <c r="AH423" s="167">
        <f t="shared" si="27"/>
        <v>1</v>
      </c>
      <c r="AI423" s="168">
        <f t="shared" si="26"/>
        <v>0</v>
      </c>
    </row>
    <row r="424" spans="1:35" ht="15.75" customHeight="1" x14ac:dyDescent="0.2">
      <c r="A424" s="206" t="s">
        <v>1854</v>
      </c>
      <c r="B424" s="206" t="s">
        <v>667</v>
      </c>
      <c r="C424" s="206" t="s">
        <v>1854</v>
      </c>
      <c r="D424" s="227" t="s">
        <v>1762</v>
      </c>
      <c r="E424" s="206" t="s">
        <v>669</v>
      </c>
      <c r="F424" s="206" t="s">
        <v>670</v>
      </c>
      <c r="G424" s="227" t="s">
        <v>1762</v>
      </c>
      <c r="H424" s="275">
        <v>3.41</v>
      </c>
      <c r="I424" s="206" t="s">
        <v>671</v>
      </c>
      <c r="J424" s="206">
        <v>1</v>
      </c>
      <c r="K424" s="207">
        <v>2022</v>
      </c>
      <c r="L424" s="228" t="s">
        <v>1855</v>
      </c>
      <c r="M424" s="208" t="s">
        <v>1848</v>
      </c>
      <c r="N424" s="260" t="s">
        <v>667</v>
      </c>
      <c r="O424" s="209" t="s">
        <v>667</v>
      </c>
      <c r="P424" s="232" t="s">
        <v>674</v>
      </c>
      <c r="Q424" s="210">
        <v>1988</v>
      </c>
      <c r="R424" s="211">
        <v>6</v>
      </c>
      <c r="S424" s="211" t="s">
        <v>667</v>
      </c>
      <c r="T424" s="211" t="s">
        <v>667</v>
      </c>
      <c r="U424" s="211" t="s">
        <v>667</v>
      </c>
      <c r="V424" s="211" t="s">
        <v>667</v>
      </c>
      <c r="W424" s="211" t="s">
        <v>667</v>
      </c>
      <c r="X424" s="212">
        <v>0</v>
      </c>
      <c r="Y424" s="212">
        <v>0</v>
      </c>
      <c r="Z424" s="213" t="s">
        <v>1448</v>
      </c>
      <c r="AA424" s="214">
        <v>2022</v>
      </c>
      <c r="AB424" s="215">
        <v>3</v>
      </c>
      <c r="AC424" s="215">
        <v>21</v>
      </c>
      <c r="AD424" s="220" t="b">
        <f>IF(ISBLANK(GroupMember[[#This Row],[1. Identifiant interne d’exploitation agricole*]]),"",IF(ISERROR(MATCH(GroupMember[[#This Row],[1. Identifiant interne d’exploitation agricole*]],CertifiedCrop[1. Identifiant interne d’exploitation agricole*],0)),FALSE,TRUE))</f>
        <v>1</v>
      </c>
      <c r="AE424" s="220" t="b">
        <f>IF(ISBLANK(GroupMember[[#This Row],[1. Identifiant interne d’exploitation agricole*]]),"",IF(ISERROR(MATCH(GroupMember[[#This Row],[1. Identifiant interne d’exploitation agricole*]],FarmUnit[1. Identifiant interne d’exploitation agricole*],0)),FALSE,TRUE))</f>
        <v>1</v>
      </c>
      <c r="AF424" s="165" t="str">
        <f t="shared" si="24"/>
        <v xml:space="preserve"> JEAN FRANCOIS  GBEHE</v>
      </c>
      <c r="AG424" s="166" t="str">
        <f t="shared" si="25"/>
        <v>21/3/2022</v>
      </c>
      <c r="AH424" s="167">
        <f t="shared" si="27"/>
        <v>2</v>
      </c>
      <c r="AI424" s="168">
        <f t="shared" si="26"/>
        <v>0</v>
      </c>
    </row>
    <row r="425" spans="1:35" ht="15.75" customHeight="1" x14ac:dyDescent="0.2">
      <c r="A425" s="206" t="s">
        <v>1856</v>
      </c>
      <c r="B425" s="206" t="s">
        <v>667</v>
      </c>
      <c r="C425" s="206" t="s">
        <v>1856</v>
      </c>
      <c r="D425" s="227" t="s">
        <v>1762</v>
      </c>
      <c r="E425" s="206" t="s">
        <v>669</v>
      </c>
      <c r="F425" s="206" t="s">
        <v>670</v>
      </c>
      <c r="G425" s="227" t="s">
        <v>1237</v>
      </c>
      <c r="H425" s="275">
        <v>2.39</v>
      </c>
      <c r="I425" s="206" t="s">
        <v>671</v>
      </c>
      <c r="J425" s="206">
        <v>1</v>
      </c>
      <c r="K425" s="207">
        <v>2022</v>
      </c>
      <c r="L425" s="228" t="s">
        <v>1857</v>
      </c>
      <c r="M425" s="208" t="s">
        <v>1858</v>
      </c>
      <c r="N425" s="260" t="s">
        <v>667</v>
      </c>
      <c r="O425" s="209" t="s">
        <v>667</v>
      </c>
      <c r="P425" s="232" t="s">
        <v>674</v>
      </c>
      <c r="Q425" s="210">
        <v>1987</v>
      </c>
      <c r="R425" s="211">
        <v>4</v>
      </c>
      <c r="S425" s="211" t="s">
        <v>667</v>
      </c>
      <c r="T425" s="211" t="s">
        <v>667</v>
      </c>
      <c r="U425" s="211" t="s">
        <v>667</v>
      </c>
      <c r="V425" s="211" t="s">
        <v>667</v>
      </c>
      <c r="W425" s="211" t="s">
        <v>667</v>
      </c>
      <c r="X425" s="212">
        <v>0</v>
      </c>
      <c r="Y425" s="212">
        <v>0</v>
      </c>
      <c r="Z425" s="213" t="s">
        <v>1448</v>
      </c>
      <c r="AA425" s="214">
        <v>2022</v>
      </c>
      <c r="AB425" s="215">
        <v>3</v>
      </c>
      <c r="AC425" s="215">
        <v>21</v>
      </c>
      <c r="AD425" s="220" t="b">
        <f>IF(ISBLANK(GroupMember[[#This Row],[1. Identifiant interne d’exploitation agricole*]]),"",IF(ISERROR(MATCH(GroupMember[[#This Row],[1. Identifiant interne d’exploitation agricole*]],CertifiedCrop[1. Identifiant interne d’exploitation agricole*],0)),FALSE,TRUE))</f>
        <v>1</v>
      </c>
      <c r="AE425" s="220" t="b">
        <f>IF(ISBLANK(GroupMember[[#This Row],[1. Identifiant interne d’exploitation agricole*]]),"",IF(ISERROR(MATCH(GroupMember[[#This Row],[1. Identifiant interne d’exploitation agricole*]],FarmUnit[1. Identifiant interne d’exploitation agricole*],0)),FALSE,TRUE))</f>
        <v>1</v>
      </c>
      <c r="AF425" s="165" t="str">
        <f t="shared" si="24"/>
        <v>JEAN MARI KPAGNIBO</v>
      </c>
      <c r="AG425" s="166" t="str">
        <f t="shared" si="25"/>
        <v>21/3/2022</v>
      </c>
      <c r="AH425" s="167">
        <f t="shared" si="27"/>
        <v>2</v>
      </c>
      <c r="AI425" s="168">
        <f t="shared" si="26"/>
        <v>0</v>
      </c>
    </row>
    <row r="426" spans="1:35" ht="15.75" customHeight="1" x14ac:dyDescent="0.2">
      <c r="A426" s="233" t="s">
        <v>1859</v>
      </c>
      <c r="B426" s="206" t="s">
        <v>667</v>
      </c>
      <c r="C426" s="233" t="s">
        <v>1859</v>
      </c>
      <c r="D426" s="227" t="s">
        <v>1762</v>
      </c>
      <c r="E426" s="206" t="s">
        <v>669</v>
      </c>
      <c r="F426" s="206" t="s">
        <v>670</v>
      </c>
      <c r="G426" s="227" t="s">
        <v>1762</v>
      </c>
      <c r="H426" s="275">
        <v>2.1800000000000002</v>
      </c>
      <c r="I426" s="206" t="s">
        <v>671</v>
      </c>
      <c r="J426" s="206">
        <v>1</v>
      </c>
      <c r="K426" s="207">
        <v>2022</v>
      </c>
      <c r="L426" s="228" t="s">
        <v>1860</v>
      </c>
      <c r="M426" s="208" t="s">
        <v>1848</v>
      </c>
      <c r="N426" s="260" t="s">
        <v>667</v>
      </c>
      <c r="O426" s="209" t="s">
        <v>667</v>
      </c>
      <c r="P426" s="232" t="s">
        <v>674</v>
      </c>
      <c r="Q426" s="210">
        <v>1986</v>
      </c>
      <c r="R426" s="211">
        <v>2</v>
      </c>
      <c r="S426" s="211" t="s">
        <v>667</v>
      </c>
      <c r="T426" s="211" t="s">
        <v>667</v>
      </c>
      <c r="U426" s="211" t="s">
        <v>667</v>
      </c>
      <c r="V426" s="211" t="s">
        <v>667</v>
      </c>
      <c r="W426" s="211" t="s">
        <v>667</v>
      </c>
      <c r="X426" s="212">
        <v>0</v>
      </c>
      <c r="Y426" s="212">
        <v>0</v>
      </c>
      <c r="Z426" s="213" t="s">
        <v>2661</v>
      </c>
      <c r="AA426" s="214">
        <v>2022</v>
      </c>
      <c r="AB426" s="215">
        <v>5</v>
      </c>
      <c r="AC426" s="215">
        <v>4</v>
      </c>
      <c r="AD426" s="220" t="b">
        <f>IF(ISBLANK(GroupMember[[#This Row],[1. Identifiant interne d’exploitation agricole*]]),"",IF(ISERROR(MATCH(GroupMember[[#This Row],[1. Identifiant interne d’exploitation agricole*]],CertifiedCrop[1. Identifiant interne d’exploitation agricole*],0)),FALSE,TRUE))</f>
        <v>1</v>
      </c>
      <c r="AE426" s="220" t="b">
        <f>IF(ISBLANK(GroupMember[[#This Row],[1. Identifiant interne d’exploitation agricole*]]),"",IF(ISERROR(MATCH(GroupMember[[#This Row],[1. Identifiant interne d’exploitation agricole*]],FarmUnit[1. Identifiant interne d’exploitation agricole*],0)),FALSE,TRUE))</f>
        <v>1</v>
      </c>
      <c r="AF426" s="165" t="str">
        <f t="shared" si="24"/>
        <v xml:space="preserve"> VENANCE  GBEHE</v>
      </c>
      <c r="AG426" s="166" t="str">
        <f t="shared" si="25"/>
        <v>4/5/2022</v>
      </c>
      <c r="AH426" s="167">
        <f t="shared" si="27"/>
        <v>1</v>
      </c>
      <c r="AI426" s="168">
        <f t="shared" si="26"/>
        <v>0</v>
      </c>
    </row>
    <row r="427" spans="1:35" ht="15.75" customHeight="1" x14ac:dyDescent="0.2">
      <c r="A427" s="206" t="s">
        <v>1861</v>
      </c>
      <c r="B427" s="206" t="s">
        <v>667</v>
      </c>
      <c r="C427" s="206" t="s">
        <v>1861</v>
      </c>
      <c r="D427" s="227" t="s">
        <v>1762</v>
      </c>
      <c r="E427" s="206" t="s">
        <v>669</v>
      </c>
      <c r="F427" s="206" t="s">
        <v>670</v>
      </c>
      <c r="G427" s="227" t="s">
        <v>1762</v>
      </c>
      <c r="H427" s="275">
        <v>2.29</v>
      </c>
      <c r="I427" s="206" t="s">
        <v>671</v>
      </c>
      <c r="J427" s="206">
        <v>1</v>
      </c>
      <c r="K427" s="207">
        <v>2022</v>
      </c>
      <c r="L427" s="228" t="s">
        <v>1862</v>
      </c>
      <c r="M427" s="208" t="s">
        <v>1863</v>
      </c>
      <c r="N427" s="260" t="s">
        <v>667</v>
      </c>
      <c r="O427" s="209" t="s">
        <v>667</v>
      </c>
      <c r="P427" s="232" t="s">
        <v>674</v>
      </c>
      <c r="Q427" s="210">
        <v>1986</v>
      </c>
      <c r="R427" s="211">
        <v>2</v>
      </c>
      <c r="S427" s="211" t="s">
        <v>667</v>
      </c>
      <c r="T427" s="211" t="s">
        <v>667</v>
      </c>
      <c r="U427" s="211" t="s">
        <v>667</v>
      </c>
      <c r="V427" s="211" t="s">
        <v>667</v>
      </c>
      <c r="W427" s="211" t="s">
        <v>667</v>
      </c>
      <c r="X427" s="212">
        <v>0</v>
      </c>
      <c r="Y427" s="212">
        <v>0</v>
      </c>
      <c r="Z427" s="213" t="s">
        <v>2661</v>
      </c>
      <c r="AA427" s="214">
        <v>2022</v>
      </c>
      <c r="AB427" s="215">
        <v>5</v>
      </c>
      <c r="AC427" s="215">
        <v>2</v>
      </c>
      <c r="AD427" s="220" t="b">
        <f>IF(ISBLANK(GroupMember[[#This Row],[1. Identifiant interne d’exploitation agricole*]]),"",IF(ISERROR(MATCH(GroupMember[[#This Row],[1. Identifiant interne d’exploitation agricole*]],CertifiedCrop[1. Identifiant interne d’exploitation agricole*],0)),FALSE,TRUE))</f>
        <v>1</v>
      </c>
      <c r="AE427" s="220" t="b">
        <f>IF(ISBLANK(GroupMember[[#This Row],[1. Identifiant interne d’exploitation agricole*]]),"",IF(ISERROR(MATCH(GroupMember[[#This Row],[1. Identifiant interne d’exploitation agricole*]],FarmUnit[1. Identifiant interne d’exploitation agricole*],0)),FALSE,TRUE))</f>
        <v>1</v>
      </c>
      <c r="AF427" s="165" t="str">
        <f t="shared" si="24"/>
        <v xml:space="preserve"> MESMIN GNINHI</v>
      </c>
      <c r="AG427" s="166" t="str">
        <f t="shared" si="25"/>
        <v>2/5/2022</v>
      </c>
      <c r="AH427" s="167">
        <f t="shared" si="27"/>
        <v>1</v>
      </c>
      <c r="AI427" s="168">
        <f t="shared" si="26"/>
        <v>0</v>
      </c>
    </row>
    <row r="428" spans="1:35" ht="15.75" customHeight="1" x14ac:dyDescent="0.2">
      <c r="A428" s="233" t="s">
        <v>1864</v>
      </c>
      <c r="B428" s="206" t="s">
        <v>667</v>
      </c>
      <c r="C428" s="233" t="s">
        <v>1864</v>
      </c>
      <c r="D428" s="227" t="s">
        <v>1762</v>
      </c>
      <c r="E428" s="206" t="s">
        <v>669</v>
      </c>
      <c r="F428" s="206" t="s">
        <v>670</v>
      </c>
      <c r="G428" s="227" t="s">
        <v>1762</v>
      </c>
      <c r="H428" s="275">
        <v>4</v>
      </c>
      <c r="I428" s="206" t="s">
        <v>671</v>
      </c>
      <c r="J428" s="206">
        <v>1</v>
      </c>
      <c r="K428" s="207">
        <v>2022</v>
      </c>
      <c r="L428" s="228" t="s">
        <v>1822</v>
      </c>
      <c r="M428" s="208" t="s">
        <v>1865</v>
      </c>
      <c r="N428" s="260" t="s">
        <v>667</v>
      </c>
      <c r="O428" s="209" t="s">
        <v>667</v>
      </c>
      <c r="P428" s="232" t="s">
        <v>674</v>
      </c>
      <c r="Q428" s="210">
        <v>1976</v>
      </c>
      <c r="R428" s="211">
        <v>2</v>
      </c>
      <c r="S428" s="211" t="s">
        <v>667</v>
      </c>
      <c r="T428" s="211" t="s">
        <v>667</v>
      </c>
      <c r="U428" s="211" t="s">
        <v>667</v>
      </c>
      <c r="V428" s="211" t="s">
        <v>667</v>
      </c>
      <c r="W428" s="211" t="s">
        <v>667</v>
      </c>
      <c r="X428" s="212">
        <v>0</v>
      </c>
      <c r="Y428" s="212">
        <v>0</v>
      </c>
      <c r="Z428" s="213" t="s">
        <v>2661</v>
      </c>
      <c r="AA428" s="214">
        <v>2022</v>
      </c>
      <c r="AB428" s="215">
        <v>5</v>
      </c>
      <c r="AC428" s="215">
        <v>1</v>
      </c>
      <c r="AD428" s="220" t="b">
        <f>IF(ISBLANK(GroupMember[[#This Row],[1. Identifiant interne d’exploitation agricole*]]),"",IF(ISERROR(MATCH(GroupMember[[#This Row],[1. Identifiant interne d’exploitation agricole*]],CertifiedCrop[1. Identifiant interne d’exploitation agricole*],0)),FALSE,TRUE))</f>
        <v>1</v>
      </c>
      <c r="AE428" s="220" t="b">
        <f>IF(ISBLANK(GroupMember[[#This Row],[1. Identifiant interne d’exploitation agricole*]]),"",IF(ISERROR(MATCH(GroupMember[[#This Row],[1. Identifiant interne d’exploitation agricole*]],FarmUnit[1. Identifiant interne d’exploitation agricole*],0)),FALSE,TRUE))</f>
        <v>1</v>
      </c>
      <c r="AF428" s="165" t="str">
        <f t="shared" si="24"/>
        <v xml:space="preserve"> SEVERIN GNINHOU</v>
      </c>
      <c r="AG428" s="166" t="str">
        <f t="shared" si="25"/>
        <v>1/5/2022</v>
      </c>
      <c r="AH428" s="167">
        <f t="shared" si="27"/>
        <v>1</v>
      </c>
      <c r="AI428" s="168">
        <f t="shared" si="26"/>
        <v>0</v>
      </c>
    </row>
    <row r="429" spans="1:35" ht="15.75" customHeight="1" x14ac:dyDescent="0.2">
      <c r="A429" s="206" t="s">
        <v>1866</v>
      </c>
      <c r="B429" s="206" t="s">
        <v>667</v>
      </c>
      <c r="C429" s="206" t="s">
        <v>1866</v>
      </c>
      <c r="D429" s="227" t="s">
        <v>1762</v>
      </c>
      <c r="E429" s="206" t="s">
        <v>669</v>
      </c>
      <c r="F429" s="206" t="s">
        <v>670</v>
      </c>
      <c r="G429" s="227" t="s">
        <v>1762</v>
      </c>
      <c r="H429" s="275">
        <v>3</v>
      </c>
      <c r="I429" s="206" t="s">
        <v>671</v>
      </c>
      <c r="J429" s="206">
        <v>1</v>
      </c>
      <c r="K429" s="207">
        <v>2022</v>
      </c>
      <c r="L429" s="228" t="s">
        <v>1867</v>
      </c>
      <c r="M429" s="208" t="s">
        <v>1868</v>
      </c>
      <c r="N429" s="260" t="s">
        <v>667</v>
      </c>
      <c r="O429" s="209" t="s">
        <v>667</v>
      </c>
      <c r="P429" s="232" t="s">
        <v>674</v>
      </c>
      <c r="Q429" s="210">
        <v>1976</v>
      </c>
      <c r="R429" s="211">
        <v>3</v>
      </c>
      <c r="S429" s="211" t="s">
        <v>667</v>
      </c>
      <c r="T429" s="211" t="s">
        <v>667</v>
      </c>
      <c r="U429" s="211" t="s">
        <v>667</v>
      </c>
      <c r="V429" s="211" t="s">
        <v>667</v>
      </c>
      <c r="W429" s="211" t="s">
        <v>667</v>
      </c>
      <c r="X429" s="212">
        <v>0</v>
      </c>
      <c r="Y429" s="212">
        <v>0</v>
      </c>
      <c r="Z429" s="213" t="s">
        <v>2661</v>
      </c>
      <c r="AA429" s="214">
        <v>2022</v>
      </c>
      <c r="AB429" s="215">
        <v>5</v>
      </c>
      <c r="AC429" s="215">
        <v>25</v>
      </c>
      <c r="AD429" s="220" t="b">
        <f>IF(ISBLANK(GroupMember[[#This Row],[1. Identifiant interne d’exploitation agricole*]]),"",IF(ISERROR(MATCH(GroupMember[[#This Row],[1. Identifiant interne d’exploitation agricole*]],CertifiedCrop[1. Identifiant interne d’exploitation agricole*],0)),FALSE,TRUE))</f>
        <v>1</v>
      </c>
      <c r="AE429" s="220" t="b">
        <f>IF(ISBLANK(GroupMember[[#This Row],[1. Identifiant interne d’exploitation agricole*]]),"",IF(ISERROR(MATCH(GroupMember[[#This Row],[1. Identifiant interne d’exploitation agricole*]],FarmUnit[1. Identifiant interne d’exploitation agricole*],0)),FALSE,TRUE))</f>
        <v>1</v>
      </c>
      <c r="AF429" s="165" t="str">
        <f t="shared" si="24"/>
        <v xml:space="preserve"> DOMISE GNOHANROU</v>
      </c>
      <c r="AG429" s="166" t="str">
        <f t="shared" si="25"/>
        <v>25/5/2022</v>
      </c>
      <c r="AH429" s="167">
        <f t="shared" si="27"/>
        <v>3</v>
      </c>
      <c r="AI429" s="168">
        <f t="shared" si="26"/>
        <v>0</v>
      </c>
    </row>
    <row r="430" spans="1:35" ht="15.75" customHeight="1" x14ac:dyDescent="0.2">
      <c r="A430" s="233" t="s">
        <v>1869</v>
      </c>
      <c r="B430" s="206" t="s">
        <v>667</v>
      </c>
      <c r="C430" s="233" t="s">
        <v>1869</v>
      </c>
      <c r="D430" s="227" t="s">
        <v>1762</v>
      </c>
      <c r="E430" s="206" t="s">
        <v>669</v>
      </c>
      <c r="F430" s="206" t="s">
        <v>670</v>
      </c>
      <c r="G430" s="227" t="s">
        <v>1762</v>
      </c>
      <c r="H430" s="275">
        <v>2.34</v>
      </c>
      <c r="I430" s="206" t="s">
        <v>671</v>
      </c>
      <c r="J430" s="206">
        <v>1</v>
      </c>
      <c r="K430" s="207">
        <v>2022</v>
      </c>
      <c r="L430" s="228" t="s">
        <v>1870</v>
      </c>
      <c r="M430" s="208" t="s">
        <v>1461</v>
      </c>
      <c r="N430" s="260" t="s">
        <v>667</v>
      </c>
      <c r="O430" s="209" t="s">
        <v>667</v>
      </c>
      <c r="P430" s="232" t="s">
        <v>674</v>
      </c>
      <c r="Q430" s="210">
        <v>1976</v>
      </c>
      <c r="R430" s="211">
        <v>3</v>
      </c>
      <c r="S430" s="211" t="s">
        <v>667</v>
      </c>
      <c r="T430" s="211" t="s">
        <v>667</v>
      </c>
      <c r="U430" s="211" t="s">
        <v>667</v>
      </c>
      <c r="V430" s="211" t="s">
        <v>667</v>
      </c>
      <c r="W430" s="211" t="s">
        <v>667</v>
      </c>
      <c r="X430" s="212">
        <v>0</v>
      </c>
      <c r="Y430" s="212">
        <v>0</v>
      </c>
      <c r="Z430" s="213" t="s">
        <v>2661</v>
      </c>
      <c r="AA430" s="214">
        <v>2022</v>
      </c>
      <c r="AB430" s="215">
        <v>5</v>
      </c>
      <c r="AC430" s="215">
        <v>23</v>
      </c>
      <c r="AD430" s="220" t="b">
        <f>IF(ISBLANK(GroupMember[[#This Row],[1. Identifiant interne d’exploitation agricole*]]),"",IF(ISERROR(MATCH(GroupMember[[#This Row],[1. Identifiant interne d’exploitation agricole*]],CertifiedCrop[1. Identifiant interne d’exploitation agricole*],0)),FALSE,TRUE))</f>
        <v>1</v>
      </c>
      <c r="AE430" s="220" t="b">
        <f>IF(ISBLANK(GroupMember[[#This Row],[1. Identifiant interne d’exploitation agricole*]]),"",IF(ISERROR(MATCH(GroupMember[[#This Row],[1. Identifiant interne d’exploitation agricole*]],FarmUnit[1. Identifiant interne d’exploitation agricole*],0)),FALSE,TRUE))</f>
        <v>1</v>
      </c>
      <c r="AF430" s="165" t="str">
        <f t="shared" si="24"/>
        <v xml:space="preserve"> JEREMY GNOHOU</v>
      </c>
      <c r="AG430" s="166" t="str">
        <f t="shared" si="25"/>
        <v>23/5/2022</v>
      </c>
      <c r="AH430" s="167">
        <f t="shared" si="27"/>
        <v>3</v>
      </c>
      <c r="AI430" s="168">
        <f t="shared" si="26"/>
        <v>0</v>
      </c>
    </row>
    <row r="431" spans="1:35" ht="15.75" customHeight="1" x14ac:dyDescent="0.2">
      <c r="A431" s="206" t="s">
        <v>1871</v>
      </c>
      <c r="B431" s="206" t="s">
        <v>667</v>
      </c>
      <c r="C431" s="206" t="s">
        <v>1871</v>
      </c>
      <c r="D431" s="227" t="s">
        <v>1762</v>
      </c>
      <c r="E431" s="206" t="s">
        <v>669</v>
      </c>
      <c r="F431" s="206" t="s">
        <v>670</v>
      </c>
      <c r="G431" s="227" t="s">
        <v>1762</v>
      </c>
      <c r="H431" s="275">
        <v>3</v>
      </c>
      <c r="I431" s="206" t="s">
        <v>671</v>
      </c>
      <c r="J431" s="206">
        <v>1</v>
      </c>
      <c r="K431" s="207">
        <v>2022</v>
      </c>
      <c r="L431" s="228" t="s">
        <v>1872</v>
      </c>
      <c r="M431" s="208" t="s">
        <v>1868</v>
      </c>
      <c r="N431" s="260" t="s">
        <v>667</v>
      </c>
      <c r="O431" s="209" t="s">
        <v>667</v>
      </c>
      <c r="P431" s="232" t="s">
        <v>674</v>
      </c>
      <c r="Q431" s="210">
        <v>1976</v>
      </c>
      <c r="R431" s="211">
        <v>3</v>
      </c>
      <c r="S431" s="211" t="s">
        <v>667</v>
      </c>
      <c r="T431" s="211" t="s">
        <v>667</v>
      </c>
      <c r="U431" s="211" t="s">
        <v>667</v>
      </c>
      <c r="V431" s="211" t="s">
        <v>667</v>
      </c>
      <c r="W431" s="211" t="s">
        <v>667</v>
      </c>
      <c r="X431" s="212">
        <v>0</v>
      </c>
      <c r="Y431" s="212">
        <v>0</v>
      </c>
      <c r="Z431" s="213" t="s">
        <v>2661</v>
      </c>
      <c r="AA431" s="214">
        <v>2022</v>
      </c>
      <c r="AB431" s="215">
        <v>3</v>
      </c>
      <c r="AC431" s="215">
        <v>2</v>
      </c>
      <c r="AD431" s="220" t="b">
        <f>IF(ISBLANK(GroupMember[[#This Row],[1. Identifiant interne d’exploitation agricole*]]),"",IF(ISERROR(MATCH(GroupMember[[#This Row],[1. Identifiant interne d’exploitation agricole*]],CertifiedCrop[1. Identifiant interne d’exploitation agricole*],0)),FALSE,TRUE))</f>
        <v>1</v>
      </c>
      <c r="AE431" s="220" t="b">
        <f>IF(ISBLANK(GroupMember[[#This Row],[1. Identifiant interne d’exploitation agricole*]]),"",IF(ISERROR(MATCH(GroupMember[[#This Row],[1. Identifiant interne d’exploitation agricole*]],FarmUnit[1. Identifiant interne d’exploitation agricole*],0)),FALSE,TRUE))</f>
        <v>1</v>
      </c>
      <c r="AF431" s="165" t="str">
        <f t="shared" si="24"/>
        <v xml:space="preserve"> RABERT GNOHANROU</v>
      </c>
      <c r="AG431" s="166" t="str">
        <f t="shared" si="25"/>
        <v>2/3/2022</v>
      </c>
      <c r="AH431" s="167">
        <f t="shared" si="27"/>
        <v>1</v>
      </c>
      <c r="AI431" s="168">
        <f t="shared" si="26"/>
        <v>0</v>
      </c>
    </row>
    <row r="432" spans="1:35" ht="15.75" customHeight="1" x14ac:dyDescent="0.2">
      <c r="A432" s="233" t="s">
        <v>1873</v>
      </c>
      <c r="B432" s="206" t="s">
        <v>667</v>
      </c>
      <c r="C432" s="233" t="s">
        <v>1873</v>
      </c>
      <c r="D432" s="227" t="s">
        <v>1762</v>
      </c>
      <c r="E432" s="206" t="s">
        <v>669</v>
      </c>
      <c r="F432" s="206" t="s">
        <v>670</v>
      </c>
      <c r="G432" s="227" t="s">
        <v>1762</v>
      </c>
      <c r="H432" s="275">
        <v>6</v>
      </c>
      <c r="I432" s="206" t="s">
        <v>671</v>
      </c>
      <c r="J432" s="206">
        <v>1</v>
      </c>
      <c r="K432" s="207">
        <v>2022</v>
      </c>
      <c r="L432" s="228" t="s">
        <v>1874</v>
      </c>
      <c r="M432" s="208" t="s">
        <v>1875</v>
      </c>
      <c r="N432" s="260" t="s">
        <v>667</v>
      </c>
      <c r="O432" s="209" t="s">
        <v>667</v>
      </c>
      <c r="P432" s="232" t="s">
        <v>674</v>
      </c>
      <c r="Q432" s="210">
        <v>1986</v>
      </c>
      <c r="R432" s="211">
        <v>3</v>
      </c>
      <c r="S432" s="211" t="s">
        <v>667</v>
      </c>
      <c r="T432" s="211" t="s">
        <v>667</v>
      </c>
      <c r="U432" s="211" t="s">
        <v>667</v>
      </c>
      <c r="V432" s="211" t="s">
        <v>667</v>
      </c>
      <c r="W432" s="211" t="s">
        <v>667</v>
      </c>
      <c r="X432" s="212">
        <v>0</v>
      </c>
      <c r="Y432" s="212">
        <v>0</v>
      </c>
      <c r="Z432" s="213" t="s">
        <v>2661</v>
      </c>
      <c r="AA432" s="214">
        <v>2022</v>
      </c>
      <c r="AB432" s="215">
        <v>5</v>
      </c>
      <c r="AC432" s="215">
        <v>13</v>
      </c>
      <c r="AD432" s="220" t="b">
        <f>IF(ISBLANK(GroupMember[[#This Row],[1. Identifiant interne d’exploitation agricole*]]),"",IF(ISERROR(MATCH(GroupMember[[#This Row],[1. Identifiant interne d’exploitation agricole*]],CertifiedCrop[1. Identifiant interne d’exploitation agricole*],0)),FALSE,TRUE))</f>
        <v>1</v>
      </c>
      <c r="AE432" s="220" t="b">
        <f>IF(ISBLANK(GroupMember[[#This Row],[1. Identifiant interne d’exploitation agricole*]]),"",IF(ISERROR(MATCH(GroupMember[[#This Row],[1. Identifiant interne d’exploitation agricole*]],FarmUnit[1. Identifiant interne d’exploitation agricole*],0)),FALSE,TRUE))</f>
        <v>1</v>
      </c>
      <c r="AF432" s="165" t="str">
        <f t="shared" si="24"/>
        <v xml:space="preserve"> ROGER GNONDOY</v>
      </c>
      <c r="AG432" s="166" t="str">
        <f t="shared" si="25"/>
        <v>13/5/2022</v>
      </c>
      <c r="AH432" s="167">
        <f t="shared" si="27"/>
        <v>1</v>
      </c>
      <c r="AI432" s="168">
        <f t="shared" si="26"/>
        <v>0</v>
      </c>
    </row>
    <row r="433" spans="1:35" ht="15.75" customHeight="1" x14ac:dyDescent="0.2">
      <c r="A433" s="206" t="s">
        <v>1876</v>
      </c>
      <c r="B433" s="206" t="s">
        <v>667</v>
      </c>
      <c r="C433" s="206" t="s">
        <v>1876</v>
      </c>
      <c r="D433" s="227" t="s">
        <v>1762</v>
      </c>
      <c r="E433" s="206" t="s">
        <v>669</v>
      </c>
      <c r="F433" s="206" t="s">
        <v>670</v>
      </c>
      <c r="G433" s="227" t="s">
        <v>1762</v>
      </c>
      <c r="H433" s="275">
        <v>14.78</v>
      </c>
      <c r="I433" s="206" t="s">
        <v>671</v>
      </c>
      <c r="J433" s="206">
        <v>1</v>
      </c>
      <c r="K433" s="207">
        <v>2022</v>
      </c>
      <c r="L433" s="228" t="s">
        <v>1877</v>
      </c>
      <c r="M433" s="208" t="s">
        <v>1706</v>
      </c>
      <c r="N433" s="260" t="s">
        <v>667</v>
      </c>
      <c r="O433" s="209" t="s">
        <v>667</v>
      </c>
      <c r="P433" s="232" t="s">
        <v>679</v>
      </c>
      <c r="Q433" s="210">
        <v>1972</v>
      </c>
      <c r="R433" s="211">
        <v>3</v>
      </c>
      <c r="S433" s="211" t="s">
        <v>667</v>
      </c>
      <c r="T433" s="211" t="s">
        <v>667</v>
      </c>
      <c r="U433" s="211" t="s">
        <v>667</v>
      </c>
      <c r="V433" s="211" t="s">
        <v>667</v>
      </c>
      <c r="W433" s="211" t="s">
        <v>667</v>
      </c>
      <c r="X433" s="212">
        <v>0</v>
      </c>
      <c r="Y433" s="212">
        <v>0</v>
      </c>
      <c r="Z433" s="213" t="s">
        <v>2661</v>
      </c>
      <c r="AA433" s="214">
        <v>2022</v>
      </c>
      <c r="AB433" s="215">
        <v>5</v>
      </c>
      <c r="AC433" s="215">
        <v>19</v>
      </c>
      <c r="AD433" s="220" t="b">
        <f>IF(ISBLANK(GroupMember[[#This Row],[1. Identifiant interne d’exploitation agricole*]]),"",IF(ISERROR(MATCH(GroupMember[[#This Row],[1. Identifiant interne d’exploitation agricole*]],CertifiedCrop[1. Identifiant interne d’exploitation agricole*],0)),FALSE,TRUE))</f>
        <v>1</v>
      </c>
      <c r="AE433" s="220" t="b">
        <f>IF(ISBLANK(GroupMember[[#This Row],[1. Identifiant interne d’exploitation agricole*]]),"",IF(ISERROR(MATCH(GroupMember[[#This Row],[1. Identifiant interne d’exploitation agricole*]],FarmUnit[1. Identifiant interne d’exploitation agricole*],0)),FALSE,TRUE))</f>
        <v>1</v>
      </c>
      <c r="AF433" s="165" t="str">
        <f t="shared" si="24"/>
        <v xml:space="preserve"> G ANGE  GOHI</v>
      </c>
      <c r="AG433" s="166" t="str">
        <f t="shared" si="25"/>
        <v>19/5/2022</v>
      </c>
      <c r="AH433" s="167">
        <f t="shared" si="27"/>
        <v>3</v>
      </c>
      <c r="AI433" s="168">
        <f t="shared" si="26"/>
        <v>0</v>
      </c>
    </row>
    <row r="434" spans="1:35" ht="15.75" customHeight="1" x14ac:dyDescent="0.2">
      <c r="A434" s="233" t="s">
        <v>1878</v>
      </c>
      <c r="B434" s="206" t="s">
        <v>667</v>
      </c>
      <c r="C434" s="233" t="s">
        <v>1878</v>
      </c>
      <c r="D434" s="227" t="s">
        <v>1762</v>
      </c>
      <c r="E434" s="206" t="s">
        <v>669</v>
      </c>
      <c r="F434" s="206" t="s">
        <v>670</v>
      </c>
      <c r="G434" s="227" t="s">
        <v>1762</v>
      </c>
      <c r="H434" s="275">
        <v>2.2000000000000002</v>
      </c>
      <c r="I434" s="206" t="s">
        <v>671</v>
      </c>
      <c r="J434" s="206">
        <v>1</v>
      </c>
      <c r="K434" s="207">
        <v>2022</v>
      </c>
      <c r="L434" s="228" t="s">
        <v>1879</v>
      </c>
      <c r="M434" s="208" t="s">
        <v>1706</v>
      </c>
      <c r="N434" s="260" t="s">
        <v>667</v>
      </c>
      <c r="O434" s="209" t="s">
        <v>667</v>
      </c>
      <c r="P434" s="232" t="s">
        <v>674</v>
      </c>
      <c r="Q434" s="210">
        <v>1988</v>
      </c>
      <c r="R434" s="211">
        <v>5</v>
      </c>
      <c r="S434" s="211" t="s">
        <v>667</v>
      </c>
      <c r="T434" s="211" t="s">
        <v>667</v>
      </c>
      <c r="U434" s="211" t="s">
        <v>667</v>
      </c>
      <c r="V434" s="211" t="s">
        <v>667</v>
      </c>
      <c r="W434" s="211" t="s">
        <v>667</v>
      </c>
      <c r="X434" s="212">
        <v>0</v>
      </c>
      <c r="Y434" s="212">
        <v>0</v>
      </c>
      <c r="Z434" s="213" t="s">
        <v>2661</v>
      </c>
      <c r="AA434" s="214">
        <v>2022</v>
      </c>
      <c r="AB434" s="215">
        <v>3</v>
      </c>
      <c r="AC434" s="215">
        <v>1</v>
      </c>
      <c r="AD434" s="220" t="b">
        <f>IF(ISBLANK(GroupMember[[#This Row],[1. Identifiant interne d’exploitation agricole*]]),"",IF(ISERROR(MATCH(GroupMember[[#This Row],[1. Identifiant interne d’exploitation agricole*]],CertifiedCrop[1. Identifiant interne d’exploitation agricole*],0)),FALSE,TRUE))</f>
        <v>1</v>
      </c>
      <c r="AE434" s="220" t="b">
        <f>IF(ISBLANK(GroupMember[[#This Row],[1. Identifiant interne d’exploitation agricole*]]),"",IF(ISERROR(MATCH(GroupMember[[#This Row],[1. Identifiant interne d’exploitation agricole*]],FarmUnit[1. Identifiant interne d’exploitation agricole*],0)),FALSE,TRUE))</f>
        <v>1</v>
      </c>
      <c r="AF434" s="165" t="str">
        <f t="shared" si="24"/>
        <v xml:space="preserve"> GOUBO SYLVERSTRE  GOHI</v>
      </c>
      <c r="AG434" s="166" t="str">
        <f t="shared" si="25"/>
        <v>1/3/2022</v>
      </c>
      <c r="AH434" s="167">
        <f t="shared" si="27"/>
        <v>3</v>
      </c>
      <c r="AI434" s="168">
        <f t="shared" si="26"/>
        <v>0</v>
      </c>
    </row>
    <row r="435" spans="1:35" ht="15.75" customHeight="1" x14ac:dyDescent="0.2">
      <c r="A435" s="206" t="s">
        <v>1880</v>
      </c>
      <c r="B435" s="206" t="s">
        <v>667</v>
      </c>
      <c r="C435" s="206" t="s">
        <v>1880</v>
      </c>
      <c r="D435" s="227" t="s">
        <v>1762</v>
      </c>
      <c r="E435" s="206" t="s">
        <v>669</v>
      </c>
      <c r="F435" s="206" t="s">
        <v>670</v>
      </c>
      <c r="G435" s="227" t="s">
        <v>1762</v>
      </c>
      <c r="H435" s="275">
        <v>2.33</v>
      </c>
      <c r="I435" s="206" t="s">
        <v>671</v>
      </c>
      <c r="J435" s="206">
        <v>1</v>
      </c>
      <c r="K435" s="207">
        <v>2022</v>
      </c>
      <c r="L435" s="228" t="s">
        <v>1881</v>
      </c>
      <c r="M435" s="208" t="s">
        <v>1882</v>
      </c>
      <c r="N435" s="260" t="s">
        <v>667</v>
      </c>
      <c r="O435" s="209" t="s">
        <v>667</v>
      </c>
      <c r="P435" s="232" t="s">
        <v>674</v>
      </c>
      <c r="Q435" s="210">
        <v>1975</v>
      </c>
      <c r="R435" s="211">
        <v>4</v>
      </c>
      <c r="S435" s="211" t="s">
        <v>667</v>
      </c>
      <c r="T435" s="211" t="s">
        <v>667</v>
      </c>
      <c r="U435" s="211" t="s">
        <v>667</v>
      </c>
      <c r="V435" s="211" t="s">
        <v>667</v>
      </c>
      <c r="W435" s="211" t="s">
        <v>667</v>
      </c>
      <c r="X435" s="212">
        <v>0</v>
      </c>
      <c r="Y435" s="212">
        <v>0</v>
      </c>
      <c r="Z435" s="213" t="s">
        <v>2661</v>
      </c>
      <c r="AA435" s="214">
        <v>2022</v>
      </c>
      <c r="AB435" s="215">
        <v>3</v>
      </c>
      <c r="AC435" s="215">
        <v>3</v>
      </c>
      <c r="AD435" s="220" t="b">
        <f>IF(ISBLANK(GroupMember[[#This Row],[1. Identifiant interne d’exploitation agricole*]]),"",IF(ISERROR(MATCH(GroupMember[[#This Row],[1. Identifiant interne d’exploitation agricole*]],CertifiedCrop[1. Identifiant interne d’exploitation agricole*],0)),FALSE,TRUE))</f>
        <v>1</v>
      </c>
      <c r="AE435" s="220" t="b">
        <f>IF(ISBLANK(GroupMember[[#This Row],[1. Identifiant interne d’exploitation agricole*]]),"",IF(ISERROR(MATCH(GroupMember[[#This Row],[1. Identifiant interne d’exploitation agricole*]],FarmUnit[1. Identifiant interne d’exploitation agricole*],0)),FALSE,TRUE))</f>
        <v>1</v>
      </c>
      <c r="AF435" s="165" t="str">
        <f t="shared" ref="AF435:AF498" si="28">IFERROR(CONCATENATE(L435," ",M435),"")</f>
        <v xml:space="preserve"> BLEHI JONAS  GOULIA</v>
      </c>
      <c r="AG435" s="166" t="str">
        <f t="shared" ref="AG435:AG498" si="29">CONCATENATE(AC435,"/",AB435,"/",AA435)</f>
        <v>3/3/2022</v>
      </c>
      <c r="AH435" s="167">
        <f t="shared" si="27"/>
        <v>1</v>
      </c>
      <c r="AI435" s="168">
        <f t="shared" ref="AI435:AI498" si="30">IF((X435+Y435/12)&lt;0,"",(X435+Y435/12))</f>
        <v>0</v>
      </c>
    </row>
    <row r="436" spans="1:35" ht="15.75" customHeight="1" x14ac:dyDescent="0.2">
      <c r="A436" s="233" t="s">
        <v>1883</v>
      </c>
      <c r="B436" s="206" t="s">
        <v>667</v>
      </c>
      <c r="C436" s="233" t="s">
        <v>1883</v>
      </c>
      <c r="D436" s="227" t="s">
        <v>1237</v>
      </c>
      <c r="E436" s="206" t="s">
        <v>669</v>
      </c>
      <c r="F436" s="206" t="s">
        <v>670</v>
      </c>
      <c r="G436" s="227" t="s">
        <v>1762</v>
      </c>
      <c r="H436" s="275">
        <v>2</v>
      </c>
      <c r="I436" s="206" t="s">
        <v>671</v>
      </c>
      <c r="J436" s="206">
        <v>1</v>
      </c>
      <c r="K436" s="207">
        <v>2022</v>
      </c>
      <c r="L436" s="228" t="s">
        <v>1884</v>
      </c>
      <c r="M436" s="208" t="s">
        <v>1885</v>
      </c>
      <c r="N436" s="260" t="s">
        <v>667</v>
      </c>
      <c r="O436" s="209" t="s">
        <v>667</v>
      </c>
      <c r="P436" s="232" t="s">
        <v>674</v>
      </c>
      <c r="Q436" s="210">
        <v>1988</v>
      </c>
      <c r="R436" s="211">
        <v>5</v>
      </c>
      <c r="S436" s="211" t="s">
        <v>667</v>
      </c>
      <c r="T436" s="211" t="s">
        <v>667</v>
      </c>
      <c r="U436" s="211" t="s">
        <v>667</v>
      </c>
      <c r="V436" s="211" t="s">
        <v>667</v>
      </c>
      <c r="W436" s="211" t="s">
        <v>667</v>
      </c>
      <c r="X436" s="212">
        <v>0</v>
      </c>
      <c r="Y436" s="212">
        <v>0</v>
      </c>
      <c r="Z436" s="213" t="s">
        <v>2661</v>
      </c>
      <c r="AA436" s="214">
        <v>2022</v>
      </c>
      <c r="AB436" s="215">
        <v>5</v>
      </c>
      <c r="AC436" s="215">
        <v>18</v>
      </c>
      <c r="AD436" s="220" t="b">
        <f>IF(ISBLANK(GroupMember[[#This Row],[1. Identifiant interne d’exploitation agricole*]]),"",IF(ISERROR(MATCH(GroupMember[[#This Row],[1. Identifiant interne d’exploitation agricole*]],CertifiedCrop[1. Identifiant interne d’exploitation agricole*],0)),FALSE,TRUE))</f>
        <v>1</v>
      </c>
      <c r="AE436" s="220" t="b">
        <f>IF(ISBLANK(GroupMember[[#This Row],[1. Identifiant interne d’exploitation agricole*]]),"",IF(ISERROR(MATCH(GroupMember[[#This Row],[1. Identifiant interne d’exploitation agricole*]],FarmUnit[1. Identifiant interne d’exploitation agricole*],0)),FALSE,TRUE))</f>
        <v>1</v>
      </c>
      <c r="AF436" s="165" t="str">
        <f t="shared" si="28"/>
        <v>FRANCIS PEKOURA</v>
      </c>
      <c r="AG436" s="166" t="str">
        <f t="shared" si="29"/>
        <v>18/5/2022</v>
      </c>
      <c r="AH436" s="167">
        <f t="shared" si="27"/>
        <v>1</v>
      </c>
      <c r="AI436" s="168">
        <f t="shared" si="30"/>
        <v>0</v>
      </c>
    </row>
    <row r="437" spans="1:35" ht="15.75" customHeight="1" x14ac:dyDescent="0.2">
      <c r="A437" s="206" t="s">
        <v>1886</v>
      </c>
      <c r="B437" s="206" t="s">
        <v>667</v>
      </c>
      <c r="C437" s="206" t="s">
        <v>1886</v>
      </c>
      <c r="D437" s="227" t="s">
        <v>1762</v>
      </c>
      <c r="E437" s="206" t="s">
        <v>669</v>
      </c>
      <c r="F437" s="206" t="s">
        <v>670</v>
      </c>
      <c r="G437" s="227" t="s">
        <v>1762</v>
      </c>
      <c r="H437" s="275">
        <v>2</v>
      </c>
      <c r="I437" s="206" t="s">
        <v>671</v>
      </c>
      <c r="J437" s="206">
        <v>1</v>
      </c>
      <c r="K437" s="207">
        <v>2022</v>
      </c>
      <c r="L437" s="228" t="s">
        <v>1887</v>
      </c>
      <c r="M437" s="208" t="s">
        <v>1882</v>
      </c>
      <c r="N437" s="260" t="s">
        <v>667</v>
      </c>
      <c r="O437" s="209" t="s">
        <v>667</v>
      </c>
      <c r="P437" s="232" t="s">
        <v>679</v>
      </c>
      <c r="Q437" s="210">
        <v>1988</v>
      </c>
      <c r="R437" s="211">
        <v>2</v>
      </c>
      <c r="S437" s="211" t="s">
        <v>667</v>
      </c>
      <c r="T437" s="211" t="s">
        <v>667</v>
      </c>
      <c r="U437" s="211" t="s">
        <v>667</v>
      </c>
      <c r="V437" s="211" t="s">
        <v>667</v>
      </c>
      <c r="W437" s="211" t="s">
        <v>667</v>
      </c>
      <c r="X437" s="212">
        <v>0</v>
      </c>
      <c r="Y437" s="212">
        <v>0</v>
      </c>
      <c r="Z437" s="213" t="s">
        <v>2661</v>
      </c>
      <c r="AA437" s="214">
        <v>2022</v>
      </c>
      <c r="AB437" s="215">
        <v>3</v>
      </c>
      <c r="AC437" s="215">
        <v>1</v>
      </c>
      <c r="AD437" s="220" t="b">
        <f>IF(ISBLANK(GroupMember[[#This Row],[1. Identifiant interne d’exploitation agricole*]]),"",IF(ISERROR(MATCH(GroupMember[[#This Row],[1. Identifiant interne d’exploitation agricole*]],CertifiedCrop[1. Identifiant interne d’exploitation agricole*],0)),FALSE,TRUE))</f>
        <v>1</v>
      </c>
      <c r="AE437" s="220" t="b">
        <f>IF(ISBLANK(GroupMember[[#This Row],[1. Identifiant interne d’exploitation agricole*]]),"",IF(ISERROR(MATCH(GroupMember[[#This Row],[1. Identifiant interne d’exploitation agricole*]],FarmUnit[1. Identifiant interne d’exploitation agricole*],0)),FALSE,TRUE))</f>
        <v>1</v>
      </c>
      <c r="AF437" s="165" t="str">
        <f t="shared" si="28"/>
        <v xml:space="preserve"> LEONTINE  GOULIA</v>
      </c>
      <c r="AG437" s="166" t="str">
        <f t="shared" si="29"/>
        <v>1/3/2022</v>
      </c>
      <c r="AH437" s="167">
        <f t="shared" si="27"/>
        <v>3</v>
      </c>
      <c r="AI437" s="168">
        <f t="shared" si="30"/>
        <v>0</v>
      </c>
    </row>
    <row r="438" spans="1:35" ht="15.75" customHeight="1" x14ac:dyDescent="0.2">
      <c r="A438" s="233" t="s">
        <v>1888</v>
      </c>
      <c r="B438" s="206" t="s">
        <v>667</v>
      </c>
      <c r="C438" s="233" t="s">
        <v>1888</v>
      </c>
      <c r="D438" s="227" t="s">
        <v>1762</v>
      </c>
      <c r="E438" s="206" t="s">
        <v>669</v>
      </c>
      <c r="F438" s="206" t="s">
        <v>670</v>
      </c>
      <c r="G438" s="227" t="s">
        <v>1762</v>
      </c>
      <c r="H438" s="275">
        <v>2</v>
      </c>
      <c r="I438" s="206" t="s">
        <v>671</v>
      </c>
      <c r="J438" s="206">
        <v>1</v>
      </c>
      <c r="K438" s="207">
        <v>2022</v>
      </c>
      <c r="L438" s="228" t="s">
        <v>1889</v>
      </c>
      <c r="M438" s="208" t="s">
        <v>1882</v>
      </c>
      <c r="N438" s="260" t="s">
        <v>667</v>
      </c>
      <c r="O438" s="209" t="s">
        <v>667</v>
      </c>
      <c r="P438" s="232" t="s">
        <v>674</v>
      </c>
      <c r="Q438" s="210">
        <v>1977</v>
      </c>
      <c r="R438" s="211">
        <v>6</v>
      </c>
      <c r="S438" s="211" t="s">
        <v>667</v>
      </c>
      <c r="T438" s="211" t="s">
        <v>667</v>
      </c>
      <c r="U438" s="211" t="s">
        <v>667</v>
      </c>
      <c r="V438" s="211" t="s">
        <v>667</v>
      </c>
      <c r="W438" s="211" t="s">
        <v>667</v>
      </c>
      <c r="X438" s="212">
        <v>0</v>
      </c>
      <c r="Y438" s="212">
        <v>0</v>
      </c>
      <c r="Z438" s="213" t="s">
        <v>2661</v>
      </c>
      <c r="AA438" s="214">
        <v>2022</v>
      </c>
      <c r="AB438" s="215">
        <v>3</v>
      </c>
      <c r="AC438" s="215">
        <v>1</v>
      </c>
      <c r="AD438" s="220" t="b">
        <f>IF(ISBLANK(GroupMember[[#This Row],[1. Identifiant interne d’exploitation agricole*]]),"",IF(ISERROR(MATCH(GroupMember[[#This Row],[1. Identifiant interne d’exploitation agricole*]],CertifiedCrop[1. Identifiant interne d’exploitation agricole*],0)),FALSE,TRUE))</f>
        <v>1</v>
      </c>
      <c r="AE438" s="220" t="b">
        <f>IF(ISBLANK(GroupMember[[#This Row],[1. Identifiant interne d’exploitation agricole*]]),"",IF(ISERROR(MATCH(GroupMember[[#This Row],[1. Identifiant interne d’exploitation agricole*]],FarmUnit[1. Identifiant interne d’exploitation agricole*],0)),FALSE,TRUE))</f>
        <v>1</v>
      </c>
      <c r="AF438" s="165" t="str">
        <f t="shared" si="28"/>
        <v xml:space="preserve"> RODRIGUE  GOULIA</v>
      </c>
      <c r="AG438" s="166" t="str">
        <f t="shared" si="29"/>
        <v>1/3/2022</v>
      </c>
      <c r="AH438" s="167">
        <f t="shared" si="27"/>
        <v>3</v>
      </c>
      <c r="AI438" s="168">
        <f t="shared" si="30"/>
        <v>0</v>
      </c>
    </row>
    <row r="439" spans="1:35" ht="15.75" customHeight="1" x14ac:dyDescent="0.2">
      <c r="A439" s="206" t="s">
        <v>1890</v>
      </c>
      <c r="B439" s="206" t="s">
        <v>667</v>
      </c>
      <c r="C439" s="206" t="s">
        <v>1890</v>
      </c>
      <c r="D439" s="227" t="s">
        <v>1762</v>
      </c>
      <c r="E439" s="206" t="s">
        <v>669</v>
      </c>
      <c r="F439" s="206" t="s">
        <v>670</v>
      </c>
      <c r="G439" s="227" t="s">
        <v>1762</v>
      </c>
      <c r="H439" s="275">
        <v>2.41</v>
      </c>
      <c r="I439" s="206" t="s">
        <v>671</v>
      </c>
      <c r="J439" s="206">
        <v>1</v>
      </c>
      <c r="K439" s="207">
        <v>2022</v>
      </c>
      <c r="L439" s="228" t="s">
        <v>1891</v>
      </c>
      <c r="M439" s="208" t="s">
        <v>1892</v>
      </c>
      <c r="N439" s="260" t="s">
        <v>667</v>
      </c>
      <c r="O439" s="209" t="s">
        <v>667</v>
      </c>
      <c r="P439" s="232" t="s">
        <v>674</v>
      </c>
      <c r="Q439" s="210">
        <v>1986</v>
      </c>
      <c r="R439" s="211">
        <v>2</v>
      </c>
      <c r="S439" s="211" t="s">
        <v>667</v>
      </c>
      <c r="T439" s="211" t="s">
        <v>667</v>
      </c>
      <c r="U439" s="211" t="s">
        <v>667</v>
      </c>
      <c r="V439" s="211" t="s">
        <v>667</v>
      </c>
      <c r="W439" s="211" t="s">
        <v>667</v>
      </c>
      <c r="X439" s="212">
        <v>0</v>
      </c>
      <c r="Y439" s="212">
        <v>0</v>
      </c>
      <c r="Z439" s="213" t="s">
        <v>2661</v>
      </c>
      <c r="AA439" s="214">
        <v>2022</v>
      </c>
      <c r="AB439" s="215">
        <v>3</v>
      </c>
      <c r="AC439" s="215">
        <v>22</v>
      </c>
      <c r="AD439" s="220" t="b">
        <f>IF(ISBLANK(GroupMember[[#This Row],[1. Identifiant interne d’exploitation agricole*]]),"",IF(ISERROR(MATCH(GroupMember[[#This Row],[1. Identifiant interne d’exploitation agricole*]],CertifiedCrop[1. Identifiant interne d’exploitation agricole*],0)),FALSE,TRUE))</f>
        <v>1</v>
      </c>
      <c r="AE439" s="220" t="b">
        <f>IF(ISBLANK(GroupMember[[#This Row],[1. Identifiant interne d’exploitation agricole*]]),"",IF(ISERROR(MATCH(GroupMember[[#This Row],[1. Identifiant interne d’exploitation agricole*]],FarmUnit[1. Identifiant interne d’exploitation agricole*],0)),FALSE,TRUE))</f>
        <v>1</v>
      </c>
      <c r="AF439" s="165" t="str">
        <f t="shared" si="28"/>
        <v xml:space="preserve"> DJIA LAURENT  GUEHI</v>
      </c>
      <c r="AG439" s="166" t="str">
        <f t="shared" si="29"/>
        <v>22/3/2022</v>
      </c>
      <c r="AH439" s="167">
        <f t="shared" si="27"/>
        <v>3</v>
      </c>
      <c r="AI439" s="168">
        <f t="shared" si="30"/>
        <v>0</v>
      </c>
    </row>
    <row r="440" spans="1:35" ht="15.75" customHeight="1" x14ac:dyDescent="0.2">
      <c r="A440" s="233" t="s">
        <v>1893</v>
      </c>
      <c r="B440" s="206" t="s">
        <v>667</v>
      </c>
      <c r="C440" s="233" t="s">
        <v>1893</v>
      </c>
      <c r="D440" s="227" t="s">
        <v>1237</v>
      </c>
      <c r="E440" s="206" t="s">
        <v>669</v>
      </c>
      <c r="F440" s="206" t="s">
        <v>670</v>
      </c>
      <c r="G440" s="227" t="s">
        <v>1762</v>
      </c>
      <c r="H440" s="275">
        <v>3.28</v>
      </c>
      <c r="I440" s="206" t="s">
        <v>671</v>
      </c>
      <c r="J440" s="206">
        <v>1</v>
      </c>
      <c r="K440" s="207">
        <v>2022</v>
      </c>
      <c r="L440" s="228" t="s">
        <v>1894</v>
      </c>
      <c r="M440" s="208" t="s">
        <v>1895</v>
      </c>
      <c r="N440" s="260" t="s">
        <v>667</v>
      </c>
      <c r="O440" s="209" t="s">
        <v>667</v>
      </c>
      <c r="P440" s="232" t="s">
        <v>674</v>
      </c>
      <c r="Q440" s="210">
        <v>1978</v>
      </c>
      <c r="R440" s="211">
        <v>3</v>
      </c>
      <c r="S440" s="211" t="s">
        <v>667</v>
      </c>
      <c r="T440" s="211" t="s">
        <v>667</v>
      </c>
      <c r="U440" s="211" t="s">
        <v>667</v>
      </c>
      <c r="V440" s="211" t="s">
        <v>667</v>
      </c>
      <c r="W440" s="211" t="s">
        <v>667</v>
      </c>
      <c r="X440" s="212">
        <v>0</v>
      </c>
      <c r="Y440" s="212">
        <v>0</v>
      </c>
      <c r="Z440" s="213" t="s">
        <v>2661</v>
      </c>
      <c r="AA440" s="214">
        <v>2022</v>
      </c>
      <c r="AB440" s="215">
        <v>3</v>
      </c>
      <c r="AC440" s="215">
        <v>22</v>
      </c>
      <c r="AD440" s="220" t="b">
        <f>IF(ISBLANK(GroupMember[[#This Row],[1. Identifiant interne d’exploitation agricole*]]),"",IF(ISERROR(MATCH(GroupMember[[#This Row],[1. Identifiant interne d’exploitation agricole*]],CertifiedCrop[1. Identifiant interne d’exploitation agricole*],0)),FALSE,TRUE))</f>
        <v>1</v>
      </c>
      <c r="AE440" s="220" t="b">
        <f>IF(ISBLANK(GroupMember[[#This Row],[1. Identifiant interne d’exploitation agricole*]]),"",IF(ISERROR(MATCH(GroupMember[[#This Row],[1. Identifiant interne d’exploitation agricole*]],FarmUnit[1. Identifiant interne d’exploitation agricole*],0)),FALSE,TRUE))</f>
        <v>1</v>
      </c>
      <c r="AF440" s="165" t="str">
        <f t="shared" si="28"/>
        <v>AUBIN YORO</v>
      </c>
      <c r="AG440" s="166" t="str">
        <f t="shared" si="29"/>
        <v>22/3/2022</v>
      </c>
      <c r="AH440" s="167">
        <f t="shared" si="27"/>
        <v>3</v>
      </c>
      <c r="AI440" s="168">
        <f t="shared" si="30"/>
        <v>0</v>
      </c>
    </row>
    <row r="441" spans="1:35" ht="15.75" customHeight="1" x14ac:dyDescent="0.2">
      <c r="A441" s="206" t="s">
        <v>1896</v>
      </c>
      <c r="B441" s="206" t="s">
        <v>667</v>
      </c>
      <c r="C441" s="206" t="s">
        <v>1896</v>
      </c>
      <c r="D441" s="227" t="s">
        <v>1237</v>
      </c>
      <c r="E441" s="206" t="s">
        <v>669</v>
      </c>
      <c r="F441" s="206" t="s">
        <v>670</v>
      </c>
      <c r="G441" s="227" t="s">
        <v>1762</v>
      </c>
      <c r="H441" s="275">
        <v>3</v>
      </c>
      <c r="I441" s="206" t="s">
        <v>671</v>
      </c>
      <c r="J441" s="206">
        <v>1</v>
      </c>
      <c r="K441" s="207">
        <v>2022</v>
      </c>
      <c r="L441" s="228" t="s">
        <v>1897</v>
      </c>
      <c r="M441" s="208" t="s">
        <v>685</v>
      </c>
      <c r="N441" s="260" t="s">
        <v>667</v>
      </c>
      <c r="O441" s="209" t="s">
        <v>667</v>
      </c>
      <c r="P441" s="232" t="s">
        <v>674</v>
      </c>
      <c r="Q441" s="210">
        <v>1975</v>
      </c>
      <c r="R441" s="211">
        <v>3</v>
      </c>
      <c r="S441" s="211" t="s">
        <v>667</v>
      </c>
      <c r="T441" s="211" t="s">
        <v>667</v>
      </c>
      <c r="U441" s="211" t="s">
        <v>667</v>
      </c>
      <c r="V441" s="211" t="s">
        <v>667</v>
      </c>
      <c r="W441" s="211" t="s">
        <v>667</v>
      </c>
      <c r="X441" s="212">
        <v>0</v>
      </c>
      <c r="Y441" s="212">
        <v>0</v>
      </c>
      <c r="Z441" s="213" t="s">
        <v>2661</v>
      </c>
      <c r="AA441" s="214">
        <v>2022</v>
      </c>
      <c r="AB441" s="215">
        <v>3</v>
      </c>
      <c r="AC441" s="215">
        <v>22</v>
      </c>
      <c r="AD441" s="220" t="b">
        <f>IF(ISBLANK(GroupMember[[#This Row],[1. Identifiant interne d’exploitation agricole*]]),"",IF(ISERROR(MATCH(GroupMember[[#This Row],[1. Identifiant interne d’exploitation agricole*]],CertifiedCrop[1. Identifiant interne d’exploitation agricole*],0)),FALSE,TRUE))</f>
        <v>1</v>
      </c>
      <c r="AE441" s="220" t="b">
        <f>IF(ISBLANK(GroupMember[[#This Row],[1. Identifiant interne d’exploitation agricole*]]),"",IF(ISERROR(MATCH(GroupMember[[#This Row],[1. Identifiant interne d’exploitation agricole*]],FarmUnit[1. Identifiant interne d’exploitation agricole*],0)),FALSE,TRUE))</f>
        <v>1</v>
      </c>
      <c r="AF441" s="165" t="str">
        <f t="shared" si="28"/>
        <v>AHOU JOSIANE KOUAME</v>
      </c>
      <c r="AG441" s="166" t="str">
        <f t="shared" si="29"/>
        <v>22/3/2022</v>
      </c>
      <c r="AH441" s="167">
        <f t="shared" si="27"/>
        <v>3</v>
      </c>
      <c r="AI441" s="168">
        <f t="shared" si="30"/>
        <v>0</v>
      </c>
    </row>
    <row r="442" spans="1:35" ht="15.75" customHeight="1" x14ac:dyDescent="0.2">
      <c r="A442" s="233" t="s">
        <v>1898</v>
      </c>
      <c r="B442" s="206" t="s">
        <v>667</v>
      </c>
      <c r="C442" s="233" t="s">
        <v>1898</v>
      </c>
      <c r="D442" s="227" t="s">
        <v>1762</v>
      </c>
      <c r="E442" s="206" t="s">
        <v>669</v>
      </c>
      <c r="F442" s="206" t="s">
        <v>670</v>
      </c>
      <c r="G442" s="227" t="s">
        <v>1762</v>
      </c>
      <c r="H442" s="275">
        <v>2.15</v>
      </c>
      <c r="I442" s="206" t="s">
        <v>671</v>
      </c>
      <c r="J442" s="206">
        <v>1</v>
      </c>
      <c r="K442" s="207">
        <v>2022</v>
      </c>
      <c r="L442" s="228" t="s">
        <v>1899</v>
      </c>
      <c r="M442" s="208" t="s">
        <v>937</v>
      </c>
      <c r="N442" s="260" t="s">
        <v>667</v>
      </c>
      <c r="O442" s="209" t="s">
        <v>667</v>
      </c>
      <c r="P442" s="232" t="s">
        <v>674</v>
      </c>
      <c r="Q442" s="210">
        <v>1977</v>
      </c>
      <c r="R442" s="211">
        <v>2</v>
      </c>
      <c r="S442" s="211" t="s">
        <v>667</v>
      </c>
      <c r="T442" s="211" t="s">
        <v>667</v>
      </c>
      <c r="U442" s="211" t="s">
        <v>667</v>
      </c>
      <c r="V442" s="211" t="s">
        <v>667</v>
      </c>
      <c r="W442" s="211" t="s">
        <v>667</v>
      </c>
      <c r="X442" s="212">
        <v>0</v>
      </c>
      <c r="Y442" s="212">
        <v>0</v>
      </c>
      <c r="Z442" s="213" t="s">
        <v>2661</v>
      </c>
      <c r="AA442" s="214">
        <v>2022</v>
      </c>
      <c r="AB442" s="215">
        <v>3</v>
      </c>
      <c r="AC442" s="215">
        <v>30</v>
      </c>
      <c r="AD442" s="220" t="b">
        <f>IF(ISBLANK(GroupMember[[#This Row],[1. Identifiant interne d’exploitation agricole*]]),"",IF(ISERROR(MATCH(GroupMember[[#This Row],[1. Identifiant interne d’exploitation agricole*]],CertifiedCrop[1. Identifiant interne d’exploitation agricole*],0)),FALSE,TRUE))</f>
        <v>1</v>
      </c>
      <c r="AE442" s="220" t="b">
        <f>IF(ISBLANK(GroupMember[[#This Row],[1. Identifiant interne d’exploitation agricole*]]),"",IF(ISERROR(MATCH(GroupMember[[#This Row],[1. Identifiant interne d’exploitation agricole*]],FarmUnit[1. Identifiant interne d’exploitation agricole*],0)),FALSE,TRUE))</f>
        <v>1</v>
      </c>
      <c r="AF442" s="165" t="str">
        <f t="shared" si="28"/>
        <v xml:space="preserve"> CHARLES GUEI</v>
      </c>
      <c r="AG442" s="166" t="str">
        <f t="shared" si="29"/>
        <v>30/3/2022</v>
      </c>
      <c r="AH442" s="167">
        <f t="shared" si="27"/>
        <v>4</v>
      </c>
      <c r="AI442" s="168">
        <f t="shared" si="30"/>
        <v>0</v>
      </c>
    </row>
    <row r="443" spans="1:35" ht="15.75" customHeight="1" x14ac:dyDescent="0.2">
      <c r="A443" s="206" t="s">
        <v>1900</v>
      </c>
      <c r="B443" s="206" t="s">
        <v>667</v>
      </c>
      <c r="C443" s="206" t="s">
        <v>1900</v>
      </c>
      <c r="D443" s="227" t="s">
        <v>1762</v>
      </c>
      <c r="E443" s="206" t="s">
        <v>669</v>
      </c>
      <c r="F443" s="206" t="s">
        <v>670</v>
      </c>
      <c r="G443" s="227" t="s">
        <v>1762</v>
      </c>
      <c r="H443" s="275">
        <v>2.1</v>
      </c>
      <c r="I443" s="206" t="s">
        <v>671</v>
      </c>
      <c r="J443" s="206">
        <v>1</v>
      </c>
      <c r="K443" s="207">
        <v>2022</v>
      </c>
      <c r="L443" s="228" t="s">
        <v>1901</v>
      </c>
      <c r="M443" s="208" t="s">
        <v>937</v>
      </c>
      <c r="N443" s="260" t="s">
        <v>667</v>
      </c>
      <c r="O443" s="209" t="s">
        <v>667</v>
      </c>
      <c r="P443" s="232" t="s">
        <v>674</v>
      </c>
      <c r="Q443" s="210">
        <v>1990</v>
      </c>
      <c r="R443" s="211">
        <v>3</v>
      </c>
      <c r="S443" s="211" t="s">
        <v>667</v>
      </c>
      <c r="T443" s="211" t="s">
        <v>667</v>
      </c>
      <c r="U443" s="211" t="s">
        <v>667</v>
      </c>
      <c r="V443" s="211" t="s">
        <v>667</v>
      </c>
      <c r="W443" s="211" t="s">
        <v>667</v>
      </c>
      <c r="X443" s="212">
        <v>0</v>
      </c>
      <c r="Y443" s="212">
        <v>0</v>
      </c>
      <c r="Z443" s="213" t="s">
        <v>2661</v>
      </c>
      <c r="AA443" s="214">
        <v>2022</v>
      </c>
      <c r="AB443" s="215">
        <v>3</v>
      </c>
      <c r="AC443" s="215">
        <v>30</v>
      </c>
      <c r="AD443" s="220" t="b">
        <f>IF(ISBLANK(GroupMember[[#This Row],[1. Identifiant interne d’exploitation agricole*]]),"",IF(ISERROR(MATCH(GroupMember[[#This Row],[1. Identifiant interne d’exploitation agricole*]],CertifiedCrop[1. Identifiant interne d’exploitation agricole*],0)),FALSE,TRUE))</f>
        <v>1</v>
      </c>
      <c r="AE443" s="220" t="b">
        <f>IF(ISBLANK(GroupMember[[#This Row],[1. Identifiant interne d’exploitation agricole*]]),"",IF(ISERROR(MATCH(GroupMember[[#This Row],[1. Identifiant interne d’exploitation agricole*]],FarmUnit[1. Identifiant interne d’exploitation agricole*],0)),FALSE,TRUE))</f>
        <v>1</v>
      </c>
      <c r="AF443" s="165" t="str">
        <f t="shared" si="28"/>
        <v xml:space="preserve"> DIDIER  GUEI</v>
      </c>
      <c r="AG443" s="166" t="str">
        <f t="shared" si="29"/>
        <v>30/3/2022</v>
      </c>
      <c r="AH443" s="167">
        <f t="shared" si="27"/>
        <v>4</v>
      </c>
      <c r="AI443" s="168">
        <f t="shared" si="30"/>
        <v>0</v>
      </c>
    </row>
    <row r="444" spans="1:35" ht="15.75" customHeight="1" x14ac:dyDescent="0.2">
      <c r="A444" s="233" t="s">
        <v>1902</v>
      </c>
      <c r="B444" s="206" t="s">
        <v>667</v>
      </c>
      <c r="C444" s="233" t="s">
        <v>1902</v>
      </c>
      <c r="D444" s="227" t="s">
        <v>1762</v>
      </c>
      <c r="E444" s="206" t="s">
        <v>669</v>
      </c>
      <c r="F444" s="206" t="s">
        <v>670</v>
      </c>
      <c r="G444" s="227" t="s">
        <v>1762</v>
      </c>
      <c r="H444" s="275">
        <v>6.4</v>
      </c>
      <c r="I444" s="206" t="s">
        <v>671</v>
      </c>
      <c r="J444" s="206">
        <v>1</v>
      </c>
      <c r="K444" s="207">
        <v>2022</v>
      </c>
      <c r="L444" s="228" t="s">
        <v>1903</v>
      </c>
      <c r="M444" s="208" t="s">
        <v>937</v>
      </c>
      <c r="N444" s="260" t="s">
        <v>667</v>
      </c>
      <c r="O444" s="209" t="s">
        <v>667</v>
      </c>
      <c r="P444" s="232" t="s">
        <v>674</v>
      </c>
      <c r="Q444" s="210">
        <v>1987</v>
      </c>
      <c r="R444" s="211">
        <v>3</v>
      </c>
      <c r="S444" s="211" t="s">
        <v>667</v>
      </c>
      <c r="T444" s="211" t="s">
        <v>667</v>
      </c>
      <c r="U444" s="211" t="s">
        <v>667</v>
      </c>
      <c r="V444" s="211" t="s">
        <v>667</v>
      </c>
      <c r="W444" s="211" t="s">
        <v>667</v>
      </c>
      <c r="X444" s="212">
        <v>0</v>
      </c>
      <c r="Y444" s="212">
        <v>0</v>
      </c>
      <c r="Z444" s="213" t="s">
        <v>2661</v>
      </c>
      <c r="AA444" s="214">
        <v>2022</v>
      </c>
      <c r="AB444" s="215">
        <v>5</v>
      </c>
      <c r="AC444" s="215">
        <v>26</v>
      </c>
      <c r="AD444" s="220" t="b">
        <f>IF(ISBLANK(GroupMember[[#This Row],[1. Identifiant interne d’exploitation agricole*]]),"",IF(ISERROR(MATCH(GroupMember[[#This Row],[1. Identifiant interne d’exploitation agricole*]],CertifiedCrop[1. Identifiant interne d’exploitation agricole*],0)),FALSE,TRUE))</f>
        <v>1</v>
      </c>
      <c r="AE444" s="220" t="b">
        <f>IF(ISBLANK(GroupMember[[#This Row],[1. Identifiant interne d’exploitation agricole*]]),"",IF(ISERROR(MATCH(GroupMember[[#This Row],[1. Identifiant interne d’exploitation agricole*]],FarmUnit[1. Identifiant interne d’exploitation agricole*],0)),FALSE,TRUE))</f>
        <v>1</v>
      </c>
      <c r="AF444" s="165" t="str">
        <f t="shared" si="28"/>
        <v xml:space="preserve"> ERIC  GUEI</v>
      </c>
      <c r="AG444" s="166" t="str">
        <f t="shared" si="29"/>
        <v>26/5/2022</v>
      </c>
      <c r="AH444" s="167">
        <f t="shared" si="27"/>
        <v>6</v>
      </c>
      <c r="AI444" s="168">
        <f t="shared" si="30"/>
        <v>0</v>
      </c>
    </row>
    <row r="445" spans="1:35" ht="15.75" customHeight="1" x14ac:dyDescent="0.2">
      <c r="A445" s="206" t="s">
        <v>1904</v>
      </c>
      <c r="B445" s="206" t="s">
        <v>667</v>
      </c>
      <c r="C445" s="206" t="s">
        <v>1904</v>
      </c>
      <c r="D445" s="227" t="s">
        <v>1237</v>
      </c>
      <c r="E445" s="206" t="s">
        <v>669</v>
      </c>
      <c r="F445" s="206" t="s">
        <v>670</v>
      </c>
      <c r="G445" s="227" t="s">
        <v>1762</v>
      </c>
      <c r="H445" s="275">
        <v>3.33</v>
      </c>
      <c r="I445" s="206" t="s">
        <v>671</v>
      </c>
      <c r="J445" s="206">
        <v>1</v>
      </c>
      <c r="K445" s="207">
        <v>2022</v>
      </c>
      <c r="L445" s="228" t="s">
        <v>1905</v>
      </c>
      <c r="M445" s="208" t="s">
        <v>1906</v>
      </c>
      <c r="N445" s="260" t="s">
        <v>667</v>
      </c>
      <c r="O445" s="209" t="s">
        <v>667</v>
      </c>
      <c r="P445" s="232" t="s">
        <v>674</v>
      </c>
      <c r="Q445" s="210">
        <v>1977</v>
      </c>
      <c r="R445" s="211">
        <v>3</v>
      </c>
      <c r="S445" s="211" t="s">
        <v>667</v>
      </c>
      <c r="T445" s="211" t="s">
        <v>667</v>
      </c>
      <c r="U445" s="211" t="s">
        <v>667</v>
      </c>
      <c r="V445" s="211" t="s">
        <v>667</v>
      </c>
      <c r="W445" s="211" t="s">
        <v>667</v>
      </c>
      <c r="X445" s="212">
        <v>0</v>
      </c>
      <c r="Y445" s="212">
        <v>0</v>
      </c>
      <c r="Z445" s="213" t="s">
        <v>2661</v>
      </c>
      <c r="AA445" s="214">
        <v>2022</v>
      </c>
      <c r="AB445" s="215">
        <v>5</v>
      </c>
      <c r="AC445" s="215">
        <v>26</v>
      </c>
      <c r="AD445" s="220" t="b">
        <f>IF(ISBLANK(GroupMember[[#This Row],[1. Identifiant interne d’exploitation agricole*]]),"",IF(ISERROR(MATCH(GroupMember[[#This Row],[1. Identifiant interne d’exploitation agricole*]],CertifiedCrop[1. Identifiant interne d’exploitation agricole*],0)),FALSE,TRUE))</f>
        <v>1</v>
      </c>
      <c r="AE445" s="220" t="b">
        <f>IF(ISBLANK(GroupMember[[#This Row],[1. Identifiant interne d’exploitation agricole*]]),"",IF(ISERROR(MATCH(GroupMember[[#This Row],[1. Identifiant interne d’exploitation agricole*]],FarmUnit[1. Identifiant interne d’exploitation agricole*],0)),FALSE,TRUE))</f>
        <v>1</v>
      </c>
      <c r="AF445" s="165" t="str">
        <f t="shared" si="28"/>
        <v>KONHON GEORGES KLAROU</v>
      </c>
      <c r="AG445" s="166" t="str">
        <f t="shared" si="29"/>
        <v>26/5/2022</v>
      </c>
      <c r="AH445" s="167">
        <f t="shared" si="27"/>
        <v>6</v>
      </c>
      <c r="AI445" s="168">
        <f t="shared" si="30"/>
        <v>0</v>
      </c>
    </row>
    <row r="446" spans="1:35" ht="15.75" customHeight="1" x14ac:dyDescent="0.2">
      <c r="A446" s="233" t="s">
        <v>1907</v>
      </c>
      <c r="B446" s="206" t="s">
        <v>667</v>
      </c>
      <c r="C446" s="233" t="s">
        <v>1907</v>
      </c>
      <c r="D446" s="227" t="s">
        <v>1762</v>
      </c>
      <c r="E446" s="206" t="s">
        <v>669</v>
      </c>
      <c r="F446" s="206" t="s">
        <v>670</v>
      </c>
      <c r="G446" s="227" t="s">
        <v>1762</v>
      </c>
      <c r="H446" s="275">
        <v>2.2599999999999998</v>
      </c>
      <c r="I446" s="206" t="s">
        <v>671</v>
      </c>
      <c r="J446" s="206">
        <v>1</v>
      </c>
      <c r="K446" s="207">
        <v>2022</v>
      </c>
      <c r="L446" s="228" t="s">
        <v>1908</v>
      </c>
      <c r="M446" s="208" t="s">
        <v>937</v>
      </c>
      <c r="N446" s="260" t="s">
        <v>667</v>
      </c>
      <c r="O446" s="209" t="s">
        <v>667</v>
      </c>
      <c r="P446" s="232" t="s">
        <v>674</v>
      </c>
      <c r="Q446" s="210">
        <v>1979</v>
      </c>
      <c r="R446" s="211">
        <v>3</v>
      </c>
      <c r="S446" s="211" t="s">
        <v>667</v>
      </c>
      <c r="T446" s="211" t="s">
        <v>667</v>
      </c>
      <c r="U446" s="211" t="s">
        <v>667</v>
      </c>
      <c r="V446" s="211" t="s">
        <v>667</v>
      </c>
      <c r="W446" s="211" t="s">
        <v>667</v>
      </c>
      <c r="X446" s="212">
        <v>0</v>
      </c>
      <c r="Y446" s="212">
        <v>0</v>
      </c>
      <c r="Z446" s="213" t="s">
        <v>2661</v>
      </c>
      <c r="AA446" s="214">
        <v>2022</v>
      </c>
      <c r="AB446" s="215">
        <v>5</v>
      </c>
      <c r="AC446" s="215">
        <v>26</v>
      </c>
      <c r="AD446" s="220" t="b">
        <f>IF(ISBLANK(GroupMember[[#This Row],[1. Identifiant interne d’exploitation agricole*]]),"",IF(ISERROR(MATCH(GroupMember[[#This Row],[1. Identifiant interne d’exploitation agricole*]],CertifiedCrop[1. Identifiant interne d’exploitation agricole*],0)),FALSE,TRUE))</f>
        <v>1</v>
      </c>
      <c r="AE446" s="220" t="b">
        <f>IF(ISBLANK(GroupMember[[#This Row],[1. Identifiant interne d’exploitation agricole*]]),"",IF(ISERROR(MATCH(GroupMember[[#This Row],[1. Identifiant interne d’exploitation agricole*]],FarmUnit[1. Identifiant interne d’exploitation agricole*],0)),FALSE,TRUE))</f>
        <v>1</v>
      </c>
      <c r="AF446" s="165" t="str">
        <f t="shared" si="28"/>
        <v xml:space="preserve"> GONEHO ERNEST  GUEI</v>
      </c>
      <c r="AG446" s="166" t="str">
        <f t="shared" si="29"/>
        <v>26/5/2022</v>
      </c>
      <c r="AH446" s="167">
        <f t="shared" si="27"/>
        <v>6</v>
      </c>
      <c r="AI446" s="168">
        <f t="shared" si="30"/>
        <v>0</v>
      </c>
    </row>
    <row r="447" spans="1:35" ht="15.75" customHeight="1" x14ac:dyDescent="0.2">
      <c r="A447" s="206" t="s">
        <v>1909</v>
      </c>
      <c r="B447" s="206" t="s">
        <v>667</v>
      </c>
      <c r="C447" s="206" t="s">
        <v>1909</v>
      </c>
      <c r="D447" s="227" t="s">
        <v>1237</v>
      </c>
      <c r="E447" s="206" t="s">
        <v>669</v>
      </c>
      <c r="F447" s="206" t="s">
        <v>670</v>
      </c>
      <c r="G447" s="227" t="s">
        <v>1762</v>
      </c>
      <c r="H447" s="275">
        <v>2.29</v>
      </c>
      <c r="I447" s="206" t="s">
        <v>671</v>
      </c>
      <c r="J447" s="206">
        <v>1</v>
      </c>
      <c r="K447" s="207">
        <v>2022</v>
      </c>
      <c r="L447" s="228" t="s">
        <v>1910</v>
      </c>
      <c r="M447" s="208" t="s">
        <v>685</v>
      </c>
      <c r="N447" s="260" t="s">
        <v>667</v>
      </c>
      <c r="O447" s="209" t="s">
        <v>667</v>
      </c>
      <c r="P447" s="232" t="s">
        <v>674</v>
      </c>
      <c r="Q447" s="210">
        <v>1977</v>
      </c>
      <c r="R447" s="211">
        <v>3</v>
      </c>
      <c r="S447" s="211" t="s">
        <v>667</v>
      </c>
      <c r="T447" s="211" t="s">
        <v>667</v>
      </c>
      <c r="U447" s="211" t="s">
        <v>667</v>
      </c>
      <c r="V447" s="211" t="s">
        <v>667</v>
      </c>
      <c r="W447" s="211" t="s">
        <v>667</v>
      </c>
      <c r="X447" s="212">
        <v>0</v>
      </c>
      <c r="Y447" s="212">
        <v>0</v>
      </c>
      <c r="Z447" s="213" t="s">
        <v>2661</v>
      </c>
      <c r="AA447" s="214">
        <v>2022</v>
      </c>
      <c r="AB447" s="215">
        <v>5</v>
      </c>
      <c r="AC447" s="215">
        <v>27</v>
      </c>
      <c r="AD447" s="220" t="b">
        <f>IF(ISBLANK(GroupMember[[#This Row],[1. Identifiant interne d’exploitation agricole*]]),"",IF(ISERROR(MATCH(GroupMember[[#This Row],[1. Identifiant interne d’exploitation agricole*]],CertifiedCrop[1. Identifiant interne d’exploitation agricole*],0)),FALSE,TRUE))</f>
        <v>1</v>
      </c>
      <c r="AE447" s="220" t="b">
        <f>IF(ISBLANK(GroupMember[[#This Row],[1. Identifiant interne d’exploitation agricole*]]),"",IF(ISERROR(MATCH(GroupMember[[#This Row],[1. Identifiant interne d’exploitation agricole*]],FarmUnit[1. Identifiant interne d’exploitation agricole*],0)),FALSE,TRUE))</f>
        <v>1</v>
      </c>
      <c r="AF447" s="165" t="str">
        <f t="shared" si="28"/>
        <v>KOUASSI  FRANCIS KOUAME</v>
      </c>
      <c r="AG447" s="166" t="str">
        <f t="shared" si="29"/>
        <v>27/5/2022</v>
      </c>
      <c r="AH447" s="167">
        <f t="shared" si="27"/>
        <v>6</v>
      </c>
      <c r="AI447" s="168">
        <f t="shared" si="30"/>
        <v>0</v>
      </c>
    </row>
    <row r="448" spans="1:35" ht="15.75" customHeight="1" x14ac:dyDescent="0.2">
      <c r="A448" s="233" t="s">
        <v>1911</v>
      </c>
      <c r="B448" s="206" t="s">
        <v>667</v>
      </c>
      <c r="C448" s="233" t="s">
        <v>1911</v>
      </c>
      <c r="D448" s="227" t="s">
        <v>1762</v>
      </c>
      <c r="E448" s="206" t="s">
        <v>669</v>
      </c>
      <c r="F448" s="206" t="s">
        <v>670</v>
      </c>
      <c r="G448" s="227" t="s">
        <v>1762</v>
      </c>
      <c r="H448" s="275">
        <v>2</v>
      </c>
      <c r="I448" s="206" t="s">
        <v>671</v>
      </c>
      <c r="J448" s="206">
        <v>1</v>
      </c>
      <c r="K448" s="207">
        <v>2022</v>
      </c>
      <c r="L448" s="228" t="s">
        <v>1912</v>
      </c>
      <c r="M448" s="208" t="s">
        <v>937</v>
      </c>
      <c r="N448" s="260" t="s">
        <v>667</v>
      </c>
      <c r="O448" s="209" t="s">
        <v>667</v>
      </c>
      <c r="P448" s="232" t="s">
        <v>674</v>
      </c>
      <c r="Q448" s="210">
        <v>1970</v>
      </c>
      <c r="R448" s="225">
        <v>2</v>
      </c>
      <c r="S448" s="211" t="s">
        <v>667</v>
      </c>
      <c r="T448" s="211" t="s">
        <v>667</v>
      </c>
      <c r="U448" s="211" t="s">
        <v>667</v>
      </c>
      <c r="V448" s="211" t="s">
        <v>667</v>
      </c>
      <c r="W448" s="211" t="s">
        <v>667</v>
      </c>
      <c r="X448" s="212">
        <v>0</v>
      </c>
      <c r="Y448" s="212">
        <v>0</v>
      </c>
      <c r="Z448" s="213" t="s">
        <v>2661</v>
      </c>
      <c r="AA448" s="214">
        <v>2022</v>
      </c>
      <c r="AB448" s="215">
        <v>5</v>
      </c>
      <c r="AC448" s="215">
        <v>27</v>
      </c>
      <c r="AD448" s="220" t="b">
        <f>IF(ISBLANK(GroupMember[[#This Row],[1. Identifiant interne d’exploitation agricole*]]),"",IF(ISERROR(MATCH(GroupMember[[#This Row],[1. Identifiant interne d’exploitation agricole*]],CertifiedCrop[1. Identifiant interne d’exploitation agricole*],0)),FALSE,TRUE))</f>
        <v>1</v>
      </c>
      <c r="AE448" s="220" t="b">
        <f>IF(ISBLANK(GroupMember[[#This Row],[1. Identifiant interne d’exploitation agricole*]]),"",IF(ISERROR(MATCH(GroupMember[[#This Row],[1. Identifiant interne d’exploitation agricole*]],FarmUnit[1. Identifiant interne d’exploitation agricole*],0)),FALSE,TRUE))</f>
        <v>1</v>
      </c>
      <c r="AF448" s="165" t="str">
        <f t="shared" si="28"/>
        <v>JACQUES GUEI</v>
      </c>
      <c r="AG448" s="166" t="str">
        <f t="shared" si="29"/>
        <v>27/5/2022</v>
      </c>
      <c r="AH448" s="167">
        <f t="shared" si="27"/>
        <v>6</v>
      </c>
      <c r="AI448" s="168">
        <f t="shared" si="30"/>
        <v>0</v>
      </c>
    </row>
    <row r="449" spans="1:35" ht="15.75" customHeight="1" x14ac:dyDescent="0.2">
      <c r="A449" s="206" t="s">
        <v>1913</v>
      </c>
      <c r="B449" s="206" t="s">
        <v>667</v>
      </c>
      <c r="C449" s="206" t="s">
        <v>1913</v>
      </c>
      <c r="D449" s="227" t="s">
        <v>1762</v>
      </c>
      <c r="E449" s="206" t="s">
        <v>669</v>
      </c>
      <c r="F449" s="206" t="s">
        <v>670</v>
      </c>
      <c r="G449" s="227" t="s">
        <v>1762</v>
      </c>
      <c r="H449" s="275">
        <v>3.3</v>
      </c>
      <c r="I449" s="206" t="s">
        <v>671</v>
      </c>
      <c r="J449" s="206">
        <v>1</v>
      </c>
      <c r="K449" s="207">
        <v>2022</v>
      </c>
      <c r="L449" s="228" t="s">
        <v>1030</v>
      </c>
      <c r="M449" s="208" t="s">
        <v>937</v>
      </c>
      <c r="N449" s="260" t="s">
        <v>667</v>
      </c>
      <c r="O449" s="209" t="s">
        <v>667</v>
      </c>
      <c r="P449" s="232" t="s">
        <v>674</v>
      </c>
      <c r="Q449" s="210">
        <v>1987</v>
      </c>
      <c r="R449" s="225">
        <v>2</v>
      </c>
      <c r="S449" s="211" t="s">
        <v>667</v>
      </c>
      <c r="T449" s="211" t="s">
        <v>667</v>
      </c>
      <c r="U449" s="211" t="s">
        <v>667</v>
      </c>
      <c r="V449" s="211" t="s">
        <v>667</v>
      </c>
      <c r="W449" s="211" t="s">
        <v>667</v>
      </c>
      <c r="X449" s="212">
        <v>0</v>
      </c>
      <c r="Y449" s="212">
        <v>0</v>
      </c>
      <c r="Z449" s="213" t="s">
        <v>2661</v>
      </c>
      <c r="AA449" s="214">
        <v>2022</v>
      </c>
      <c r="AB449" s="215">
        <v>5</v>
      </c>
      <c r="AC449" s="215">
        <v>27</v>
      </c>
      <c r="AD449" s="220" t="b">
        <f>IF(ISBLANK(GroupMember[[#This Row],[1. Identifiant interne d’exploitation agricole*]]),"",IF(ISERROR(MATCH(GroupMember[[#This Row],[1. Identifiant interne d’exploitation agricole*]],CertifiedCrop[1. Identifiant interne d’exploitation agricole*],0)),FALSE,TRUE))</f>
        <v>1</v>
      </c>
      <c r="AE449" s="220" t="b">
        <f>IF(ISBLANK(GroupMember[[#This Row],[1. Identifiant interne d’exploitation agricole*]]),"",IF(ISERROR(MATCH(GroupMember[[#This Row],[1. Identifiant interne d’exploitation agricole*]],FarmUnit[1. Identifiant interne d’exploitation agricole*],0)),FALSE,TRUE))</f>
        <v>1</v>
      </c>
      <c r="AF449" s="165" t="str">
        <f t="shared" si="28"/>
        <v>JEAN GUEI</v>
      </c>
      <c r="AG449" s="166" t="str">
        <f t="shared" si="29"/>
        <v>27/5/2022</v>
      </c>
      <c r="AH449" s="167">
        <f t="shared" si="27"/>
        <v>6</v>
      </c>
      <c r="AI449" s="168">
        <f t="shared" si="30"/>
        <v>0</v>
      </c>
    </row>
    <row r="450" spans="1:35" ht="15.75" customHeight="1" x14ac:dyDescent="0.2">
      <c r="A450" s="233" t="s">
        <v>1914</v>
      </c>
      <c r="B450" s="206" t="s">
        <v>667</v>
      </c>
      <c r="C450" s="233" t="s">
        <v>1914</v>
      </c>
      <c r="D450" s="227" t="s">
        <v>1762</v>
      </c>
      <c r="E450" s="206" t="s">
        <v>669</v>
      </c>
      <c r="F450" s="206" t="s">
        <v>670</v>
      </c>
      <c r="G450" s="227" t="s">
        <v>1762</v>
      </c>
      <c r="H450" s="275">
        <v>2.2799999999999998</v>
      </c>
      <c r="I450" s="206" t="s">
        <v>671</v>
      </c>
      <c r="J450" s="206">
        <v>1</v>
      </c>
      <c r="K450" s="207">
        <v>2022</v>
      </c>
      <c r="L450" s="228" t="s">
        <v>1915</v>
      </c>
      <c r="M450" s="208" t="s">
        <v>937</v>
      </c>
      <c r="N450" s="260" t="s">
        <v>667</v>
      </c>
      <c r="O450" s="209" t="s">
        <v>667</v>
      </c>
      <c r="P450" s="232" t="s">
        <v>674</v>
      </c>
      <c r="Q450" s="210">
        <v>1980</v>
      </c>
      <c r="R450" s="225">
        <v>4</v>
      </c>
      <c r="S450" s="211" t="s">
        <v>667</v>
      </c>
      <c r="T450" s="211" t="s">
        <v>667</v>
      </c>
      <c r="U450" s="211" t="s">
        <v>667</v>
      </c>
      <c r="V450" s="211" t="s">
        <v>667</v>
      </c>
      <c r="W450" s="211" t="s">
        <v>667</v>
      </c>
      <c r="X450" s="212">
        <v>0</v>
      </c>
      <c r="Y450" s="212">
        <v>0</v>
      </c>
      <c r="Z450" s="213" t="s">
        <v>2661</v>
      </c>
      <c r="AA450" s="214">
        <v>2022</v>
      </c>
      <c r="AB450" s="215">
        <v>5</v>
      </c>
      <c r="AC450" s="215">
        <v>28</v>
      </c>
      <c r="AD450" s="220" t="b">
        <f>IF(ISBLANK(GroupMember[[#This Row],[1. Identifiant interne d’exploitation agricole*]]),"",IF(ISERROR(MATCH(GroupMember[[#This Row],[1. Identifiant interne d’exploitation agricole*]],CertifiedCrop[1. Identifiant interne d’exploitation agricole*],0)),FALSE,TRUE))</f>
        <v>1</v>
      </c>
      <c r="AE450" s="220" t="b">
        <f>IF(ISBLANK(GroupMember[[#This Row],[1. Identifiant interne d’exploitation agricole*]]),"",IF(ISERROR(MATCH(GroupMember[[#This Row],[1. Identifiant interne d’exploitation agricole*]],FarmUnit[1. Identifiant interne d’exploitation agricole*],0)),FALSE,TRUE))</f>
        <v>1</v>
      </c>
      <c r="AF450" s="165" t="str">
        <f t="shared" si="28"/>
        <v xml:space="preserve"> JEROME  GUEI</v>
      </c>
      <c r="AG450" s="166" t="str">
        <f t="shared" si="29"/>
        <v>28/5/2022</v>
      </c>
      <c r="AH450" s="167">
        <f t="shared" si="27"/>
        <v>4</v>
      </c>
      <c r="AI450" s="168">
        <f t="shared" si="30"/>
        <v>0</v>
      </c>
    </row>
    <row r="451" spans="1:35" ht="15.75" customHeight="1" x14ac:dyDescent="0.2">
      <c r="A451" s="206" t="s">
        <v>1916</v>
      </c>
      <c r="B451" s="206" t="s">
        <v>667</v>
      </c>
      <c r="C451" s="206" t="s">
        <v>1916</v>
      </c>
      <c r="D451" s="227" t="s">
        <v>1762</v>
      </c>
      <c r="E451" s="206" t="s">
        <v>669</v>
      </c>
      <c r="F451" s="206" t="s">
        <v>670</v>
      </c>
      <c r="G451" s="227" t="s">
        <v>1762</v>
      </c>
      <c r="H451" s="275">
        <v>2.33</v>
      </c>
      <c r="I451" s="206" t="s">
        <v>671</v>
      </c>
      <c r="J451" s="206">
        <v>1</v>
      </c>
      <c r="K451" s="207">
        <v>2022</v>
      </c>
      <c r="L451" s="228" t="s">
        <v>1917</v>
      </c>
      <c r="M451" s="208" t="s">
        <v>937</v>
      </c>
      <c r="N451" s="260" t="s">
        <v>667</v>
      </c>
      <c r="O451" s="209" t="s">
        <v>667</v>
      </c>
      <c r="P451" s="232" t="s">
        <v>674</v>
      </c>
      <c r="Q451" s="210">
        <v>1973</v>
      </c>
      <c r="R451" s="225">
        <v>2</v>
      </c>
      <c r="S451" s="211" t="s">
        <v>667</v>
      </c>
      <c r="T451" s="211" t="s">
        <v>667</v>
      </c>
      <c r="U451" s="211" t="s">
        <v>667</v>
      </c>
      <c r="V451" s="211" t="s">
        <v>667</v>
      </c>
      <c r="W451" s="211" t="s">
        <v>667</v>
      </c>
      <c r="X451" s="212">
        <v>0</v>
      </c>
      <c r="Y451" s="212">
        <v>0</v>
      </c>
      <c r="Z451" s="213" t="s">
        <v>2661</v>
      </c>
      <c r="AA451" s="214">
        <v>2022</v>
      </c>
      <c r="AB451" s="215">
        <v>5</v>
      </c>
      <c r="AC451" s="215">
        <v>28</v>
      </c>
      <c r="AD451" s="220" t="b">
        <f>IF(ISBLANK(GroupMember[[#This Row],[1. Identifiant interne d’exploitation agricole*]]),"",IF(ISERROR(MATCH(GroupMember[[#This Row],[1. Identifiant interne d’exploitation agricole*]],CertifiedCrop[1. Identifiant interne d’exploitation agricole*],0)),FALSE,TRUE))</f>
        <v>1</v>
      </c>
      <c r="AE451" s="220" t="b">
        <f>IF(ISBLANK(GroupMember[[#This Row],[1. Identifiant interne d’exploitation agricole*]]),"",IF(ISERROR(MATCH(GroupMember[[#This Row],[1. Identifiant interne d’exploitation agricole*]],FarmUnit[1. Identifiant interne d’exploitation agricole*],0)),FALSE,TRUE))</f>
        <v>1</v>
      </c>
      <c r="AF451" s="165" t="str">
        <f t="shared" si="28"/>
        <v>KELASSEMOI  GUEI</v>
      </c>
      <c r="AG451" s="166" t="str">
        <f t="shared" si="29"/>
        <v>28/5/2022</v>
      </c>
      <c r="AH451" s="167">
        <f t="shared" ref="AH451:AH514" si="31">COUNTIFS(Z:Z,Z451,AG:AG,AG451)</f>
        <v>4</v>
      </c>
      <c r="AI451" s="168">
        <f t="shared" si="30"/>
        <v>0</v>
      </c>
    </row>
    <row r="452" spans="1:35" ht="15.75" customHeight="1" x14ac:dyDescent="0.2">
      <c r="A452" s="233" t="s">
        <v>1918</v>
      </c>
      <c r="B452" s="206" t="s">
        <v>667</v>
      </c>
      <c r="C452" s="233" t="s">
        <v>1918</v>
      </c>
      <c r="D452" s="227" t="s">
        <v>1762</v>
      </c>
      <c r="E452" s="206" t="s">
        <v>669</v>
      </c>
      <c r="F452" s="206" t="s">
        <v>670</v>
      </c>
      <c r="G452" s="227" t="s">
        <v>1762</v>
      </c>
      <c r="H452" s="275">
        <v>2.2799999999999998</v>
      </c>
      <c r="I452" s="206" t="s">
        <v>671</v>
      </c>
      <c r="J452" s="206">
        <v>1</v>
      </c>
      <c r="K452" s="207">
        <v>2022</v>
      </c>
      <c r="L452" s="228" t="s">
        <v>1919</v>
      </c>
      <c r="M452" s="208" t="s">
        <v>937</v>
      </c>
      <c r="N452" s="260" t="s">
        <v>667</v>
      </c>
      <c r="O452" s="209" t="s">
        <v>667</v>
      </c>
      <c r="P452" s="232" t="s">
        <v>674</v>
      </c>
      <c r="Q452" s="210">
        <v>1988</v>
      </c>
      <c r="R452" s="225">
        <v>3</v>
      </c>
      <c r="S452" s="211" t="s">
        <v>667</v>
      </c>
      <c r="T452" s="211" t="s">
        <v>667</v>
      </c>
      <c r="U452" s="211" t="s">
        <v>667</v>
      </c>
      <c r="V452" s="211" t="s">
        <v>667</v>
      </c>
      <c r="W452" s="211" t="s">
        <v>667</v>
      </c>
      <c r="X452" s="212">
        <v>0</v>
      </c>
      <c r="Y452" s="212">
        <v>0</v>
      </c>
      <c r="Z452" s="213" t="s">
        <v>2661</v>
      </c>
      <c r="AA452" s="214">
        <v>2022</v>
      </c>
      <c r="AB452" s="215">
        <v>5</v>
      </c>
      <c r="AC452" s="215">
        <v>29</v>
      </c>
      <c r="AD452" s="220" t="b">
        <f>IF(ISBLANK(GroupMember[[#This Row],[1. Identifiant interne d’exploitation agricole*]]),"",IF(ISERROR(MATCH(GroupMember[[#This Row],[1. Identifiant interne d’exploitation agricole*]],CertifiedCrop[1. Identifiant interne d’exploitation agricole*],0)),FALSE,TRUE))</f>
        <v>1</v>
      </c>
      <c r="AE452" s="220" t="b">
        <f>IF(ISBLANK(GroupMember[[#This Row],[1. Identifiant interne d’exploitation agricole*]]),"",IF(ISERROR(MATCH(GroupMember[[#This Row],[1. Identifiant interne d’exploitation agricole*]],FarmUnit[1. Identifiant interne d’exploitation agricole*],0)),FALSE,TRUE))</f>
        <v>1</v>
      </c>
      <c r="AF452" s="165" t="str">
        <f t="shared" si="28"/>
        <v xml:space="preserve"> NORBERT GUEI</v>
      </c>
      <c r="AG452" s="166" t="str">
        <f t="shared" si="29"/>
        <v>29/5/2022</v>
      </c>
      <c r="AH452" s="167">
        <f t="shared" si="31"/>
        <v>3</v>
      </c>
      <c r="AI452" s="168">
        <f t="shared" si="30"/>
        <v>0</v>
      </c>
    </row>
    <row r="453" spans="1:35" ht="15.75" customHeight="1" x14ac:dyDescent="0.2">
      <c r="A453" s="206" t="s">
        <v>1920</v>
      </c>
      <c r="B453" s="206" t="s">
        <v>667</v>
      </c>
      <c r="C453" s="206" t="s">
        <v>1920</v>
      </c>
      <c r="D453" s="227" t="s">
        <v>1762</v>
      </c>
      <c r="E453" s="206" t="s">
        <v>669</v>
      </c>
      <c r="F453" s="206" t="s">
        <v>670</v>
      </c>
      <c r="G453" s="227" t="s">
        <v>1762</v>
      </c>
      <c r="H453" s="275">
        <v>2.09</v>
      </c>
      <c r="I453" s="206" t="s">
        <v>671</v>
      </c>
      <c r="J453" s="206">
        <v>1</v>
      </c>
      <c r="K453" s="207">
        <v>2022</v>
      </c>
      <c r="L453" s="228" t="s">
        <v>1921</v>
      </c>
      <c r="M453" s="208" t="s">
        <v>937</v>
      </c>
      <c r="N453" s="260" t="s">
        <v>667</v>
      </c>
      <c r="O453" s="209" t="s">
        <v>667</v>
      </c>
      <c r="P453" s="232" t="s">
        <v>674</v>
      </c>
      <c r="Q453" s="210">
        <v>1987</v>
      </c>
      <c r="R453" s="225">
        <v>5</v>
      </c>
      <c r="S453" s="211" t="s">
        <v>667</v>
      </c>
      <c r="T453" s="211" t="s">
        <v>667</v>
      </c>
      <c r="U453" s="211" t="s">
        <v>667</v>
      </c>
      <c r="V453" s="211" t="s">
        <v>667</v>
      </c>
      <c r="W453" s="211" t="s">
        <v>667</v>
      </c>
      <c r="X453" s="212">
        <v>0</v>
      </c>
      <c r="Y453" s="212">
        <v>0</v>
      </c>
      <c r="Z453" s="213" t="s">
        <v>2661</v>
      </c>
      <c r="AA453" s="214">
        <v>2022</v>
      </c>
      <c r="AB453" s="215">
        <v>5</v>
      </c>
      <c r="AC453" s="215">
        <v>29</v>
      </c>
      <c r="AD453" s="220" t="b">
        <f>IF(ISBLANK(GroupMember[[#This Row],[1. Identifiant interne d’exploitation agricole*]]),"",IF(ISERROR(MATCH(GroupMember[[#This Row],[1. Identifiant interne d’exploitation agricole*]],CertifiedCrop[1. Identifiant interne d’exploitation agricole*],0)),FALSE,TRUE))</f>
        <v>1</v>
      </c>
      <c r="AE453" s="220" t="b">
        <f>IF(ISBLANK(GroupMember[[#This Row],[1. Identifiant interne d’exploitation agricole*]]),"",IF(ISERROR(MATCH(GroupMember[[#This Row],[1. Identifiant interne d’exploitation agricole*]],FarmUnit[1. Identifiant interne d’exploitation agricole*],0)),FALSE,TRUE))</f>
        <v>1</v>
      </c>
      <c r="AF453" s="165" t="str">
        <f t="shared" si="28"/>
        <v>TEHE HENRI  GUEI</v>
      </c>
      <c r="AG453" s="166" t="str">
        <f t="shared" si="29"/>
        <v>29/5/2022</v>
      </c>
      <c r="AH453" s="167">
        <f t="shared" si="31"/>
        <v>3</v>
      </c>
      <c r="AI453" s="168">
        <f t="shared" si="30"/>
        <v>0</v>
      </c>
    </row>
    <row r="454" spans="1:35" ht="15.75" customHeight="1" x14ac:dyDescent="0.2">
      <c r="A454" s="233" t="s">
        <v>1922</v>
      </c>
      <c r="B454" s="206" t="s">
        <v>667</v>
      </c>
      <c r="C454" s="233" t="s">
        <v>1922</v>
      </c>
      <c r="D454" s="227" t="s">
        <v>1762</v>
      </c>
      <c r="E454" s="206" t="s">
        <v>669</v>
      </c>
      <c r="F454" s="206" t="s">
        <v>670</v>
      </c>
      <c r="G454" s="227" t="s">
        <v>1762</v>
      </c>
      <c r="H454" s="275">
        <v>3.76</v>
      </c>
      <c r="I454" s="206" t="s">
        <v>671</v>
      </c>
      <c r="J454" s="206">
        <v>1</v>
      </c>
      <c r="K454" s="207">
        <v>2022</v>
      </c>
      <c r="L454" s="228" t="s">
        <v>1923</v>
      </c>
      <c r="M454" s="208" t="s">
        <v>1924</v>
      </c>
      <c r="N454" s="260" t="s">
        <v>667</v>
      </c>
      <c r="O454" s="209" t="s">
        <v>667</v>
      </c>
      <c r="P454" s="232" t="s">
        <v>674</v>
      </c>
      <c r="Q454" s="210">
        <v>1986</v>
      </c>
      <c r="R454" s="225">
        <v>5</v>
      </c>
      <c r="S454" s="211" t="s">
        <v>667</v>
      </c>
      <c r="T454" s="211" t="s">
        <v>667</v>
      </c>
      <c r="U454" s="211" t="s">
        <v>667</v>
      </c>
      <c r="V454" s="211" t="s">
        <v>667</v>
      </c>
      <c r="W454" s="211" t="s">
        <v>667</v>
      </c>
      <c r="X454" s="212">
        <v>0</v>
      </c>
      <c r="Y454" s="212">
        <v>0</v>
      </c>
      <c r="Z454" s="213" t="s">
        <v>2661</v>
      </c>
      <c r="AA454" s="214">
        <v>2022</v>
      </c>
      <c r="AB454" s="215">
        <v>5</v>
      </c>
      <c r="AC454" s="215">
        <v>29</v>
      </c>
      <c r="AD454" s="220" t="b">
        <f>IF(ISBLANK(GroupMember[[#This Row],[1. Identifiant interne d’exploitation agricole*]]),"",IF(ISERROR(MATCH(GroupMember[[#This Row],[1. Identifiant interne d’exploitation agricole*]],CertifiedCrop[1. Identifiant interne d’exploitation agricole*],0)),FALSE,TRUE))</f>
        <v>1</v>
      </c>
      <c r="AE454" s="220" t="b">
        <f>IF(ISBLANK(GroupMember[[#This Row],[1. Identifiant interne d’exploitation agricole*]]),"",IF(ISERROR(MATCH(GroupMember[[#This Row],[1. Identifiant interne d’exploitation agricole*]],FarmUnit[1. Identifiant interne d’exploitation agricole*],0)),FALSE,TRUE))</f>
        <v>1</v>
      </c>
      <c r="AF454" s="165" t="str">
        <f t="shared" si="28"/>
        <v xml:space="preserve"> RUPHIN GUEQUEDEY</v>
      </c>
      <c r="AG454" s="166" t="str">
        <f t="shared" si="29"/>
        <v>29/5/2022</v>
      </c>
      <c r="AH454" s="167">
        <f t="shared" si="31"/>
        <v>3</v>
      </c>
      <c r="AI454" s="168">
        <f t="shared" si="30"/>
        <v>0</v>
      </c>
    </row>
    <row r="455" spans="1:35" ht="15.75" customHeight="1" x14ac:dyDescent="0.2">
      <c r="A455" s="206" t="s">
        <v>1925</v>
      </c>
      <c r="B455" s="206" t="s">
        <v>667</v>
      </c>
      <c r="C455" s="206" t="s">
        <v>1925</v>
      </c>
      <c r="D455" s="227" t="s">
        <v>1762</v>
      </c>
      <c r="E455" s="206" t="s">
        <v>669</v>
      </c>
      <c r="F455" s="206" t="s">
        <v>670</v>
      </c>
      <c r="G455" s="227" t="s">
        <v>1762</v>
      </c>
      <c r="H455" s="275">
        <v>3.26</v>
      </c>
      <c r="I455" s="206" t="s">
        <v>671</v>
      </c>
      <c r="J455" s="206">
        <v>1</v>
      </c>
      <c r="K455" s="207">
        <v>2022</v>
      </c>
      <c r="L455" s="228" t="s">
        <v>1926</v>
      </c>
      <c r="M455" s="208" t="s">
        <v>1927</v>
      </c>
      <c r="N455" s="260" t="s">
        <v>667</v>
      </c>
      <c r="O455" s="209" t="s">
        <v>667</v>
      </c>
      <c r="P455" s="232" t="s">
        <v>679</v>
      </c>
      <c r="Q455" s="210">
        <v>1986</v>
      </c>
      <c r="R455" s="225">
        <v>6</v>
      </c>
      <c r="S455" s="211" t="s">
        <v>667</v>
      </c>
      <c r="T455" s="211" t="s">
        <v>667</v>
      </c>
      <c r="U455" s="211" t="s">
        <v>667</v>
      </c>
      <c r="V455" s="211" t="s">
        <v>667</v>
      </c>
      <c r="W455" s="211" t="s">
        <v>667</v>
      </c>
      <c r="X455" s="212">
        <v>0</v>
      </c>
      <c r="Y455" s="212">
        <v>0</v>
      </c>
      <c r="Z455" s="213" t="s">
        <v>2661</v>
      </c>
      <c r="AA455" s="214">
        <v>2022</v>
      </c>
      <c r="AB455" s="215">
        <v>5</v>
      </c>
      <c r="AC455" s="215">
        <v>30</v>
      </c>
      <c r="AD455" s="220" t="b">
        <f>IF(ISBLANK(GroupMember[[#This Row],[1. Identifiant interne d’exploitation agricole*]]),"",IF(ISERROR(MATCH(GroupMember[[#This Row],[1. Identifiant interne d’exploitation agricole*]],CertifiedCrop[1. Identifiant interne d’exploitation agricole*],0)),FALSE,TRUE))</f>
        <v>1</v>
      </c>
      <c r="AE455" s="220" t="b">
        <f>IF(ISBLANK(GroupMember[[#This Row],[1. Identifiant interne d’exploitation agricole*]]),"",IF(ISERROR(MATCH(GroupMember[[#This Row],[1. Identifiant interne d’exploitation agricole*]],FarmUnit[1. Identifiant interne d’exploitation agricole*],0)),FALSE,TRUE))</f>
        <v>1</v>
      </c>
      <c r="AF455" s="165" t="str">
        <f t="shared" si="28"/>
        <v xml:space="preserve"> YOUNAHO EDWIGE  HOUEHO</v>
      </c>
      <c r="AG455" s="166" t="str">
        <f t="shared" si="29"/>
        <v>30/5/2022</v>
      </c>
      <c r="AH455" s="167">
        <f t="shared" si="31"/>
        <v>2</v>
      </c>
      <c r="AI455" s="168">
        <f t="shared" si="30"/>
        <v>0</v>
      </c>
    </row>
    <row r="456" spans="1:35" ht="15.75" customHeight="1" x14ac:dyDescent="0.2">
      <c r="A456" s="233" t="s">
        <v>1928</v>
      </c>
      <c r="B456" s="206" t="s">
        <v>667</v>
      </c>
      <c r="C456" s="233" t="s">
        <v>1928</v>
      </c>
      <c r="D456" s="227" t="s">
        <v>1762</v>
      </c>
      <c r="E456" s="206" t="s">
        <v>669</v>
      </c>
      <c r="F456" s="206" t="s">
        <v>670</v>
      </c>
      <c r="G456" s="227" t="s">
        <v>1762</v>
      </c>
      <c r="H456" s="275">
        <v>2.17</v>
      </c>
      <c r="I456" s="206" t="s">
        <v>671</v>
      </c>
      <c r="J456" s="206">
        <v>1</v>
      </c>
      <c r="K456" s="207">
        <v>2022</v>
      </c>
      <c r="L456" s="228" t="s">
        <v>1929</v>
      </c>
      <c r="M456" s="208" t="s">
        <v>1930</v>
      </c>
      <c r="N456" s="260" t="s">
        <v>667</v>
      </c>
      <c r="O456" s="209" t="s">
        <v>667</v>
      </c>
      <c r="P456" s="232" t="s">
        <v>674</v>
      </c>
      <c r="Q456" s="210">
        <v>1976</v>
      </c>
      <c r="R456" s="225">
        <v>4</v>
      </c>
      <c r="S456" s="211" t="s">
        <v>667</v>
      </c>
      <c r="T456" s="211" t="s">
        <v>667</v>
      </c>
      <c r="U456" s="211" t="s">
        <v>667</v>
      </c>
      <c r="V456" s="211" t="s">
        <v>667</v>
      </c>
      <c r="W456" s="211" t="s">
        <v>667</v>
      </c>
      <c r="X456" s="212">
        <v>0</v>
      </c>
      <c r="Y456" s="212">
        <v>0</v>
      </c>
      <c r="Z456" s="213" t="s">
        <v>2661</v>
      </c>
      <c r="AA456" s="214">
        <v>2022</v>
      </c>
      <c r="AB456" s="215">
        <v>5</v>
      </c>
      <c r="AC456" s="215">
        <v>30</v>
      </c>
      <c r="AD456" s="220" t="b">
        <f>IF(ISBLANK(GroupMember[[#This Row],[1. Identifiant interne d’exploitation agricole*]]),"",IF(ISERROR(MATCH(GroupMember[[#This Row],[1. Identifiant interne d’exploitation agricole*]],CertifiedCrop[1. Identifiant interne d’exploitation agricole*],0)),FALSE,TRUE))</f>
        <v>1</v>
      </c>
      <c r="AE456" s="220" t="b">
        <f>IF(ISBLANK(GroupMember[[#This Row],[1. Identifiant interne d’exploitation agricole*]]),"",IF(ISERROR(MATCH(GroupMember[[#This Row],[1. Identifiant interne d’exploitation agricole*]],FarmUnit[1. Identifiant interne d’exploitation agricole*],0)),FALSE,TRUE))</f>
        <v>1</v>
      </c>
      <c r="AF456" s="165" t="str">
        <f t="shared" si="28"/>
        <v xml:space="preserve"> MAHE LEVANHI KEACE</v>
      </c>
      <c r="AG456" s="166" t="str">
        <f t="shared" si="29"/>
        <v>30/5/2022</v>
      </c>
      <c r="AH456" s="167">
        <f t="shared" si="31"/>
        <v>2</v>
      </c>
      <c r="AI456" s="168">
        <f t="shared" si="30"/>
        <v>0</v>
      </c>
    </row>
    <row r="457" spans="1:35" ht="15.75" customHeight="1" x14ac:dyDescent="0.2">
      <c r="A457" s="206" t="s">
        <v>1931</v>
      </c>
      <c r="B457" s="206" t="s">
        <v>667</v>
      </c>
      <c r="C457" s="206" t="s">
        <v>1931</v>
      </c>
      <c r="D457" s="227" t="s">
        <v>1762</v>
      </c>
      <c r="E457" s="206" t="s">
        <v>669</v>
      </c>
      <c r="F457" s="206" t="s">
        <v>670</v>
      </c>
      <c r="G457" s="227" t="s">
        <v>1762</v>
      </c>
      <c r="H457" s="275">
        <v>3</v>
      </c>
      <c r="I457" s="206" t="s">
        <v>671</v>
      </c>
      <c r="J457" s="206">
        <v>1</v>
      </c>
      <c r="K457" s="207">
        <v>2022</v>
      </c>
      <c r="L457" s="228" t="s">
        <v>1932</v>
      </c>
      <c r="M457" s="208" t="s">
        <v>1933</v>
      </c>
      <c r="N457" s="260" t="s">
        <v>667</v>
      </c>
      <c r="O457" s="209" t="s">
        <v>667</v>
      </c>
      <c r="P457" s="232" t="s">
        <v>674</v>
      </c>
      <c r="Q457" s="210">
        <v>1976</v>
      </c>
      <c r="R457" s="225">
        <v>4</v>
      </c>
      <c r="S457" s="211" t="s">
        <v>667</v>
      </c>
      <c r="T457" s="211" t="s">
        <v>667</v>
      </c>
      <c r="U457" s="211" t="s">
        <v>667</v>
      </c>
      <c r="V457" s="211" t="s">
        <v>667</v>
      </c>
      <c r="W457" s="211" t="s">
        <v>667</v>
      </c>
      <c r="X457" s="212">
        <v>0</v>
      </c>
      <c r="Y457" s="212">
        <v>0</v>
      </c>
      <c r="Z457" s="213" t="s">
        <v>2661</v>
      </c>
      <c r="AA457" s="214">
        <v>2022</v>
      </c>
      <c r="AB457" s="215">
        <v>3</v>
      </c>
      <c r="AC457" s="215">
        <v>4</v>
      </c>
      <c r="AD457" s="220" t="b">
        <f>IF(ISBLANK(GroupMember[[#This Row],[1. Identifiant interne d’exploitation agricole*]]),"",IF(ISERROR(MATCH(GroupMember[[#This Row],[1. Identifiant interne d’exploitation agricole*]],CertifiedCrop[1. Identifiant interne d’exploitation agricole*],0)),FALSE,TRUE))</f>
        <v>1</v>
      </c>
      <c r="AE457" s="220" t="b">
        <f>IF(ISBLANK(GroupMember[[#This Row],[1. Identifiant interne d’exploitation agricole*]]),"",IF(ISERROR(MATCH(GroupMember[[#This Row],[1. Identifiant interne d’exploitation agricole*]],FarmUnit[1. Identifiant interne d’exploitation agricole*],0)),FALSE,TRUE))</f>
        <v>1</v>
      </c>
      <c r="AF457" s="165" t="str">
        <f t="shared" si="28"/>
        <v xml:space="preserve"> ADAMA KINDO</v>
      </c>
      <c r="AG457" s="166" t="str">
        <f t="shared" si="29"/>
        <v>4/3/2022</v>
      </c>
      <c r="AH457" s="167">
        <f t="shared" si="31"/>
        <v>2</v>
      </c>
      <c r="AI457" s="168">
        <f t="shared" si="30"/>
        <v>0</v>
      </c>
    </row>
    <row r="458" spans="1:35" ht="15.75" customHeight="1" x14ac:dyDescent="0.2">
      <c r="A458" s="233" t="s">
        <v>1934</v>
      </c>
      <c r="B458" s="206" t="s">
        <v>667</v>
      </c>
      <c r="C458" s="233" t="s">
        <v>1934</v>
      </c>
      <c r="D458" s="227" t="s">
        <v>1762</v>
      </c>
      <c r="E458" s="206" t="s">
        <v>669</v>
      </c>
      <c r="F458" s="206" t="s">
        <v>670</v>
      </c>
      <c r="G458" s="227" t="s">
        <v>1762</v>
      </c>
      <c r="H458" s="275">
        <v>2.41</v>
      </c>
      <c r="I458" s="206" t="s">
        <v>671</v>
      </c>
      <c r="J458" s="206">
        <v>1</v>
      </c>
      <c r="K458" s="207">
        <v>2022</v>
      </c>
      <c r="L458" s="228" t="s">
        <v>1935</v>
      </c>
      <c r="M458" s="208" t="s">
        <v>1933</v>
      </c>
      <c r="N458" s="260" t="s">
        <v>667</v>
      </c>
      <c r="O458" s="209" t="s">
        <v>667</v>
      </c>
      <c r="P458" s="232" t="s">
        <v>674</v>
      </c>
      <c r="Q458" s="210">
        <v>1976</v>
      </c>
      <c r="R458" s="225">
        <v>2</v>
      </c>
      <c r="S458" s="211" t="s">
        <v>667</v>
      </c>
      <c r="T458" s="211" t="s">
        <v>667</v>
      </c>
      <c r="U458" s="211" t="s">
        <v>667</v>
      </c>
      <c r="V458" s="211" t="s">
        <v>667</v>
      </c>
      <c r="W458" s="211" t="s">
        <v>667</v>
      </c>
      <c r="X458" s="212">
        <v>0</v>
      </c>
      <c r="Y458" s="212">
        <v>0</v>
      </c>
      <c r="Z458" s="213" t="s">
        <v>2661</v>
      </c>
      <c r="AA458" s="214">
        <v>2022</v>
      </c>
      <c r="AB458" s="215">
        <v>3</v>
      </c>
      <c r="AC458" s="215">
        <v>4</v>
      </c>
      <c r="AD458" s="220" t="b">
        <f>IF(ISBLANK(GroupMember[[#This Row],[1. Identifiant interne d’exploitation agricole*]]),"",IF(ISERROR(MATCH(GroupMember[[#This Row],[1. Identifiant interne d’exploitation agricole*]],CertifiedCrop[1. Identifiant interne d’exploitation agricole*],0)),FALSE,TRUE))</f>
        <v>1</v>
      </c>
      <c r="AE458" s="220" t="b">
        <f>IF(ISBLANK(GroupMember[[#This Row],[1. Identifiant interne d’exploitation agricole*]]),"",IF(ISERROR(MATCH(GroupMember[[#This Row],[1. Identifiant interne d’exploitation agricole*]],FarmUnit[1. Identifiant interne d’exploitation agricole*],0)),FALSE,TRUE))</f>
        <v>1</v>
      </c>
      <c r="AF458" s="165" t="str">
        <f t="shared" si="28"/>
        <v>HAMIDOU KINDO</v>
      </c>
      <c r="AG458" s="166" t="str">
        <f t="shared" si="29"/>
        <v>4/3/2022</v>
      </c>
      <c r="AH458" s="167">
        <f t="shared" si="31"/>
        <v>2</v>
      </c>
      <c r="AI458" s="168">
        <f t="shared" si="30"/>
        <v>0</v>
      </c>
    </row>
    <row r="459" spans="1:35" ht="15.75" customHeight="1" x14ac:dyDescent="0.2">
      <c r="A459" s="206" t="s">
        <v>1936</v>
      </c>
      <c r="B459" s="206" t="s">
        <v>667</v>
      </c>
      <c r="C459" s="206" t="s">
        <v>1936</v>
      </c>
      <c r="D459" s="227" t="s">
        <v>1762</v>
      </c>
      <c r="E459" s="206" t="s">
        <v>669</v>
      </c>
      <c r="F459" s="206" t="s">
        <v>670</v>
      </c>
      <c r="G459" s="227" t="s">
        <v>1762</v>
      </c>
      <c r="H459" s="275">
        <v>2.1800000000000002</v>
      </c>
      <c r="I459" s="206" t="s">
        <v>671</v>
      </c>
      <c r="J459" s="206">
        <v>1</v>
      </c>
      <c r="K459" s="207">
        <v>2022</v>
      </c>
      <c r="L459" s="228" t="s">
        <v>1937</v>
      </c>
      <c r="M459" s="208" t="s">
        <v>1938</v>
      </c>
      <c r="N459" s="260" t="s">
        <v>667</v>
      </c>
      <c r="O459" s="209" t="s">
        <v>667</v>
      </c>
      <c r="P459" s="232" t="s">
        <v>674</v>
      </c>
      <c r="Q459" s="210">
        <v>1976</v>
      </c>
      <c r="R459" s="225">
        <v>6</v>
      </c>
      <c r="S459" s="211" t="s">
        <v>667</v>
      </c>
      <c r="T459" s="211" t="s">
        <v>667</v>
      </c>
      <c r="U459" s="211" t="s">
        <v>667</v>
      </c>
      <c r="V459" s="211" t="s">
        <v>667</v>
      </c>
      <c r="W459" s="211" t="s">
        <v>667</v>
      </c>
      <c r="X459" s="212">
        <v>0</v>
      </c>
      <c r="Y459" s="212">
        <v>0</v>
      </c>
      <c r="Z459" s="213" t="s">
        <v>2661</v>
      </c>
      <c r="AA459" s="214">
        <v>2022</v>
      </c>
      <c r="AB459" s="215">
        <v>3</v>
      </c>
      <c r="AC459" s="215">
        <v>5</v>
      </c>
      <c r="AD459" s="220" t="b">
        <f>IF(ISBLANK(GroupMember[[#This Row],[1. Identifiant interne d’exploitation agricole*]]),"",IF(ISERROR(MATCH(GroupMember[[#This Row],[1. Identifiant interne d’exploitation agricole*]],CertifiedCrop[1. Identifiant interne d’exploitation agricole*],0)),FALSE,TRUE))</f>
        <v>1</v>
      </c>
      <c r="AE459" s="220" t="b">
        <f>IF(ISBLANK(GroupMember[[#This Row],[1. Identifiant interne d’exploitation agricole*]]),"",IF(ISERROR(MATCH(GroupMember[[#This Row],[1. Identifiant interne d’exploitation agricole*]],FarmUnit[1. Identifiant interne d’exploitation agricole*],0)),FALSE,TRUE))</f>
        <v>1</v>
      </c>
      <c r="AF459" s="165" t="str">
        <f t="shared" si="28"/>
        <v xml:space="preserve"> MARC KLA</v>
      </c>
      <c r="AG459" s="166" t="str">
        <f t="shared" si="29"/>
        <v>5/3/2022</v>
      </c>
      <c r="AH459" s="167">
        <f t="shared" si="31"/>
        <v>2</v>
      </c>
      <c r="AI459" s="168">
        <f t="shared" si="30"/>
        <v>0</v>
      </c>
    </row>
    <row r="460" spans="1:35" ht="15.75" customHeight="1" x14ac:dyDescent="0.2">
      <c r="A460" s="233" t="s">
        <v>1939</v>
      </c>
      <c r="B460" s="206" t="s">
        <v>667</v>
      </c>
      <c r="C460" s="233" t="s">
        <v>1939</v>
      </c>
      <c r="D460" s="227" t="s">
        <v>1762</v>
      </c>
      <c r="E460" s="206" t="s">
        <v>669</v>
      </c>
      <c r="F460" s="206" t="s">
        <v>670</v>
      </c>
      <c r="G460" s="227" t="s">
        <v>1762</v>
      </c>
      <c r="H460" s="275">
        <v>2.0699999999999998</v>
      </c>
      <c r="I460" s="206" t="s">
        <v>671</v>
      </c>
      <c r="J460" s="206">
        <v>1</v>
      </c>
      <c r="K460" s="207">
        <v>2022</v>
      </c>
      <c r="L460" s="228" t="s">
        <v>1468</v>
      </c>
      <c r="M460" s="208" t="s">
        <v>1906</v>
      </c>
      <c r="N460" s="260" t="s">
        <v>667</v>
      </c>
      <c r="O460" s="209" t="s">
        <v>667</v>
      </c>
      <c r="P460" s="232" t="s">
        <v>674</v>
      </c>
      <c r="Q460" s="210">
        <v>1986</v>
      </c>
      <c r="R460" s="225">
        <v>3</v>
      </c>
      <c r="S460" s="211" t="s">
        <v>667</v>
      </c>
      <c r="T460" s="211" t="s">
        <v>667</v>
      </c>
      <c r="U460" s="211" t="s">
        <v>667</v>
      </c>
      <c r="V460" s="211" t="s">
        <v>667</v>
      </c>
      <c r="W460" s="211" t="s">
        <v>667</v>
      </c>
      <c r="X460" s="212">
        <v>0</v>
      </c>
      <c r="Y460" s="212">
        <v>0</v>
      </c>
      <c r="Z460" s="213" t="s">
        <v>2661</v>
      </c>
      <c r="AA460" s="214">
        <v>2022</v>
      </c>
      <c r="AB460" s="215">
        <v>3</v>
      </c>
      <c r="AC460" s="215">
        <v>11</v>
      </c>
      <c r="AD460" s="220" t="b">
        <f>IF(ISBLANK(GroupMember[[#This Row],[1. Identifiant interne d’exploitation agricole*]]),"",IF(ISERROR(MATCH(GroupMember[[#This Row],[1. Identifiant interne d’exploitation agricole*]],CertifiedCrop[1. Identifiant interne d’exploitation agricole*],0)),FALSE,TRUE))</f>
        <v>1</v>
      </c>
      <c r="AE460" s="220" t="b">
        <f>IF(ISBLANK(GroupMember[[#This Row],[1. Identifiant interne d’exploitation agricole*]]),"",IF(ISERROR(MATCH(GroupMember[[#This Row],[1. Identifiant interne d’exploitation agricole*]],FarmUnit[1. Identifiant interne d’exploitation agricole*],0)),FALSE,TRUE))</f>
        <v>1</v>
      </c>
      <c r="AF460" s="165" t="str">
        <f t="shared" si="28"/>
        <v xml:space="preserve"> LUCIEN KLAROU</v>
      </c>
      <c r="AG460" s="166" t="str">
        <f t="shared" si="29"/>
        <v>11/3/2022</v>
      </c>
      <c r="AH460" s="167">
        <f t="shared" si="31"/>
        <v>2</v>
      </c>
      <c r="AI460" s="168">
        <f t="shared" si="30"/>
        <v>0</v>
      </c>
    </row>
    <row r="461" spans="1:35" ht="15.75" customHeight="1" x14ac:dyDescent="0.2">
      <c r="A461" s="206" t="s">
        <v>1940</v>
      </c>
      <c r="B461" s="206" t="s">
        <v>667</v>
      </c>
      <c r="C461" s="206" t="s">
        <v>1940</v>
      </c>
      <c r="D461" s="227" t="s">
        <v>1762</v>
      </c>
      <c r="E461" s="206" t="s">
        <v>669</v>
      </c>
      <c r="F461" s="206" t="s">
        <v>670</v>
      </c>
      <c r="G461" s="227" t="s">
        <v>1762</v>
      </c>
      <c r="H461" s="275">
        <v>3</v>
      </c>
      <c r="I461" s="206" t="s">
        <v>671</v>
      </c>
      <c r="J461" s="206">
        <v>1</v>
      </c>
      <c r="K461" s="207">
        <v>2022</v>
      </c>
      <c r="L461" s="228" t="s">
        <v>1941</v>
      </c>
      <c r="M461" s="208" t="s">
        <v>1942</v>
      </c>
      <c r="N461" s="260" t="s">
        <v>667</v>
      </c>
      <c r="O461" s="209" t="s">
        <v>667</v>
      </c>
      <c r="P461" s="232" t="s">
        <v>674</v>
      </c>
      <c r="Q461" s="210">
        <v>1972</v>
      </c>
      <c r="R461" s="225">
        <v>3</v>
      </c>
      <c r="S461" s="211" t="s">
        <v>667</v>
      </c>
      <c r="T461" s="211" t="s">
        <v>667</v>
      </c>
      <c r="U461" s="211" t="s">
        <v>667</v>
      </c>
      <c r="V461" s="211" t="s">
        <v>667</v>
      </c>
      <c r="W461" s="211" t="s">
        <v>667</v>
      </c>
      <c r="X461" s="212">
        <v>0</v>
      </c>
      <c r="Y461" s="212">
        <v>0</v>
      </c>
      <c r="Z461" s="213" t="s">
        <v>2661</v>
      </c>
      <c r="AA461" s="214">
        <v>2022</v>
      </c>
      <c r="AB461" s="215">
        <v>3</v>
      </c>
      <c r="AC461" s="215">
        <v>12</v>
      </c>
      <c r="AD461" s="220" t="b">
        <f>IF(ISBLANK(GroupMember[[#This Row],[1. Identifiant interne d’exploitation agricole*]]),"",IF(ISERROR(MATCH(GroupMember[[#This Row],[1. Identifiant interne d’exploitation agricole*]],CertifiedCrop[1. Identifiant interne d’exploitation agricole*],0)),FALSE,TRUE))</f>
        <v>1</v>
      </c>
      <c r="AE461" s="220" t="b">
        <f>IF(ISBLANK(GroupMember[[#This Row],[1. Identifiant interne d’exploitation agricole*]]),"",IF(ISERROR(MATCH(GroupMember[[#This Row],[1. Identifiant interne d’exploitation agricole*]],FarmUnit[1. Identifiant interne d’exploitation agricole*],0)),FALSE,TRUE))</f>
        <v>1</v>
      </c>
      <c r="AF461" s="165" t="str">
        <f t="shared" si="28"/>
        <v xml:space="preserve"> FREDERIC KOALA</v>
      </c>
      <c r="AG461" s="166" t="str">
        <f t="shared" si="29"/>
        <v>12/3/2022</v>
      </c>
      <c r="AH461" s="167">
        <f t="shared" si="31"/>
        <v>3</v>
      </c>
      <c r="AI461" s="168">
        <f t="shared" si="30"/>
        <v>0</v>
      </c>
    </row>
    <row r="462" spans="1:35" ht="15.75" customHeight="1" x14ac:dyDescent="0.2">
      <c r="A462" s="233" t="s">
        <v>1943</v>
      </c>
      <c r="B462" s="206" t="s">
        <v>667</v>
      </c>
      <c r="C462" s="233" t="s">
        <v>1943</v>
      </c>
      <c r="D462" s="227" t="s">
        <v>1762</v>
      </c>
      <c r="E462" s="206" t="s">
        <v>669</v>
      </c>
      <c r="F462" s="206" t="s">
        <v>670</v>
      </c>
      <c r="G462" s="227" t="s">
        <v>1762</v>
      </c>
      <c r="H462" s="275">
        <v>2.2400000000000002</v>
      </c>
      <c r="I462" s="206" t="s">
        <v>671</v>
      </c>
      <c r="J462" s="206">
        <v>1</v>
      </c>
      <c r="K462" s="207">
        <v>2022</v>
      </c>
      <c r="L462" s="228" t="s">
        <v>1944</v>
      </c>
      <c r="M462" s="208" t="s">
        <v>1945</v>
      </c>
      <c r="N462" s="260" t="s">
        <v>667</v>
      </c>
      <c r="O462" s="209" t="s">
        <v>667</v>
      </c>
      <c r="P462" s="232" t="s">
        <v>674</v>
      </c>
      <c r="Q462" s="210">
        <v>1988</v>
      </c>
      <c r="R462" s="225">
        <v>3</v>
      </c>
      <c r="S462" s="211" t="s">
        <v>667</v>
      </c>
      <c r="T462" s="211" t="s">
        <v>667</v>
      </c>
      <c r="U462" s="211" t="s">
        <v>667</v>
      </c>
      <c r="V462" s="211" t="s">
        <v>667</v>
      </c>
      <c r="W462" s="211" t="s">
        <v>667</v>
      </c>
      <c r="X462" s="212">
        <v>0</v>
      </c>
      <c r="Y462" s="212">
        <v>0</v>
      </c>
      <c r="Z462" s="213" t="s">
        <v>2661</v>
      </c>
      <c r="AA462" s="214">
        <v>2022</v>
      </c>
      <c r="AB462" s="215">
        <v>3</v>
      </c>
      <c r="AC462" s="215">
        <v>12</v>
      </c>
      <c r="AD462" s="220" t="b">
        <f>IF(ISBLANK(GroupMember[[#This Row],[1. Identifiant interne d’exploitation agricole*]]),"",IF(ISERROR(MATCH(GroupMember[[#This Row],[1. Identifiant interne d’exploitation agricole*]],CertifiedCrop[1. Identifiant interne d’exploitation agricole*],0)),FALSE,TRUE))</f>
        <v>1</v>
      </c>
      <c r="AE462" s="220" t="b">
        <f>IF(ISBLANK(GroupMember[[#This Row],[1. Identifiant interne d’exploitation agricole*]]),"",IF(ISERROR(MATCH(GroupMember[[#This Row],[1. Identifiant interne d’exploitation agricole*]],FarmUnit[1. Identifiant interne d’exploitation agricole*],0)),FALSE,TRUE))</f>
        <v>1</v>
      </c>
      <c r="AF462" s="165" t="str">
        <f t="shared" si="28"/>
        <v xml:space="preserve">BERTIN KOUHON </v>
      </c>
      <c r="AG462" s="166" t="str">
        <f t="shared" si="29"/>
        <v>12/3/2022</v>
      </c>
      <c r="AH462" s="167">
        <f t="shared" si="31"/>
        <v>3</v>
      </c>
      <c r="AI462" s="168">
        <f t="shared" si="30"/>
        <v>0</v>
      </c>
    </row>
    <row r="463" spans="1:35" ht="15.75" customHeight="1" x14ac:dyDescent="0.2">
      <c r="A463" s="206" t="s">
        <v>1946</v>
      </c>
      <c r="B463" s="206" t="s">
        <v>667</v>
      </c>
      <c r="C463" s="206" t="s">
        <v>1946</v>
      </c>
      <c r="D463" s="227" t="s">
        <v>1762</v>
      </c>
      <c r="E463" s="206" t="s">
        <v>669</v>
      </c>
      <c r="F463" s="206" t="s">
        <v>670</v>
      </c>
      <c r="G463" s="227" t="s">
        <v>1762</v>
      </c>
      <c r="H463" s="275">
        <v>2.69</v>
      </c>
      <c r="I463" s="206" t="s">
        <v>671</v>
      </c>
      <c r="J463" s="206">
        <v>1</v>
      </c>
      <c r="K463" s="207">
        <v>2022</v>
      </c>
      <c r="L463" s="228" t="s">
        <v>1947</v>
      </c>
      <c r="M463" s="208" t="s">
        <v>1948</v>
      </c>
      <c r="N463" s="260" t="s">
        <v>667</v>
      </c>
      <c r="O463" s="209" t="s">
        <v>667</v>
      </c>
      <c r="P463" s="232" t="s">
        <v>674</v>
      </c>
      <c r="Q463" s="210">
        <v>1975</v>
      </c>
      <c r="R463" s="225">
        <v>2</v>
      </c>
      <c r="S463" s="211" t="s">
        <v>667</v>
      </c>
      <c r="T463" s="211" t="s">
        <v>667</v>
      </c>
      <c r="U463" s="211" t="s">
        <v>667</v>
      </c>
      <c r="V463" s="211" t="s">
        <v>667</v>
      </c>
      <c r="W463" s="211" t="s">
        <v>667</v>
      </c>
      <c r="X463" s="212">
        <v>0</v>
      </c>
      <c r="Y463" s="212">
        <v>0</v>
      </c>
      <c r="Z463" s="213" t="s">
        <v>2661</v>
      </c>
      <c r="AA463" s="214">
        <v>2022</v>
      </c>
      <c r="AB463" s="215">
        <v>3</v>
      </c>
      <c r="AC463" s="215">
        <v>12</v>
      </c>
      <c r="AD463" s="220" t="b">
        <f>IF(ISBLANK(GroupMember[[#This Row],[1. Identifiant interne d’exploitation agricole*]]),"",IF(ISERROR(MATCH(GroupMember[[#This Row],[1. Identifiant interne d’exploitation agricole*]],CertifiedCrop[1. Identifiant interne d’exploitation agricole*],0)),FALSE,TRUE))</f>
        <v>1</v>
      </c>
      <c r="AE463" s="220" t="b">
        <f>IF(ISBLANK(GroupMember[[#This Row],[1. Identifiant interne d’exploitation agricole*]]),"",IF(ISERROR(MATCH(GroupMember[[#This Row],[1. Identifiant interne d’exploitation agricole*]],FarmUnit[1. Identifiant interne d’exploitation agricole*],0)),FALSE,TRUE))</f>
        <v>1</v>
      </c>
      <c r="AF463" s="165" t="str">
        <f t="shared" si="28"/>
        <v xml:space="preserve">S AIME  KOULEHI </v>
      </c>
      <c r="AG463" s="166" t="str">
        <f t="shared" si="29"/>
        <v>12/3/2022</v>
      </c>
      <c r="AH463" s="167">
        <f t="shared" si="31"/>
        <v>3</v>
      </c>
      <c r="AI463" s="168">
        <f t="shared" si="30"/>
        <v>0</v>
      </c>
    </row>
    <row r="464" spans="1:35" ht="15.75" customHeight="1" x14ac:dyDescent="0.2">
      <c r="A464" s="233" t="s">
        <v>1949</v>
      </c>
      <c r="B464" s="206" t="s">
        <v>667</v>
      </c>
      <c r="C464" s="233" t="s">
        <v>1949</v>
      </c>
      <c r="D464" s="227" t="s">
        <v>1762</v>
      </c>
      <c r="E464" s="206" t="s">
        <v>669</v>
      </c>
      <c r="F464" s="206" t="s">
        <v>670</v>
      </c>
      <c r="G464" s="227" t="s">
        <v>1762</v>
      </c>
      <c r="H464" s="275">
        <v>2.35</v>
      </c>
      <c r="I464" s="206" t="s">
        <v>671</v>
      </c>
      <c r="J464" s="206">
        <v>1</v>
      </c>
      <c r="K464" s="207">
        <v>2022</v>
      </c>
      <c r="L464" s="228" t="s">
        <v>1950</v>
      </c>
      <c r="M464" s="208" t="s">
        <v>905</v>
      </c>
      <c r="N464" s="260" t="s">
        <v>667</v>
      </c>
      <c r="O464" s="209" t="s">
        <v>667</v>
      </c>
      <c r="P464" s="232" t="s">
        <v>674</v>
      </c>
      <c r="Q464" s="210">
        <v>1988</v>
      </c>
      <c r="R464" s="225">
        <v>8</v>
      </c>
      <c r="S464" s="211" t="s">
        <v>667</v>
      </c>
      <c r="T464" s="211" t="s">
        <v>667</v>
      </c>
      <c r="U464" s="211" t="s">
        <v>667</v>
      </c>
      <c r="V464" s="211" t="s">
        <v>667</v>
      </c>
      <c r="W464" s="211" t="s">
        <v>667</v>
      </c>
      <c r="X464" s="212">
        <v>0</v>
      </c>
      <c r="Y464" s="212">
        <v>0</v>
      </c>
      <c r="Z464" s="213" t="s">
        <v>2661</v>
      </c>
      <c r="AA464" s="214">
        <v>2022</v>
      </c>
      <c r="AB464" s="215">
        <v>3</v>
      </c>
      <c r="AC464" s="215">
        <v>11</v>
      </c>
      <c r="AD464" s="220" t="b">
        <f>IF(ISBLANK(GroupMember[[#This Row],[1. Identifiant interne d’exploitation agricole*]]),"",IF(ISERROR(MATCH(GroupMember[[#This Row],[1. Identifiant interne d’exploitation agricole*]],CertifiedCrop[1. Identifiant interne d’exploitation agricole*],0)),FALSE,TRUE))</f>
        <v>1</v>
      </c>
      <c r="AE464" s="220" t="b">
        <f>IF(ISBLANK(GroupMember[[#This Row],[1. Identifiant interne d’exploitation agricole*]]),"",IF(ISERROR(MATCH(GroupMember[[#This Row],[1. Identifiant interne d’exploitation agricole*]],FarmUnit[1. Identifiant interne d’exploitation agricole*],0)),FALSE,TRUE))</f>
        <v>1</v>
      </c>
      <c r="AF464" s="165" t="str">
        <f t="shared" si="28"/>
        <v>JEAN LUC SIE</v>
      </c>
      <c r="AG464" s="166" t="str">
        <f t="shared" si="29"/>
        <v>11/3/2022</v>
      </c>
      <c r="AH464" s="167">
        <f t="shared" si="31"/>
        <v>2</v>
      </c>
      <c r="AI464" s="168">
        <f t="shared" si="30"/>
        <v>0</v>
      </c>
    </row>
    <row r="465" spans="1:35" ht="15.75" customHeight="1" x14ac:dyDescent="0.2">
      <c r="A465" s="206" t="s">
        <v>1951</v>
      </c>
      <c r="B465" s="206" t="s">
        <v>667</v>
      </c>
      <c r="C465" s="206" t="s">
        <v>1951</v>
      </c>
      <c r="D465" s="227" t="s">
        <v>1762</v>
      </c>
      <c r="E465" s="206" t="s">
        <v>669</v>
      </c>
      <c r="F465" s="206" t="s">
        <v>670</v>
      </c>
      <c r="G465" s="227" t="s">
        <v>1762</v>
      </c>
      <c r="H465" s="275">
        <v>2.15</v>
      </c>
      <c r="I465" s="206" t="s">
        <v>671</v>
      </c>
      <c r="J465" s="206">
        <v>1</v>
      </c>
      <c r="K465" s="207">
        <v>2022</v>
      </c>
      <c r="L465" s="228" t="s">
        <v>890</v>
      </c>
      <c r="M465" s="208" t="s">
        <v>1882</v>
      </c>
      <c r="N465" s="260" t="s">
        <v>667</v>
      </c>
      <c r="O465" s="209" t="s">
        <v>667</v>
      </c>
      <c r="P465" s="232" t="s">
        <v>674</v>
      </c>
      <c r="Q465" s="210">
        <v>1988</v>
      </c>
      <c r="R465" s="225">
        <v>4</v>
      </c>
      <c r="S465" s="211" t="s">
        <v>667</v>
      </c>
      <c r="T465" s="211" t="s">
        <v>667</v>
      </c>
      <c r="U465" s="211" t="s">
        <v>667</v>
      </c>
      <c r="V465" s="211" t="s">
        <v>667</v>
      </c>
      <c r="W465" s="211" t="s">
        <v>667</v>
      </c>
      <c r="X465" s="212">
        <v>0</v>
      </c>
      <c r="Y465" s="212">
        <v>0</v>
      </c>
      <c r="Z465" s="213" t="s">
        <v>2661</v>
      </c>
      <c r="AA465" s="214">
        <v>2022</v>
      </c>
      <c r="AB465" s="215">
        <v>3</v>
      </c>
      <c r="AC465" s="215">
        <v>5</v>
      </c>
      <c r="AD465" s="220" t="b">
        <f>IF(ISBLANK(GroupMember[[#This Row],[1. Identifiant interne d’exploitation agricole*]]),"",IF(ISERROR(MATCH(GroupMember[[#This Row],[1. Identifiant interne d’exploitation agricole*]],CertifiedCrop[1. Identifiant interne d’exploitation agricole*],0)),FALSE,TRUE))</f>
        <v>1</v>
      </c>
      <c r="AE465" s="220" t="b">
        <f>IF(ISBLANK(GroupMember[[#This Row],[1. Identifiant interne d’exploitation agricole*]]),"",IF(ISERROR(MATCH(GroupMember[[#This Row],[1. Identifiant interne d’exploitation agricole*]],FarmUnit[1. Identifiant interne d’exploitation agricole*],0)),FALSE,TRUE))</f>
        <v>1</v>
      </c>
      <c r="AF465" s="165" t="str">
        <f t="shared" si="28"/>
        <v>STEPHANE GOULIA</v>
      </c>
      <c r="AG465" s="166" t="str">
        <f t="shared" si="29"/>
        <v>5/3/2022</v>
      </c>
      <c r="AH465" s="167">
        <f t="shared" si="31"/>
        <v>2</v>
      </c>
      <c r="AI465" s="168">
        <f t="shared" si="30"/>
        <v>0</v>
      </c>
    </row>
    <row r="466" spans="1:35" ht="15.75" customHeight="1" x14ac:dyDescent="0.2">
      <c r="A466" s="233" t="s">
        <v>1952</v>
      </c>
      <c r="B466" s="206" t="s">
        <v>667</v>
      </c>
      <c r="C466" s="233" t="s">
        <v>1952</v>
      </c>
      <c r="D466" s="227" t="s">
        <v>1762</v>
      </c>
      <c r="E466" s="206" t="s">
        <v>669</v>
      </c>
      <c r="F466" s="206" t="s">
        <v>670</v>
      </c>
      <c r="G466" s="227" t="s">
        <v>1762</v>
      </c>
      <c r="H466" s="275">
        <v>2.2400000000000002</v>
      </c>
      <c r="I466" s="206" t="s">
        <v>671</v>
      </c>
      <c r="J466" s="206">
        <v>1</v>
      </c>
      <c r="K466" s="207">
        <v>2022</v>
      </c>
      <c r="L466" s="228" t="s">
        <v>1953</v>
      </c>
      <c r="M466" s="208" t="s">
        <v>1954</v>
      </c>
      <c r="N466" s="260" t="s">
        <v>667</v>
      </c>
      <c r="O466" s="209" t="s">
        <v>667</v>
      </c>
      <c r="P466" s="232" t="s">
        <v>679</v>
      </c>
      <c r="Q466" s="210">
        <v>1977</v>
      </c>
      <c r="R466" s="225">
        <v>2</v>
      </c>
      <c r="S466" s="211" t="s">
        <v>667</v>
      </c>
      <c r="T466" s="211" t="s">
        <v>667</v>
      </c>
      <c r="U466" s="211" t="s">
        <v>667</v>
      </c>
      <c r="V466" s="211" t="s">
        <v>667</v>
      </c>
      <c r="W466" s="211" t="s">
        <v>667</v>
      </c>
      <c r="X466" s="212">
        <v>0</v>
      </c>
      <c r="Y466" s="212">
        <v>0</v>
      </c>
      <c r="Z466" s="213" t="s">
        <v>2661</v>
      </c>
      <c r="AA466" s="214">
        <v>2022</v>
      </c>
      <c r="AB466" s="215">
        <v>3</v>
      </c>
      <c r="AC466" s="215">
        <v>10</v>
      </c>
      <c r="AD466" s="220" t="b">
        <f>IF(ISBLANK(GroupMember[[#This Row],[1. Identifiant interne d’exploitation agricole*]]),"",IF(ISERROR(MATCH(GroupMember[[#This Row],[1. Identifiant interne d’exploitation agricole*]],CertifiedCrop[1. Identifiant interne d’exploitation agricole*],0)),FALSE,TRUE))</f>
        <v>1</v>
      </c>
      <c r="AE466" s="220" t="b">
        <f>IF(ISBLANK(GroupMember[[#This Row],[1. Identifiant interne d’exploitation agricole*]]),"",IF(ISERROR(MATCH(GroupMember[[#This Row],[1. Identifiant interne d’exploitation agricole*]],FarmUnit[1. Identifiant interne d’exploitation agricole*],0)),FALSE,TRUE))</f>
        <v>1</v>
      </c>
      <c r="AF466" s="165" t="str">
        <f t="shared" si="28"/>
        <v xml:space="preserve"> JACQUELINE  KPAN</v>
      </c>
      <c r="AG466" s="166" t="str">
        <f t="shared" si="29"/>
        <v>10/3/2022</v>
      </c>
      <c r="AH466" s="167">
        <f t="shared" si="31"/>
        <v>1</v>
      </c>
      <c r="AI466" s="168">
        <f t="shared" si="30"/>
        <v>0</v>
      </c>
    </row>
    <row r="467" spans="1:35" ht="15.75" customHeight="1" x14ac:dyDescent="0.2">
      <c r="A467" s="206" t="s">
        <v>1955</v>
      </c>
      <c r="B467" s="206" t="s">
        <v>667</v>
      </c>
      <c r="C467" s="206" t="s">
        <v>1955</v>
      </c>
      <c r="D467" s="227" t="s">
        <v>1762</v>
      </c>
      <c r="E467" s="206" t="s">
        <v>669</v>
      </c>
      <c r="F467" s="206" t="s">
        <v>670</v>
      </c>
      <c r="G467" s="227" t="s">
        <v>1762</v>
      </c>
      <c r="H467" s="275">
        <v>2.3199999999999998</v>
      </c>
      <c r="I467" s="206" t="s">
        <v>671</v>
      </c>
      <c r="J467" s="206">
        <v>1</v>
      </c>
      <c r="K467" s="207">
        <v>2022</v>
      </c>
      <c r="L467" s="228" t="s">
        <v>1956</v>
      </c>
      <c r="M467" s="208" t="s">
        <v>1957</v>
      </c>
      <c r="N467" s="260" t="s">
        <v>667</v>
      </c>
      <c r="O467" s="209" t="s">
        <v>667</v>
      </c>
      <c r="P467" s="232" t="s">
        <v>674</v>
      </c>
      <c r="Q467" s="210">
        <v>1986</v>
      </c>
      <c r="R467" s="225">
        <v>6</v>
      </c>
      <c r="S467" s="211" t="s">
        <v>667</v>
      </c>
      <c r="T467" s="211" t="s">
        <v>667</v>
      </c>
      <c r="U467" s="211" t="s">
        <v>667</v>
      </c>
      <c r="V467" s="211" t="s">
        <v>667</v>
      </c>
      <c r="W467" s="211" t="s">
        <v>667</v>
      </c>
      <c r="X467" s="212">
        <v>0</v>
      </c>
      <c r="Y467" s="212">
        <v>0</v>
      </c>
      <c r="Z467" s="213" t="s">
        <v>2661</v>
      </c>
      <c r="AA467" s="214">
        <v>2022</v>
      </c>
      <c r="AB467" s="215">
        <v>3</v>
      </c>
      <c r="AC467" s="215">
        <v>8</v>
      </c>
      <c r="AD467" s="220" t="b">
        <f>IF(ISBLANK(GroupMember[[#This Row],[1. Identifiant interne d’exploitation agricole*]]),"",IF(ISERROR(MATCH(GroupMember[[#This Row],[1. Identifiant interne d’exploitation agricole*]],CertifiedCrop[1. Identifiant interne d’exploitation agricole*],0)),FALSE,TRUE))</f>
        <v>1</v>
      </c>
      <c r="AE467" s="220" t="b">
        <f>IF(ISBLANK(GroupMember[[#This Row],[1. Identifiant interne d’exploitation agricole*]]),"",IF(ISERROR(MATCH(GroupMember[[#This Row],[1. Identifiant interne d’exploitation agricole*]],FarmUnit[1. Identifiant interne d’exploitation agricole*],0)),FALSE,TRUE))</f>
        <v>1</v>
      </c>
      <c r="AF467" s="165" t="str">
        <f t="shared" si="28"/>
        <v xml:space="preserve"> DOMINIQUE  KPAI</v>
      </c>
      <c r="AG467" s="166" t="str">
        <f t="shared" si="29"/>
        <v>8/3/2022</v>
      </c>
      <c r="AH467" s="167">
        <f t="shared" si="31"/>
        <v>2</v>
      </c>
      <c r="AI467" s="168">
        <f t="shared" si="30"/>
        <v>0</v>
      </c>
    </row>
    <row r="468" spans="1:35" ht="15.75" customHeight="1" x14ac:dyDescent="0.2">
      <c r="A468" s="233" t="s">
        <v>1958</v>
      </c>
      <c r="B468" s="206" t="s">
        <v>667</v>
      </c>
      <c r="C468" s="233" t="s">
        <v>1958</v>
      </c>
      <c r="D468" s="227" t="s">
        <v>1762</v>
      </c>
      <c r="E468" s="206" t="s">
        <v>669</v>
      </c>
      <c r="F468" s="206" t="s">
        <v>670</v>
      </c>
      <c r="G468" s="227" t="s">
        <v>1762</v>
      </c>
      <c r="H468" s="275">
        <v>3.91</v>
      </c>
      <c r="I468" s="206" t="s">
        <v>671</v>
      </c>
      <c r="J468" s="206">
        <v>1</v>
      </c>
      <c r="K468" s="207">
        <v>2022</v>
      </c>
      <c r="L468" s="228" t="s">
        <v>1959</v>
      </c>
      <c r="M468" s="208" t="s">
        <v>1957</v>
      </c>
      <c r="N468" s="260" t="s">
        <v>667</v>
      </c>
      <c r="O468" s="209" t="s">
        <v>667</v>
      </c>
      <c r="P468" s="232" t="s">
        <v>674</v>
      </c>
      <c r="Q468" s="210">
        <v>1978</v>
      </c>
      <c r="R468" s="225">
        <v>3</v>
      </c>
      <c r="S468" s="211" t="s">
        <v>667</v>
      </c>
      <c r="T468" s="211" t="s">
        <v>667</v>
      </c>
      <c r="U468" s="211" t="s">
        <v>667</v>
      </c>
      <c r="V468" s="211" t="s">
        <v>667</v>
      </c>
      <c r="W468" s="211" t="s">
        <v>667</v>
      </c>
      <c r="X468" s="212">
        <v>0</v>
      </c>
      <c r="Y468" s="212">
        <v>0</v>
      </c>
      <c r="Z468" s="213" t="s">
        <v>2661</v>
      </c>
      <c r="AA468" s="214">
        <v>2022</v>
      </c>
      <c r="AB468" s="215">
        <v>3</v>
      </c>
      <c r="AC468" s="215">
        <v>9</v>
      </c>
      <c r="AD468" s="220" t="b">
        <f>IF(ISBLANK(GroupMember[[#This Row],[1. Identifiant interne d’exploitation agricole*]]),"",IF(ISERROR(MATCH(GroupMember[[#This Row],[1. Identifiant interne d’exploitation agricole*]],CertifiedCrop[1. Identifiant interne d’exploitation agricole*],0)),FALSE,TRUE))</f>
        <v>1</v>
      </c>
      <c r="AE468" s="220" t="b">
        <f>IF(ISBLANK(GroupMember[[#This Row],[1. Identifiant interne d’exploitation agricole*]]),"",IF(ISERROR(MATCH(GroupMember[[#This Row],[1. Identifiant interne d’exploitation agricole*]],FarmUnit[1. Identifiant interne d’exploitation agricole*],0)),FALSE,TRUE))</f>
        <v>1</v>
      </c>
      <c r="AF468" s="165" t="str">
        <f t="shared" si="28"/>
        <v xml:space="preserve"> ARNAUD  KPAI</v>
      </c>
      <c r="AG468" s="166" t="str">
        <f t="shared" si="29"/>
        <v>9/3/2022</v>
      </c>
      <c r="AH468" s="167">
        <f t="shared" si="31"/>
        <v>2</v>
      </c>
      <c r="AI468" s="168">
        <f t="shared" si="30"/>
        <v>0</v>
      </c>
    </row>
    <row r="469" spans="1:35" ht="15.75" customHeight="1" x14ac:dyDescent="0.2">
      <c r="A469" s="206" t="s">
        <v>1960</v>
      </c>
      <c r="B469" s="206" t="s">
        <v>667</v>
      </c>
      <c r="C469" s="206" t="s">
        <v>1960</v>
      </c>
      <c r="D469" s="227" t="s">
        <v>1762</v>
      </c>
      <c r="E469" s="206" t="s">
        <v>669</v>
      </c>
      <c r="F469" s="206" t="s">
        <v>670</v>
      </c>
      <c r="G469" s="227" t="s">
        <v>1762</v>
      </c>
      <c r="H469" s="275">
        <v>3.01</v>
      </c>
      <c r="I469" s="206" t="s">
        <v>671</v>
      </c>
      <c r="J469" s="206">
        <v>1</v>
      </c>
      <c r="K469" s="207">
        <v>2022</v>
      </c>
      <c r="L469" s="228" t="s">
        <v>1961</v>
      </c>
      <c r="M469" s="208" t="s">
        <v>1962</v>
      </c>
      <c r="N469" s="260" t="s">
        <v>667</v>
      </c>
      <c r="O469" s="209" t="s">
        <v>667</v>
      </c>
      <c r="P469" s="232" t="s">
        <v>674</v>
      </c>
      <c r="Q469" s="210">
        <v>1975</v>
      </c>
      <c r="R469" s="225">
        <v>2</v>
      </c>
      <c r="S469" s="211" t="s">
        <v>667</v>
      </c>
      <c r="T469" s="211" t="s">
        <v>667</v>
      </c>
      <c r="U469" s="211" t="s">
        <v>667</v>
      </c>
      <c r="V469" s="211" t="s">
        <v>667</v>
      </c>
      <c r="W469" s="211" t="s">
        <v>667</v>
      </c>
      <c r="X469" s="212">
        <v>0</v>
      </c>
      <c r="Y469" s="212">
        <v>0</v>
      </c>
      <c r="Z469" s="213" t="s">
        <v>2661</v>
      </c>
      <c r="AA469" s="214">
        <v>2022</v>
      </c>
      <c r="AB469" s="215">
        <v>3</v>
      </c>
      <c r="AC469" s="215">
        <v>8</v>
      </c>
      <c r="AD469" s="220" t="b">
        <f>IF(ISBLANK(GroupMember[[#This Row],[1. Identifiant interne d’exploitation agricole*]]),"",IF(ISERROR(MATCH(GroupMember[[#This Row],[1. Identifiant interne d’exploitation agricole*]],CertifiedCrop[1. Identifiant interne d’exploitation agricole*],0)),FALSE,TRUE))</f>
        <v>1</v>
      </c>
      <c r="AE469" s="220" t="b">
        <f>IF(ISBLANK(GroupMember[[#This Row],[1. Identifiant interne d’exploitation agricole*]]),"",IF(ISERROR(MATCH(GroupMember[[#This Row],[1. Identifiant interne d’exploitation agricole*]],FarmUnit[1. Identifiant interne d’exploitation agricole*],0)),FALSE,TRUE))</f>
        <v>1</v>
      </c>
      <c r="AF469" s="165" t="str">
        <f t="shared" si="28"/>
        <v xml:space="preserve">JEAN MARIE  KPAI </v>
      </c>
      <c r="AG469" s="166" t="str">
        <f t="shared" si="29"/>
        <v>8/3/2022</v>
      </c>
      <c r="AH469" s="167">
        <f t="shared" si="31"/>
        <v>2</v>
      </c>
      <c r="AI469" s="168">
        <f t="shared" si="30"/>
        <v>0</v>
      </c>
    </row>
    <row r="470" spans="1:35" ht="15.75" customHeight="1" x14ac:dyDescent="0.2">
      <c r="A470" s="233" t="s">
        <v>1963</v>
      </c>
      <c r="B470" s="206" t="s">
        <v>667</v>
      </c>
      <c r="C470" s="233" t="s">
        <v>1963</v>
      </c>
      <c r="D470" s="227" t="s">
        <v>1762</v>
      </c>
      <c r="E470" s="206" t="s">
        <v>669</v>
      </c>
      <c r="F470" s="206" t="s">
        <v>670</v>
      </c>
      <c r="G470" s="227" t="s">
        <v>1762</v>
      </c>
      <c r="H470" s="275">
        <v>5.68</v>
      </c>
      <c r="I470" s="206" t="s">
        <v>671</v>
      </c>
      <c r="J470" s="206">
        <v>1</v>
      </c>
      <c r="K470" s="207">
        <v>2022</v>
      </c>
      <c r="L470" s="228" t="s">
        <v>1964</v>
      </c>
      <c r="M470" s="208" t="s">
        <v>1965</v>
      </c>
      <c r="N470" s="260" t="s">
        <v>667</v>
      </c>
      <c r="O470" s="209" t="s">
        <v>667</v>
      </c>
      <c r="P470" s="232" t="s">
        <v>674</v>
      </c>
      <c r="Q470" s="210">
        <v>1977</v>
      </c>
      <c r="R470" s="225">
        <v>3</v>
      </c>
      <c r="S470" s="211" t="s">
        <v>667</v>
      </c>
      <c r="T470" s="211" t="s">
        <v>667</v>
      </c>
      <c r="U470" s="211" t="s">
        <v>667</v>
      </c>
      <c r="V470" s="211" t="s">
        <v>667</v>
      </c>
      <c r="W470" s="211" t="s">
        <v>667</v>
      </c>
      <c r="X470" s="212">
        <v>0</v>
      </c>
      <c r="Y470" s="212">
        <v>0</v>
      </c>
      <c r="Z470" s="213" t="s">
        <v>2661</v>
      </c>
      <c r="AA470" s="214">
        <v>2022</v>
      </c>
      <c r="AB470" s="215">
        <v>3</v>
      </c>
      <c r="AC470" s="215">
        <v>9</v>
      </c>
      <c r="AD470" s="220" t="b">
        <f>IF(ISBLANK(GroupMember[[#This Row],[1. Identifiant interne d’exploitation agricole*]]),"",IF(ISERROR(MATCH(GroupMember[[#This Row],[1. Identifiant interne d’exploitation agricole*]],CertifiedCrop[1. Identifiant interne d’exploitation agricole*],0)),FALSE,TRUE))</f>
        <v>1</v>
      </c>
      <c r="AE470" s="220" t="b">
        <f>IF(ISBLANK(GroupMember[[#This Row],[1. Identifiant interne d’exploitation agricole*]]),"",IF(ISERROR(MATCH(GroupMember[[#This Row],[1. Identifiant interne d’exploitation agricole*]],FarmUnit[1. Identifiant interne d’exploitation agricole*],0)),FALSE,TRUE))</f>
        <v>1</v>
      </c>
      <c r="AF470" s="165" t="str">
        <f t="shared" si="28"/>
        <v>JULES  POHO</v>
      </c>
      <c r="AG470" s="166" t="str">
        <f t="shared" si="29"/>
        <v>9/3/2022</v>
      </c>
      <c r="AH470" s="167">
        <f t="shared" si="31"/>
        <v>2</v>
      </c>
      <c r="AI470" s="168">
        <f t="shared" si="30"/>
        <v>0</v>
      </c>
    </row>
    <row r="471" spans="1:35" ht="15.75" customHeight="1" x14ac:dyDescent="0.2">
      <c r="A471" s="206" t="s">
        <v>1966</v>
      </c>
      <c r="B471" s="206" t="s">
        <v>667</v>
      </c>
      <c r="C471" s="206" t="s">
        <v>1966</v>
      </c>
      <c r="D471" s="227" t="s">
        <v>1762</v>
      </c>
      <c r="E471" s="206" t="s">
        <v>669</v>
      </c>
      <c r="F471" s="206" t="s">
        <v>670</v>
      </c>
      <c r="G471" s="227" t="s">
        <v>1762</v>
      </c>
      <c r="H471" s="275">
        <v>3.96</v>
      </c>
      <c r="I471" s="206" t="s">
        <v>671</v>
      </c>
      <c r="J471" s="206">
        <v>1</v>
      </c>
      <c r="K471" s="207">
        <v>2022</v>
      </c>
      <c r="L471" s="228" t="s">
        <v>1967</v>
      </c>
      <c r="M471" s="208" t="s">
        <v>1957</v>
      </c>
      <c r="N471" s="260" t="s">
        <v>667</v>
      </c>
      <c r="O471" s="209" t="s">
        <v>667</v>
      </c>
      <c r="P471" s="232" t="s">
        <v>674</v>
      </c>
      <c r="Q471" s="210">
        <v>1990</v>
      </c>
      <c r="R471" s="225">
        <v>4</v>
      </c>
      <c r="S471" s="211" t="s">
        <v>667</v>
      </c>
      <c r="T471" s="211" t="s">
        <v>667</v>
      </c>
      <c r="U471" s="211" t="s">
        <v>667</v>
      </c>
      <c r="V471" s="211" t="s">
        <v>667</v>
      </c>
      <c r="W471" s="211" t="s">
        <v>667</v>
      </c>
      <c r="X471" s="212">
        <v>0</v>
      </c>
      <c r="Y471" s="212">
        <v>0</v>
      </c>
      <c r="Z471" s="213" t="s">
        <v>2661</v>
      </c>
      <c r="AA471" s="214">
        <v>2022</v>
      </c>
      <c r="AB471" s="215">
        <v>5</v>
      </c>
      <c r="AC471" s="215">
        <v>25</v>
      </c>
      <c r="AD471" s="220" t="b">
        <f>IF(ISBLANK(GroupMember[[#This Row],[1. Identifiant interne d’exploitation agricole*]]),"",IF(ISERROR(MATCH(GroupMember[[#This Row],[1. Identifiant interne d’exploitation agricole*]],CertifiedCrop[1. Identifiant interne d’exploitation agricole*],0)),FALSE,TRUE))</f>
        <v>1</v>
      </c>
      <c r="AE471" s="220" t="b">
        <f>IF(ISBLANK(GroupMember[[#This Row],[1. Identifiant interne d’exploitation agricole*]]),"",IF(ISERROR(MATCH(GroupMember[[#This Row],[1. Identifiant interne d’exploitation agricole*]],FarmUnit[1. Identifiant interne d’exploitation agricole*],0)),FALSE,TRUE))</f>
        <v>1</v>
      </c>
      <c r="AF471" s="165" t="str">
        <f t="shared" si="28"/>
        <v xml:space="preserve"> SERAPHIN KPAI</v>
      </c>
      <c r="AG471" s="166" t="str">
        <f t="shared" si="29"/>
        <v>25/5/2022</v>
      </c>
      <c r="AH471" s="167">
        <f t="shared" si="31"/>
        <v>3</v>
      </c>
      <c r="AI471" s="168">
        <f t="shared" si="30"/>
        <v>0</v>
      </c>
    </row>
    <row r="472" spans="1:35" ht="15.75" customHeight="1" x14ac:dyDescent="0.2">
      <c r="A472" s="233" t="s">
        <v>1968</v>
      </c>
      <c r="B472" s="206" t="s">
        <v>667</v>
      </c>
      <c r="C472" s="233" t="s">
        <v>1968</v>
      </c>
      <c r="D472" s="227" t="s">
        <v>1762</v>
      </c>
      <c r="E472" s="206" t="s">
        <v>669</v>
      </c>
      <c r="F472" s="206" t="s">
        <v>670</v>
      </c>
      <c r="G472" s="227" t="s">
        <v>1762</v>
      </c>
      <c r="H472" s="275">
        <v>2</v>
      </c>
      <c r="I472" s="206" t="s">
        <v>671</v>
      </c>
      <c r="J472" s="206">
        <v>1</v>
      </c>
      <c r="K472" s="207">
        <v>2022</v>
      </c>
      <c r="L472" s="228" t="s">
        <v>1969</v>
      </c>
      <c r="M472" s="208" t="s">
        <v>1970</v>
      </c>
      <c r="N472" s="260" t="s">
        <v>667</v>
      </c>
      <c r="O472" s="209" t="s">
        <v>667</v>
      </c>
      <c r="P472" s="232" t="s">
        <v>674</v>
      </c>
      <c r="Q472" s="210">
        <v>1987</v>
      </c>
      <c r="R472" s="225">
        <v>2</v>
      </c>
      <c r="S472" s="211" t="s">
        <v>667</v>
      </c>
      <c r="T472" s="211" t="s">
        <v>667</v>
      </c>
      <c r="U472" s="211" t="s">
        <v>667</v>
      </c>
      <c r="V472" s="211" t="s">
        <v>667</v>
      </c>
      <c r="W472" s="211" t="s">
        <v>667</v>
      </c>
      <c r="X472" s="212">
        <v>0</v>
      </c>
      <c r="Y472" s="212">
        <v>0</v>
      </c>
      <c r="Z472" s="213" t="s">
        <v>2661</v>
      </c>
      <c r="AA472" s="214">
        <v>2022</v>
      </c>
      <c r="AB472" s="215">
        <v>5</v>
      </c>
      <c r="AC472" s="215">
        <v>25</v>
      </c>
      <c r="AD472" s="220" t="b">
        <f>IF(ISBLANK(GroupMember[[#This Row],[1. Identifiant interne d’exploitation agricole*]]),"",IF(ISERROR(MATCH(GroupMember[[#This Row],[1. Identifiant interne d’exploitation agricole*]],CertifiedCrop[1. Identifiant interne d’exploitation agricole*],0)),FALSE,TRUE))</f>
        <v>1</v>
      </c>
      <c r="AE472" s="220" t="b">
        <f>IF(ISBLANK(GroupMember[[#This Row],[1. Identifiant interne d’exploitation agricole*]]),"",IF(ISERROR(MATCH(GroupMember[[#This Row],[1. Identifiant interne d’exploitation agricole*]],FarmUnit[1. Identifiant interne d’exploitation agricole*],0)),FALSE,TRUE))</f>
        <v>1</v>
      </c>
      <c r="AF472" s="165" t="str">
        <f t="shared" si="28"/>
        <v xml:space="preserve"> PAUL KPEYA</v>
      </c>
      <c r="AG472" s="166" t="str">
        <f t="shared" si="29"/>
        <v>25/5/2022</v>
      </c>
      <c r="AH472" s="167">
        <f t="shared" si="31"/>
        <v>3</v>
      </c>
      <c r="AI472" s="168">
        <f t="shared" si="30"/>
        <v>0</v>
      </c>
    </row>
    <row r="473" spans="1:35" ht="15.75" customHeight="1" x14ac:dyDescent="0.2">
      <c r="A473" s="206" t="s">
        <v>1971</v>
      </c>
      <c r="B473" s="206" t="s">
        <v>667</v>
      </c>
      <c r="C473" s="206" t="s">
        <v>1971</v>
      </c>
      <c r="D473" s="227" t="s">
        <v>1762</v>
      </c>
      <c r="E473" s="206" t="s">
        <v>669</v>
      </c>
      <c r="F473" s="206" t="s">
        <v>670</v>
      </c>
      <c r="G473" s="227" t="s">
        <v>1762</v>
      </c>
      <c r="H473" s="275">
        <v>2.33</v>
      </c>
      <c r="I473" s="206" t="s">
        <v>671</v>
      </c>
      <c r="J473" s="206">
        <v>1</v>
      </c>
      <c r="K473" s="207">
        <v>2022</v>
      </c>
      <c r="L473" s="228" t="s">
        <v>1627</v>
      </c>
      <c r="M473" s="208" t="s">
        <v>1972</v>
      </c>
      <c r="N473" s="260" t="s">
        <v>667</v>
      </c>
      <c r="O473" s="209" t="s">
        <v>667</v>
      </c>
      <c r="P473" s="232" t="s">
        <v>674</v>
      </c>
      <c r="Q473" s="210">
        <v>1977</v>
      </c>
      <c r="R473" s="225">
        <v>4</v>
      </c>
      <c r="S473" s="211" t="s">
        <v>667</v>
      </c>
      <c r="T473" s="211" t="s">
        <v>667</v>
      </c>
      <c r="U473" s="211" t="s">
        <v>667</v>
      </c>
      <c r="V473" s="211" t="s">
        <v>667</v>
      </c>
      <c r="W473" s="211" t="s">
        <v>667</v>
      </c>
      <c r="X473" s="212">
        <v>0</v>
      </c>
      <c r="Y473" s="212">
        <v>0</v>
      </c>
      <c r="Z473" s="213" t="s">
        <v>2661</v>
      </c>
      <c r="AA473" s="214">
        <v>2022</v>
      </c>
      <c r="AB473" s="215">
        <v>5</v>
      </c>
      <c r="AC473" s="215">
        <v>23</v>
      </c>
      <c r="AD473" s="220" t="b">
        <f>IF(ISBLANK(GroupMember[[#This Row],[1. Identifiant interne d’exploitation agricole*]]),"",IF(ISERROR(MATCH(GroupMember[[#This Row],[1. Identifiant interne d’exploitation agricole*]],CertifiedCrop[1. Identifiant interne d’exploitation agricole*],0)),FALSE,TRUE))</f>
        <v>1</v>
      </c>
      <c r="AE473" s="220" t="b">
        <f>IF(ISBLANK(GroupMember[[#This Row],[1. Identifiant interne d’exploitation agricole*]]),"",IF(ISERROR(MATCH(GroupMember[[#This Row],[1. Identifiant interne d’exploitation agricole*]],FarmUnit[1. Identifiant interne d’exploitation agricole*],0)),FALSE,TRUE))</f>
        <v>1</v>
      </c>
      <c r="AF473" s="165" t="str">
        <f t="shared" si="28"/>
        <v xml:space="preserve"> VINCENT KPEYE</v>
      </c>
      <c r="AG473" s="166" t="str">
        <f t="shared" si="29"/>
        <v>23/5/2022</v>
      </c>
      <c r="AH473" s="167">
        <f t="shared" si="31"/>
        <v>3</v>
      </c>
      <c r="AI473" s="168">
        <f t="shared" si="30"/>
        <v>0</v>
      </c>
    </row>
    <row r="474" spans="1:35" ht="15.75" customHeight="1" x14ac:dyDescent="0.2">
      <c r="A474" s="233" t="s">
        <v>1973</v>
      </c>
      <c r="B474" s="206" t="s">
        <v>667</v>
      </c>
      <c r="C474" s="233" t="s">
        <v>1973</v>
      </c>
      <c r="D474" s="227" t="s">
        <v>1762</v>
      </c>
      <c r="E474" s="206" t="s">
        <v>669</v>
      </c>
      <c r="F474" s="206" t="s">
        <v>670</v>
      </c>
      <c r="G474" s="227" t="s">
        <v>1762</v>
      </c>
      <c r="H474" s="275">
        <v>2.4300000000000002</v>
      </c>
      <c r="I474" s="206" t="s">
        <v>671</v>
      </c>
      <c r="J474" s="206">
        <v>1</v>
      </c>
      <c r="K474" s="207">
        <v>2022</v>
      </c>
      <c r="L474" s="228" t="s">
        <v>1974</v>
      </c>
      <c r="M474" s="208" t="s">
        <v>1975</v>
      </c>
      <c r="N474" s="260" t="s">
        <v>667</v>
      </c>
      <c r="O474" s="209" t="s">
        <v>667</v>
      </c>
      <c r="P474" s="232" t="s">
        <v>674</v>
      </c>
      <c r="Q474" s="210">
        <v>1979</v>
      </c>
      <c r="R474" s="225">
        <v>7</v>
      </c>
      <c r="S474" s="211" t="s">
        <v>667</v>
      </c>
      <c r="T474" s="211" t="s">
        <v>667</v>
      </c>
      <c r="U474" s="211" t="s">
        <v>667</v>
      </c>
      <c r="V474" s="211" t="s">
        <v>667</v>
      </c>
      <c r="W474" s="211" t="s">
        <v>667</v>
      </c>
      <c r="X474" s="212">
        <v>0</v>
      </c>
      <c r="Y474" s="212">
        <v>0</v>
      </c>
      <c r="Z474" s="213" t="s">
        <v>2661</v>
      </c>
      <c r="AA474" s="214">
        <v>2022</v>
      </c>
      <c r="AB474" s="215">
        <v>5</v>
      </c>
      <c r="AC474" s="215">
        <v>22</v>
      </c>
      <c r="AD474" s="220" t="b">
        <f>IF(ISBLANK(GroupMember[[#This Row],[1. Identifiant interne d’exploitation agricole*]]),"",IF(ISERROR(MATCH(GroupMember[[#This Row],[1. Identifiant interne d’exploitation agricole*]],CertifiedCrop[1. Identifiant interne d’exploitation agricole*],0)),FALSE,TRUE))</f>
        <v>1</v>
      </c>
      <c r="AE474" s="220" t="b">
        <f>IF(ISBLANK(GroupMember[[#This Row],[1. Identifiant interne d’exploitation agricole*]]),"",IF(ISERROR(MATCH(GroupMember[[#This Row],[1. Identifiant interne d’exploitation agricole*]],FarmUnit[1. Identifiant interne d’exploitation agricole*],0)),FALSE,TRUE))</f>
        <v>1</v>
      </c>
      <c r="AF474" s="165" t="str">
        <f t="shared" si="28"/>
        <v xml:space="preserve"> GUILLAUME  KPOUE</v>
      </c>
      <c r="AG474" s="166" t="str">
        <f t="shared" si="29"/>
        <v>22/5/2022</v>
      </c>
      <c r="AH474" s="167">
        <f t="shared" si="31"/>
        <v>3</v>
      </c>
      <c r="AI474" s="168">
        <f t="shared" si="30"/>
        <v>0</v>
      </c>
    </row>
    <row r="475" spans="1:35" ht="15.75" customHeight="1" x14ac:dyDescent="0.2">
      <c r="A475" s="206" t="s">
        <v>1976</v>
      </c>
      <c r="B475" s="206" t="s">
        <v>667</v>
      </c>
      <c r="C475" s="206" t="s">
        <v>1976</v>
      </c>
      <c r="D475" s="227" t="s">
        <v>1762</v>
      </c>
      <c r="E475" s="206" t="s">
        <v>669</v>
      </c>
      <c r="F475" s="206" t="s">
        <v>670</v>
      </c>
      <c r="G475" s="227" t="s">
        <v>1762</v>
      </c>
      <c r="H475" s="275">
        <v>2.29</v>
      </c>
      <c r="I475" s="206" t="s">
        <v>671</v>
      </c>
      <c r="J475" s="206">
        <v>1</v>
      </c>
      <c r="K475" s="207">
        <v>2022</v>
      </c>
      <c r="L475" s="228" t="s">
        <v>1977</v>
      </c>
      <c r="M475" s="208" t="s">
        <v>1760</v>
      </c>
      <c r="N475" s="260" t="s">
        <v>667</v>
      </c>
      <c r="O475" s="209" t="s">
        <v>667</v>
      </c>
      <c r="P475" s="232" t="s">
        <v>674</v>
      </c>
      <c r="Q475" s="210">
        <v>1977</v>
      </c>
      <c r="R475" s="225">
        <v>5</v>
      </c>
      <c r="S475" s="211" t="s">
        <v>667</v>
      </c>
      <c r="T475" s="211" t="s">
        <v>667</v>
      </c>
      <c r="U475" s="211" t="s">
        <v>667</v>
      </c>
      <c r="V475" s="211" t="s">
        <v>667</v>
      </c>
      <c r="W475" s="211" t="s">
        <v>667</v>
      </c>
      <c r="X475" s="212">
        <v>0</v>
      </c>
      <c r="Y475" s="212">
        <v>0</v>
      </c>
      <c r="Z475" s="213" t="s">
        <v>2661</v>
      </c>
      <c r="AA475" s="214">
        <v>2022</v>
      </c>
      <c r="AB475" s="215">
        <v>5</v>
      </c>
      <c r="AC475" s="215">
        <v>23</v>
      </c>
      <c r="AD475" s="220" t="b">
        <f>IF(ISBLANK(GroupMember[[#This Row],[1. Identifiant interne d’exploitation agricole*]]),"",IF(ISERROR(MATCH(GroupMember[[#This Row],[1. Identifiant interne d’exploitation agricole*]],CertifiedCrop[1. Identifiant interne d’exploitation agricole*],0)),FALSE,TRUE))</f>
        <v>1</v>
      </c>
      <c r="AE475" s="220" t="b">
        <f>IF(ISBLANK(GroupMember[[#This Row],[1. Identifiant interne d’exploitation agricole*]]),"",IF(ISERROR(MATCH(GroupMember[[#This Row],[1. Identifiant interne d’exploitation agricole*]],FarmUnit[1. Identifiant interne d’exploitation agricole*],0)),FALSE,TRUE))</f>
        <v>1</v>
      </c>
      <c r="AF475" s="165" t="str">
        <f t="shared" si="28"/>
        <v>FABIEN YAHI</v>
      </c>
      <c r="AG475" s="166" t="str">
        <f t="shared" si="29"/>
        <v>23/5/2022</v>
      </c>
      <c r="AH475" s="167">
        <f t="shared" si="31"/>
        <v>3</v>
      </c>
      <c r="AI475" s="168">
        <f t="shared" si="30"/>
        <v>0</v>
      </c>
    </row>
    <row r="476" spans="1:35" ht="15.75" customHeight="1" x14ac:dyDescent="0.2">
      <c r="A476" s="233" t="s">
        <v>1978</v>
      </c>
      <c r="B476" s="206" t="s">
        <v>667</v>
      </c>
      <c r="C476" s="233" t="s">
        <v>1978</v>
      </c>
      <c r="D476" s="227" t="s">
        <v>1762</v>
      </c>
      <c r="E476" s="206" t="s">
        <v>669</v>
      </c>
      <c r="F476" s="206" t="s">
        <v>670</v>
      </c>
      <c r="G476" s="227" t="s">
        <v>1762</v>
      </c>
      <c r="H476" s="275">
        <v>5.0199999999999996</v>
      </c>
      <c r="I476" s="206" t="s">
        <v>671</v>
      </c>
      <c r="J476" s="206">
        <v>1</v>
      </c>
      <c r="K476" s="207">
        <v>2022</v>
      </c>
      <c r="L476" s="228" t="s">
        <v>1979</v>
      </c>
      <c r="M476" s="208" t="s">
        <v>1980</v>
      </c>
      <c r="N476" s="260" t="s">
        <v>667</v>
      </c>
      <c r="O476" s="209" t="s">
        <v>667</v>
      </c>
      <c r="P476" s="232" t="s">
        <v>674</v>
      </c>
      <c r="Q476" s="210">
        <v>1970</v>
      </c>
      <c r="R476" s="225">
        <v>2</v>
      </c>
      <c r="S476" s="211" t="s">
        <v>667</v>
      </c>
      <c r="T476" s="211" t="s">
        <v>667</v>
      </c>
      <c r="U476" s="211" t="s">
        <v>667</v>
      </c>
      <c r="V476" s="211" t="s">
        <v>667</v>
      </c>
      <c r="W476" s="211" t="s">
        <v>667</v>
      </c>
      <c r="X476" s="212">
        <v>0</v>
      </c>
      <c r="Y476" s="212">
        <v>0</v>
      </c>
      <c r="Z476" s="213" t="s">
        <v>2661</v>
      </c>
      <c r="AA476" s="214">
        <v>2022</v>
      </c>
      <c r="AB476" s="215">
        <v>5</v>
      </c>
      <c r="AC476" s="215">
        <v>22</v>
      </c>
      <c r="AD476" s="220" t="b">
        <f>IF(ISBLANK(GroupMember[[#This Row],[1. Identifiant interne d’exploitation agricole*]]),"",IF(ISERROR(MATCH(GroupMember[[#This Row],[1. Identifiant interne d’exploitation agricole*]],CertifiedCrop[1. Identifiant interne d’exploitation agricole*],0)),FALSE,TRUE))</f>
        <v>1</v>
      </c>
      <c r="AE476" s="220" t="b">
        <f>IF(ISBLANK(GroupMember[[#This Row],[1. Identifiant interne d’exploitation agricole*]]),"",IF(ISERROR(MATCH(GroupMember[[#This Row],[1. Identifiant interne d’exploitation agricole*]],FarmUnit[1. Identifiant interne d’exploitation agricole*],0)),FALSE,TRUE))</f>
        <v>1</v>
      </c>
      <c r="AF476" s="165" t="str">
        <f t="shared" si="28"/>
        <v xml:space="preserve"> BATHELEMY  MAHAN</v>
      </c>
      <c r="AG476" s="166" t="str">
        <f t="shared" si="29"/>
        <v>22/5/2022</v>
      </c>
      <c r="AH476" s="167">
        <f t="shared" si="31"/>
        <v>3</v>
      </c>
      <c r="AI476" s="168">
        <f t="shared" si="30"/>
        <v>0</v>
      </c>
    </row>
    <row r="477" spans="1:35" ht="15.75" customHeight="1" x14ac:dyDescent="0.2">
      <c r="A477" s="206" t="s">
        <v>1981</v>
      </c>
      <c r="B477" s="206" t="s">
        <v>667</v>
      </c>
      <c r="C477" s="206" t="s">
        <v>1981</v>
      </c>
      <c r="D477" s="227" t="s">
        <v>1762</v>
      </c>
      <c r="E477" s="206" t="s">
        <v>669</v>
      </c>
      <c r="F477" s="206" t="s">
        <v>670</v>
      </c>
      <c r="G477" s="227" t="s">
        <v>1762</v>
      </c>
      <c r="H477" s="275">
        <v>2.2200000000000002</v>
      </c>
      <c r="I477" s="206" t="s">
        <v>671</v>
      </c>
      <c r="J477" s="206">
        <v>1</v>
      </c>
      <c r="K477" s="207">
        <v>2022</v>
      </c>
      <c r="L477" s="228" t="s">
        <v>1982</v>
      </c>
      <c r="M477" s="208" t="s">
        <v>1980</v>
      </c>
      <c r="N477" s="260" t="s">
        <v>667</v>
      </c>
      <c r="O477" s="209" t="s">
        <v>667</v>
      </c>
      <c r="P477" s="232" t="s">
        <v>674</v>
      </c>
      <c r="Q477" s="210">
        <v>1984</v>
      </c>
      <c r="R477" s="225">
        <v>2</v>
      </c>
      <c r="S477" s="211" t="s">
        <v>667</v>
      </c>
      <c r="T477" s="211" t="s">
        <v>667</v>
      </c>
      <c r="U477" s="211" t="s">
        <v>667</v>
      </c>
      <c r="V477" s="211" t="s">
        <v>667</v>
      </c>
      <c r="W477" s="211" t="s">
        <v>667</v>
      </c>
      <c r="X477" s="212">
        <v>0</v>
      </c>
      <c r="Y477" s="212">
        <v>0</v>
      </c>
      <c r="Z477" s="213" t="s">
        <v>2661</v>
      </c>
      <c r="AA477" s="214">
        <v>2022</v>
      </c>
      <c r="AB477" s="215">
        <v>5</v>
      </c>
      <c r="AC477" s="215">
        <v>22</v>
      </c>
      <c r="AD477" s="220" t="b">
        <f>IF(ISBLANK(GroupMember[[#This Row],[1. Identifiant interne d’exploitation agricole*]]),"",IF(ISERROR(MATCH(GroupMember[[#This Row],[1. Identifiant interne d’exploitation agricole*]],CertifiedCrop[1. Identifiant interne d’exploitation agricole*],0)),FALSE,TRUE))</f>
        <v>1</v>
      </c>
      <c r="AE477" s="220" t="b">
        <f>IF(ISBLANK(GroupMember[[#This Row],[1. Identifiant interne d’exploitation agricole*]]),"",IF(ISERROR(MATCH(GroupMember[[#This Row],[1. Identifiant interne d’exploitation agricole*]],FarmUnit[1. Identifiant interne d’exploitation agricole*],0)),FALSE,TRUE))</f>
        <v>1</v>
      </c>
      <c r="AF477" s="165" t="str">
        <f t="shared" si="28"/>
        <v xml:space="preserve"> DIE VINCENT  MAHAN</v>
      </c>
      <c r="AG477" s="166" t="str">
        <f t="shared" si="29"/>
        <v>22/5/2022</v>
      </c>
      <c r="AH477" s="167">
        <f t="shared" si="31"/>
        <v>3</v>
      </c>
      <c r="AI477" s="168">
        <f t="shared" si="30"/>
        <v>0</v>
      </c>
    </row>
    <row r="478" spans="1:35" ht="15.75" customHeight="1" x14ac:dyDescent="0.2">
      <c r="A478" s="233" t="s">
        <v>1983</v>
      </c>
      <c r="B478" s="206" t="s">
        <v>667</v>
      </c>
      <c r="C478" s="233" t="s">
        <v>1983</v>
      </c>
      <c r="D478" s="227" t="s">
        <v>1762</v>
      </c>
      <c r="E478" s="206" t="s">
        <v>669</v>
      </c>
      <c r="F478" s="206" t="s">
        <v>670</v>
      </c>
      <c r="G478" s="227" t="s">
        <v>1762</v>
      </c>
      <c r="H478" s="275">
        <v>3</v>
      </c>
      <c r="I478" s="206" t="s">
        <v>671</v>
      </c>
      <c r="J478" s="206">
        <v>1</v>
      </c>
      <c r="K478" s="207">
        <v>2022</v>
      </c>
      <c r="L478" s="228" t="s">
        <v>1984</v>
      </c>
      <c r="M478" s="208" t="s">
        <v>1980</v>
      </c>
      <c r="N478" s="260" t="s">
        <v>667</v>
      </c>
      <c r="O478" s="209" t="s">
        <v>667</v>
      </c>
      <c r="P478" s="232" t="s">
        <v>674</v>
      </c>
      <c r="Q478" s="210">
        <v>1980</v>
      </c>
      <c r="R478" s="225">
        <v>4</v>
      </c>
      <c r="S478" s="211" t="s">
        <v>667</v>
      </c>
      <c r="T478" s="211" t="s">
        <v>667</v>
      </c>
      <c r="U478" s="211" t="s">
        <v>667</v>
      </c>
      <c r="V478" s="211" t="s">
        <v>667</v>
      </c>
      <c r="W478" s="211" t="s">
        <v>667</v>
      </c>
      <c r="X478" s="212">
        <v>0</v>
      </c>
      <c r="Y478" s="212">
        <v>0</v>
      </c>
      <c r="Z478" s="213" t="s">
        <v>2661</v>
      </c>
      <c r="AA478" s="214">
        <v>2022</v>
      </c>
      <c r="AB478" s="215">
        <v>5</v>
      </c>
      <c r="AC478" s="215">
        <v>21</v>
      </c>
      <c r="AD478" s="220" t="b">
        <f>IF(ISBLANK(GroupMember[[#This Row],[1. Identifiant interne d’exploitation agricole*]]),"",IF(ISERROR(MATCH(GroupMember[[#This Row],[1. Identifiant interne d’exploitation agricole*]],CertifiedCrop[1. Identifiant interne d’exploitation agricole*],0)),FALSE,TRUE))</f>
        <v>1</v>
      </c>
      <c r="AE478" s="220" t="b">
        <f>IF(ISBLANK(GroupMember[[#This Row],[1. Identifiant interne d’exploitation agricole*]]),"",IF(ISERROR(MATCH(GroupMember[[#This Row],[1. Identifiant interne d’exploitation agricole*]],FarmUnit[1. Identifiant interne d’exploitation agricole*],0)),FALSE,TRUE))</f>
        <v>1</v>
      </c>
      <c r="AF478" s="165" t="str">
        <f t="shared" si="28"/>
        <v>MAHAN JONAS MAHAN</v>
      </c>
      <c r="AG478" s="166" t="str">
        <f t="shared" si="29"/>
        <v>21/5/2022</v>
      </c>
      <c r="AH478" s="167">
        <f t="shared" si="31"/>
        <v>3</v>
      </c>
      <c r="AI478" s="168">
        <f t="shared" si="30"/>
        <v>0</v>
      </c>
    </row>
    <row r="479" spans="1:35" ht="15.75" customHeight="1" x14ac:dyDescent="0.2">
      <c r="A479" s="206" t="s">
        <v>1985</v>
      </c>
      <c r="B479" s="206" t="s">
        <v>667</v>
      </c>
      <c r="C479" s="206" t="s">
        <v>1985</v>
      </c>
      <c r="D479" s="227" t="s">
        <v>1762</v>
      </c>
      <c r="E479" s="206" t="s">
        <v>669</v>
      </c>
      <c r="F479" s="206" t="s">
        <v>670</v>
      </c>
      <c r="G479" s="227" t="s">
        <v>1762</v>
      </c>
      <c r="H479" s="275">
        <v>2.12</v>
      </c>
      <c r="I479" s="206" t="s">
        <v>671</v>
      </c>
      <c r="J479" s="206">
        <v>1</v>
      </c>
      <c r="K479" s="207">
        <v>2022</v>
      </c>
      <c r="L479" s="228" t="s">
        <v>1986</v>
      </c>
      <c r="M479" s="208" t="s">
        <v>1987</v>
      </c>
      <c r="N479" s="260" t="s">
        <v>667</v>
      </c>
      <c r="O479" s="209" t="s">
        <v>667</v>
      </c>
      <c r="P479" s="232" t="s">
        <v>674</v>
      </c>
      <c r="Q479" s="210">
        <v>1978</v>
      </c>
      <c r="R479" s="225">
        <v>5</v>
      </c>
      <c r="S479" s="211" t="s">
        <v>667</v>
      </c>
      <c r="T479" s="211" t="s">
        <v>667</v>
      </c>
      <c r="U479" s="211" t="s">
        <v>667</v>
      </c>
      <c r="V479" s="211" t="s">
        <v>667</v>
      </c>
      <c r="W479" s="211" t="s">
        <v>667</v>
      </c>
      <c r="X479" s="212">
        <v>0</v>
      </c>
      <c r="Y479" s="212">
        <v>0</v>
      </c>
      <c r="Z479" s="213" t="s">
        <v>2661</v>
      </c>
      <c r="AA479" s="214">
        <v>2022</v>
      </c>
      <c r="AB479" s="215">
        <v>5</v>
      </c>
      <c r="AC479" s="215">
        <v>21</v>
      </c>
      <c r="AD479" s="220" t="b">
        <f>IF(ISBLANK(GroupMember[[#This Row],[1. Identifiant interne d’exploitation agricole*]]),"",IF(ISERROR(MATCH(GroupMember[[#This Row],[1. Identifiant interne d’exploitation agricole*]],CertifiedCrop[1. Identifiant interne d’exploitation agricole*],0)),FALSE,TRUE))</f>
        <v>1</v>
      </c>
      <c r="AE479" s="220" t="b">
        <f>IF(ISBLANK(GroupMember[[#This Row],[1. Identifiant interne d’exploitation agricole*]]),"",IF(ISERROR(MATCH(GroupMember[[#This Row],[1. Identifiant interne d’exploitation agricole*]],FarmUnit[1. Identifiant interne d’exploitation agricole*],0)),FALSE,TRUE))</f>
        <v>1</v>
      </c>
      <c r="AF479" s="165" t="str">
        <f t="shared" si="28"/>
        <v xml:space="preserve"> ALAIN KOULALEROU </v>
      </c>
      <c r="AG479" s="166" t="str">
        <f t="shared" si="29"/>
        <v>21/5/2022</v>
      </c>
      <c r="AH479" s="167">
        <f t="shared" si="31"/>
        <v>3</v>
      </c>
      <c r="AI479" s="168">
        <f t="shared" si="30"/>
        <v>0</v>
      </c>
    </row>
    <row r="480" spans="1:35" ht="15.75" customHeight="1" x14ac:dyDescent="0.2">
      <c r="A480" s="233" t="s">
        <v>1988</v>
      </c>
      <c r="B480" s="206" t="s">
        <v>667</v>
      </c>
      <c r="C480" s="233" t="s">
        <v>1988</v>
      </c>
      <c r="D480" s="227" t="s">
        <v>1762</v>
      </c>
      <c r="E480" s="206" t="s">
        <v>669</v>
      </c>
      <c r="F480" s="206" t="s">
        <v>670</v>
      </c>
      <c r="G480" s="227" t="s">
        <v>1762</v>
      </c>
      <c r="H480" s="275">
        <v>1.88</v>
      </c>
      <c r="I480" s="206" t="s">
        <v>671</v>
      </c>
      <c r="J480" s="206">
        <v>1</v>
      </c>
      <c r="K480" s="207">
        <v>2022</v>
      </c>
      <c r="L480" s="228" t="s">
        <v>1989</v>
      </c>
      <c r="M480" s="208" t="s">
        <v>1980</v>
      </c>
      <c r="N480" s="260" t="s">
        <v>667</v>
      </c>
      <c r="O480" s="209" t="s">
        <v>667</v>
      </c>
      <c r="P480" s="232" t="s">
        <v>674</v>
      </c>
      <c r="Q480" s="210">
        <v>1981</v>
      </c>
      <c r="R480" s="225">
        <v>6</v>
      </c>
      <c r="S480" s="211" t="s">
        <v>667</v>
      </c>
      <c r="T480" s="211" t="s">
        <v>667</v>
      </c>
      <c r="U480" s="211" t="s">
        <v>667</v>
      </c>
      <c r="V480" s="211" t="s">
        <v>667</v>
      </c>
      <c r="W480" s="211" t="s">
        <v>667</v>
      </c>
      <c r="X480" s="212">
        <v>0</v>
      </c>
      <c r="Y480" s="212">
        <v>0</v>
      </c>
      <c r="Z480" s="213" t="s">
        <v>2661</v>
      </c>
      <c r="AA480" s="214">
        <v>2022</v>
      </c>
      <c r="AB480" s="215">
        <v>5</v>
      </c>
      <c r="AC480" s="215">
        <v>21</v>
      </c>
      <c r="AD480" s="220" t="b">
        <f>IF(ISBLANK(GroupMember[[#This Row],[1. Identifiant interne d’exploitation agricole*]]),"",IF(ISERROR(MATCH(GroupMember[[#This Row],[1. Identifiant interne d’exploitation agricole*]],CertifiedCrop[1. Identifiant interne d’exploitation agricole*],0)),FALSE,TRUE))</f>
        <v>1</v>
      </c>
      <c r="AE480" s="220" t="b">
        <f>IF(ISBLANK(GroupMember[[#This Row],[1. Identifiant interne d’exploitation agricole*]]),"",IF(ISERROR(MATCH(GroupMember[[#This Row],[1. Identifiant interne d’exploitation agricole*]],FarmUnit[1. Identifiant interne d’exploitation agricole*],0)),FALSE,TRUE))</f>
        <v>1</v>
      </c>
      <c r="AF480" s="165" t="str">
        <f t="shared" si="28"/>
        <v xml:space="preserve"> LAURENT MAHAN</v>
      </c>
      <c r="AG480" s="166" t="str">
        <f t="shared" si="29"/>
        <v>21/5/2022</v>
      </c>
      <c r="AH480" s="167">
        <f t="shared" si="31"/>
        <v>3</v>
      </c>
      <c r="AI480" s="168">
        <f t="shared" si="30"/>
        <v>0</v>
      </c>
    </row>
    <row r="481" spans="1:35" ht="15.75" customHeight="1" x14ac:dyDescent="0.2">
      <c r="A481" s="206" t="s">
        <v>1990</v>
      </c>
      <c r="B481" s="206" t="s">
        <v>667</v>
      </c>
      <c r="C481" s="206" t="s">
        <v>1990</v>
      </c>
      <c r="D481" s="227" t="s">
        <v>1762</v>
      </c>
      <c r="E481" s="206" t="s">
        <v>669</v>
      </c>
      <c r="F481" s="206" t="s">
        <v>670</v>
      </c>
      <c r="G481" s="227" t="s">
        <v>1762</v>
      </c>
      <c r="H481" s="275">
        <v>1.71</v>
      </c>
      <c r="I481" s="206" t="s">
        <v>671</v>
      </c>
      <c r="J481" s="206">
        <v>1</v>
      </c>
      <c r="K481" s="207">
        <v>2022</v>
      </c>
      <c r="L481" s="228" t="s">
        <v>1991</v>
      </c>
      <c r="M481" s="208" t="s">
        <v>1992</v>
      </c>
      <c r="N481" s="260" t="s">
        <v>667</v>
      </c>
      <c r="O481" s="209" t="s">
        <v>667</v>
      </c>
      <c r="P481" s="232" t="s">
        <v>674</v>
      </c>
      <c r="Q481" s="210">
        <v>1982</v>
      </c>
      <c r="R481" s="225">
        <v>3</v>
      </c>
      <c r="S481" s="211" t="s">
        <v>667</v>
      </c>
      <c r="T481" s="211" t="s">
        <v>667</v>
      </c>
      <c r="U481" s="211" t="s">
        <v>667</v>
      </c>
      <c r="V481" s="211" t="s">
        <v>667</v>
      </c>
      <c r="W481" s="211" t="s">
        <v>667</v>
      </c>
      <c r="X481" s="212">
        <v>0</v>
      </c>
      <c r="Y481" s="212">
        <v>0</v>
      </c>
      <c r="Z481" s="213" t="s">
        <v>2661</v>
      </c>
      <c r="AA481" s="214">
        <v>2022</v>
      </c>
      <c r="AB481" s="215">
        <v>5</v>
      </c>
      <c r="AC481" s="215">
        <v>20</v>
      </c>
      <c r="AD481" s="220" t="b">
        <f>IF(ISBLANK(GroupMember[[#This Row],[1. Identifiant interne d’exploitation agricole*]]),"",IF(ISERROR(MATCH(GroupMember[[#This Row],[1. Identifiant interne d’exploitation agricole*]],CertifiedCrop[1. Identifiant interne d’exploitation agricole*],0)),FALSE,TRUE))</f>
        <v>1</v>
      </c>
      <c r="AE481" s="220" t="b">
        <f>IF(ISBLANK(GroupMember[[#This Row],[1. Identifiant interne d’exploitation agricole*]]),"",IF(ISERROR(MATCH(GroupMember[[#This Row],[1. Identifiant interne d’exploitation agricole*]],FarmUnit[1. Identifiant interne d’exploitation agricole*],0)),FALSE,TRUE))</f>
        <v>1</v>
      </c>
      <c r="AF481" s="165" t="str">
        <f t="shared" si="28"/>
        <v xml:space="preserve"> LANDRY  MAHO</v>
      </c>
      <c r="AG481" s="166" t="str">
        <f t="shared" si="29"/>
        <v>20/5/2022</v>
      </c>
      <c r="AH481" s="167">
        <f t="shared" si="31"/>
        <v>3</v>
      </c>
      <c r="AI481" s="168">
        <f t="shared" si="30"/>
        <v>0</v>
      </c>
    </row>
    <row r="482" spans="1:35" ht="15.75" customHeight="1" x14ac:dyDescent="0.2">
      <c r="A482" s="233" t="s">
        <v>1993</v>
      </c>
      <c r="B482" s="206" t="s">
        <v>667</v>
      </c>
      <c r="C482" s="233" t="s">
        <v>1993</v>
      </c>
      <c r="D482" s="227" t="s">
        <v>1762</v>
      </c>
      <c r="E482" s="206" t="s">
        <v>669</v>
      </c>
      <c r="F482" s="206" t="s">
        <v>670</v>
      </c>
      <c r="G482" s="227" t="s">
        <v>1762</v>
      </c>
      <c r="H482" s="275">
        <v>3</v>
      </c>
      <c r="I482" s="206" t="s">
        <v>671</v>
      </c>
      <c r="J482" s="206">
        <v>1</v>
      </c>
      <c r="K482" s="207">
        <v>2022</v>
      </c>
      <c r="L482" s="228" t="s">
        <v>1994</v>
      </c>
      <c r="M482" s="208" t="s">
        <v>1995</v>
      </c>
      <c r="N482" s="260" t="s">
        <v>667</v>
      </c>
      <c r="O482" s="209" t="s">
        <v>667</v>
      </c>
      <c r="P482" s="232" t="s">
        <v>674</v>
      </c>
      <c r="Q482" s="210">
        <v>1970</v>
      </c>
      <c r="R482" s="225">
        <v>3</v>
      </c>
      <c r="S482" s="211" t="s">
        <v>667</v>
      </c>
      <c r="T482" s="211" t="s">
        <v>667</v>
      </c>
      <c r="U482" s="211" t="s">
        <v>667</v>
      </c>
      <c r="V482" s="211" t="s">
        <v>667</v>
      </c>
      <c r="W482" s="211" t="s">
        <v>667</v>
      </c>
      <c r="X482" s="212">
        <v>0</v>
      </c>
      <c r="Y482" s="212">
        <v>0</v>
      </c>
      <c r="Z482" s="213" t="s">
        <v>2661</v>
      </c>
      <c r="AA482" s="214">
        <v>2022</v>
      </c>
      <c r="AB482" s="215">
        <v>5</v>
      </c>
      <c r="AC482" s="215">
        <v>20</v>
      </c>
      <c r="AD482" s="220" t="b">
        <f>IF(ISBLANK(GroupMember[[#This Row],[1. Identifiant interne d’exploitation agricole*]]),"",IF(ISERROR(MATCH(GroupMember[[#This Row],[1. Identifiant interne d’exploitation agricole*]],CertifiedCrop[1. Identifiant interne d’exploitation agricole*],0)),FALSE,TRUE))</f>
        <v>1</v>
      </c>
      <c r="AE482" s="220" t="b">
        <f>IF(ISBLANK(GroupMember[[#This Row],[1. Identifiant interne d’exploitation agricole*]]),"",IF(ISERROR(MATCH(GroupMember[[#This Row],[1. Identifiant interne d’exploitation agricole*]],FarmUnit[1. Identifiant interne d’exploitation agricole*],0)),FALSE,TRUE))</f>
        <v>1</v>
      </c>
      <c r="AF482" s="165" t="str">
        <f t="shared" si="28"/>
        <v xml:space="preserve"> ARMAND  MANH</v>
      </c>
      <c r="AG482" s="166" t="str">
        <f t="shared" si="29"/>
        <v>20/5/2022</v>
      </c>
      <c r="AH482" s="167">
        <f t="shared" si="31"/>
        <v>3</v>
      </c>
      <c r="AI482" s="168">
        <f t="shared" si="30"/>
        <v>0</v>
      </c>
    </row>
    <row r="483" spans="1:35" ht="15.75" customHeight="1" x14ac:dyDescent="0.2">
      <c r="A483" s="206" t="s">
        <v>1996</v>
      </c>
      <c r="B483" s="206" t="s">
        <v>667</v>
      </c>
      <c r="C483" s="206" t="s">
        <v>1996</v>
      </c>
      <c r="D483" s="227" t="s">
        <v>1762</v>
      </c>
      <c r="E483" s="206" t="s">
        <v>669</v>
      </c>
      <c r="F483" s="206" t="s">
        <v>670</v>
      </c>
      <c r="G483" s="227" t="s">
        <v>1762</v>
      </c>
      <c r="H483" s="275">
        <v>4.45</v>
      </c>
      <c r="I483" s="206" t="s">
        <v>671</v>
      </c>
      <c r="J483" s="206">
        <v>1</v>
      </c>
      <c r="K483" s="207">
        <v>2022</v>
      </c>
      <c r="L483" s="228" t="s">
        <v>1997</v>
      </c>
      <c r="M483" s="208" t="s">
        <v>1998</v>
      </c>
      <c r="N483" s="260" t="s">
        <v>667</v>
      </c>
      <c r="O483" s="209" t="s">
        <v>667</v>
      </c>
      <c r="P483" s="232" t="s">
        <v>674</v>
      </c>
      <c r="Q483" s="210">
        <v>1974</v>
      </c>
      <c r="R483" s="225">
        <v>3</v>
      </c>
      <c r="S483" s="211" t="s">
        <v>667</v>
      </c>
      <c r="T483" s="211" t="s">
        <v>667</v>
      </c>
      <c r="U483" s="211" t="s">
        <v>667</v>
      </c>
      <c r="V483" s="211" t="s">
        <v>667</v>
      </c>
      <c r="W483" s="211" t="s">
        <v>667</v>
      </c>
      <c r="X483" s="212">
        <v>0</v>
      </c>
      <c r="Y483" s="212">
        <v>0</v>
      </c>
      <c r="Z483" s="213" t="s">
        <v>2661</v>
      </c>
      <c r="AA483" s="214">
        <v>2022</v>
      </c>
      <c r="AB483" s="215">
        <v>5</v>
      </c>
      <c r="AC483" s="215">
        <v>20</v>
      </c>
      <c r="AD483" s="220" t="b">
        <f>IF(ISBLANK(GroupMember[[#This Row],[1. Identifiant interne d’exploitation agricole*]]),"",IF(ISERROR(MATCH(GroupMember[[#This Row],[1. Identifiant interne d’exploitation agricole*]],CertifiedCrop[1. Identifiant interne d’exploitation agricole*],0)),FALSE,TRUE))</f>
        <v>1</v>
      </c>
      <c r="AE483" s="220" t="b">
        <f>IF(ISBLANK(GroupMember[[#This Row],[1. Identifiant interne d’exploitation agricole*]]),"",IF(ISERROR(MATCH(GroupMember[[#This Row],[1. Identifiant interne d’exploitation agricole*]],FarmUnit[1. Identifiant interne d’exploitation agricole*],0)),FALSE,TRUE))</f>
        <v>1</v>
      </c>
      <c r="AF483" s="165" t="str">
        <f t="shared" si="28"/>
        <v>ZONGO AMADOU</v>
      </c>
      <c r="AG483" s="166" t="str">
        <f t="shared" si="29"/>
        <v>20/5/2022</v>
      </c>
      <c r="AH483" s="167">
        <f t="shared" si="31"/>
        <v>3</v>
      </c>
      <c r="AI483" s="168">
        <f t="shared" si="30"/>
        <v>0</v>
      </c>
    </row>
    <row r="484" spans="1:35" ht="15.75" customHeight="1" x14ac:dyDescent="0.2">
      <c r="A484" s="233" t="s">
        <v>1999</v>
      </c>
      <c r="B484" s="206" t="s">
        <v>667</v>
      </c>
      <c r="C484" s="233" t="s">
        <v>1999</v>
      </c>
      <c r="D484" s="227" t="s">
        <v>1762</v>
      </c>
      <c r="E484" s="206" t="s">
        <v>669</v>
      </c>
      <c r="F484" s="206" t="s">
        <v>670</v>
      </c>
      <c r="G484" s="227" t="s">
        <v>1762</v>
      </c>
      <c r="H484" s="275">
        <v>4</v>
      </c>
      <c r="I484" s="206" t="s">
        <v>671</v>
      </c>
      <c r="J484" s="206">
        <v>1</v>
      </c>
      <c r="K484" s="207">
        <v>2022</v>
      </c>
      <c r="L484" s="228" t="s">
        <v>2000</v>
      </c>
      <c r="M484" s="208" t="s">
        <v>2001</v>
      </c>
      <c r="N484" s="260" t="s">
        <v>667</v>
      </c>
      <c r="O484" s="209" t="s">
        <v>667</v>
      </c>
      <c r="P484" s="232" t="s">
        <v>674</v>
      </c>
      <c r="Q484" s="210">
        <v>1976</v>
      </c>
      <c r="R484" s="225">
        <v>2</v>
      </c>
      <c r="S484" s="211" t="s">
        <v>667</v>
      </c>
      <c r="T484" s="211" t="s">
        <v>667</v>
      </c>
      <c r="U484" s="211" t="s">
        <v>667</v>
      </c>
      <c r="V484" s="211" t="s">
        <v>667</v>
      </c>
      <c r="W484" s="211" t="s">
        <v>667</v>
      </c>
      <c r="X484" s="212">
        <v>0</v>
      </c>
      <c r="Y484" s="212">
        <v>0</v>
      </c>
      <c r="Z484" s="213" t="s">
        <v>2661</v>
      </c>
      <c r="AA484" s="214">
        <v>2022</v>
      </c>
      <c r="AB484" s="215">
        <v>5</v>
      </c>
      <c r="AC484" s="215">
        <v>19</v>
      </c>
      <c r="AD484" s="220" t="b">
        <f>IF(ISBLANK(GroupMember[[#This Row],[1. Identifiant interne d’exploitation agricole*]]),"",IF(ISERROR(MATCH(GroupMember[[#This Row],[1. Identifiant interne d’exploitation agricole*]],CertifiedCrop[1. Identifiant interne d’exploitation agricole*],0)),FALSE,TRUE))</f>
        <v>1</v>
      </c>
      <c r="AE484" s="220" t="b">
        <f>IF(ISBLANK(GroupMember[[#This Row],[1. Identifiant interne d’exploitation agricole*]]),"",IF(ISERROR(MATCH(GroupMember[[#This Row],[1. Identifiant interne d’exploitation agricole*]],FarmUnit[1. Identifiant interne d’exploitation agricole*],0)),FALSE,TRUE))</f>
        <v>1</v>
      </c>
      <c r="AF484" s="165" t="str">
        <f t="shared" si="28"/>
        <v xml:space="preserve"> KEI BRUNO  MANHAN</v>
      </c>
      <c r="AG484" s="166" t="str">
        <f t="shared" si="29"/>
        <v>19/5/2022</v>
      </c>
      <c r="AH484" s="167">
        <f t="shared" si="31"/>
        <v>3</v>
      </c>
      <c r="AI484" s="168">
        <f t="shared" si="30"/>
        <v>0</v>
      </c>
    </row>
    <row r="485" spans="1:35" ht="15.75" customHeight="1" x14ac:dyDescent="0.2">
      <c r="A485" s="206" t="s">
        <v>2002</v>
      </c>
      <c r="B485" s="206" t="s">
        <v>667</v>
      </c>
      <c r="C485" s="206" t="s">
        <v>2002</v>
      </c>
      <c r="D485" s="227" t="s">
        <v>1762</v>
      </c>
      <c r="E485" s="206" t="s">
        <v>669</v>
      </c>
      <c r="F485" s="206" t="s">
        <v>670</v>
      </c>
      <c r="G485" s="227" t="s">
        <v>1762</v>
      </c>
      <c r="H485" s="275">
        <v>4</v>
      </c>
      <c r="I485" s="206" t="s">
        <v>671</v>
      </c>
      <c r="J485" s="206">
        <v>1</v>
      </c>
      <c r="K485" s="207">
        <v>2022</v>
      </c>
      <c r="L485" s="228" t="s">
        <v>2003</v>
      </c>
      <c r="M485" s="208" t="s">
        <v>2004</v>
      </c>
      <c r="N485" s="260" t="s">
        <v>667</v>
      </c>
      <c r="O485" s="209" t="s">
        <v>667</v>
      </c>
      <c r="P485" s="232" t="s">
        <v>674</v>
      </c>
      <c r="Q485" s="210">
        <v>1983</v>
      </c>
      <c r="R485" s="225">
        <v>3</v>
      </c>
      <c r="S485" s="211" t="s">
        <v>667</v>
      </c>
      <c r="T485" s="211" t="s">
        <v>667</v>
      </c>
      <c r="U485" s="211" t="s">
        <v>667</v>
      </c>
      <c r="V485" s="211" t="s">
        <v>667</v>
      </c>
      <c r="W485" s="211" t="s">
        <v>667</v>
      </c>
      <c r="X485" s="212">
        <v>0</v>
      </c>
      <c r="Y485" s="212">
        <v>0</v>
      </c>
      <c r="Z485" s="213" t="s">
        <v>2661</v>
      </c>
      <c r="AA485" s="214">
        <v>2022</v>
      </c>
      <c r="AB485" s="215">
        <v>5</v>
      </c>
      <c r="AC485" s="215">
        <v>19</v>
      </c>
      <c r="AD485" s="220" t="b">
        <f>IF(ISBLANK(GroupMember[[#This Row],[1. Identifiant interne d’exploitation agricole*]]),"",IF(ISERROR(MATCH(GroupMember[[#This Row],[1. Identifiant interne d’exploitation agricole*]],CertifiedCrop[1. Identifiant interne d’exploitation agricole*],0)),FALSE,TRUE))</f>
        <v>1</v>
      </c>
      <c r="AE485" s="220" t="b">
        <f>IF(ISBLANK(GroupMember[[#This Row],[1. Identifiant interne d’exploitation agricole*]]),"",IF(ISERROR(MATCH(GroupMember[[#This Row],[1. Identifiant interne d’exploitation agricole*]],FarmUnit[1. Identifiant interne d’exploitation agricole*],0)),FALSE,TRUE))</f>
        <v>1</v>
      </c>
      <c r="AF485" s="165" t="str">
        <f t="shared" si="28"/>
        <v xml:space="preserve">DORGELES   MANHI </v>
      </c>
      <c r="AG485" s="166" t="str">
        <f t="shared" si="29"/>
        <v>19/5/2022</v>
      </c>
      <c r="AH485" s="167">
        <f t="shared" si="31"/>
        <v>3</v>
      </c>
      <c r="AI485" s="168">
        <f t="shared" si="30"/>
        <v>0</v>
      </c>
    </row>
    <row r="486" spans="1:35" ht="15.75" customHeight="1" x14ac:dyDescent="0.2">
      <c r="A486" s="233" t="s">
        <v>2005</v>
      </c>
      <c r="B486" s="206" t="s">
        <v>667</v>
      </c>
      <c r="C486" s="233" t="s">
        <v>2005</v>
      </c>
      <c r="D486" s="227" t="s">
        <v>1762</v>
      </c>
      <c r="E486" s="206" t="s">
        <v>669</v>
      </c>
      <c r="F486" s="206" t="s">
        <v>670</v>
      </c>
      <c r="G486" s="227" t="s">
        <v>1762</v>
      </c>
      <c r="H486" s="275">
        <v>2.76</v>
      </c>
      <c r="I486" s="206" t="s">
        <v>671</v>
      </c>
      <c r="J486" s="206">
        <v>1</v>
      </c>
      <c r="K486" s="207">
        <v>2022</v>
      </c>
      <c r="L486" s="228" t="s">
        <v>2006</v>
      </c>
      <c r="M486" s="208" t="s">
        <v>2007</v>
      </c>
      <c r="N486" s="260" t="s">
        <v>667</v>
      </c>
      <c r="O486" s="209" t="s">
        <v>667</v>
      </c>
      <c r="P486" s="232" t="s">
        <v>674</v>
      </c>
      <c r="Q486" s="210">
        <v>1984</v>
      </c>
      <c r="R486" s="225">
        <v>3</v>
      </c>
      <c r="S486" s="211" t="s">
        <v>667</v>
      </c>
      <c r="T486" s="211" t="s">
        <v>667</v>
      </c>
      <c r="U486" s="211" t="s">
        <v>667</v>
      </c>
      <c r="V486" s="211" t="s">
        <v>667</v>
      </c>
      <c r="W486" s="211" t="s">
        <v>667</v>
      </c>
      <c r="X486" s="212">
        <v>0</v>
      </c>
      <c r="Y486" s="212">
        <v>0</v>
      </c>
      <c r="Z486" s="213" t="s">
        <v>2661</v>
      </c>
      <c r="AA486" s="214">
        <v>2022</v>
      </c>
      <c r="AB486" s="215">
        <v>6</v>
      </c>
      <c r="AC486" s="215">
        <v>9</v>
      </c>
      <c r="AD486" s="220" t="b">
        <f>IF(ISBLANK(GroupMember[[#This Row],[1. Identifiant interne d’exploitation agricole*]]),"",IF(ISERROR(MATCH(GroupMember[[#This Row],[1. Identifiant interne d’exploitation agricole*]],CertifiedCrop[1. Identifiant interne d’exploitation agricole*],0)),FALSE,TRUE))</f>
        <v>1</v>
      </c>
      <c r="AE486" s="220" t="b">
        <f>IF(ISBLANK(GroupMember[[#This Row],[1. Identifiant interne d’exploitation agricole*]]),"",IF(ISERROR(MATCH(GroupMember[[#This Row],[1. Identifiant interne d’exploitation agricole*]],FarmUnit[1. Identifiant interne d’exploitation agricole*],0)),FALSE,TRUE))</f>
        <v>1</v>
      </c>
      <c r="AF486" s="165" t="str">
        <f t="shared" si="28"/>
        <v xml:space="preserve"> YVES JUNIOR MANHI</v>
      </c>
      <c r="AG486" s="166" t="str">
        <f t="shared" si="29"/>
        <v>9/6/2022</v>
      </c>
      <c r="AH486" s="167">
        <f t="shared" si="31"/>
        <v>6</v>
      </c>
      <c r="AI486" s="168">
        <f t="shared" si="30"/>
        <v>0</v>
      </c>
    </row>
    <row r="487" spans="1:35" ht="15.75" customHeight="1" x14ac:dyDescent="0.2">
      <c r="A487" s="206" t="s">
        <v>2008</v>
      </c>
      <c r="B487" s="206" t="s">
        <v>667</v>
      </c>
      <c r="C487" s="206" t="s">
        <v>2008</v>
      </c>
      <c r="D487" s="227" t="s">
        <v>1762</v>
      </c>
      <c r="E487" s="206" t="s">
        <v>669</v>
      </c>
      <c r="F487" s="206" t="s">
        <v>670</v>
      </c>
      <c r="G487" s="227" t="s">
        <v>1762</v>
      </c>
      <c r="H487" s="275">
        <v>2</v>
      </c>
      <c r="I487" s="206" t="s">
        <v>671</v>
      </c>
      <c r="J487" s="206">
        <v>1</v>
      </c>
      <c r="K487" s="207">
        <v>2022</v>
      </c>
      <c r="L487" s="228" t="s">
        <v>2009</v>
      </c>
      <c r="M487" s="208" t="s">
        <v>2010</v>
      </c>
      <c r="N487" s="260" t="s">
        <v>667</v>
      </c>
      <c r="O487" s="209" t="s">
        <v>667</v>
      </c>
      <c r="P487" s="232" t="s">
        <v>674</v>
      </c>
      <c r="Q487" s="210">
        <v>1975</v>
      </c>
      <c r="R487" s="225">
        <v>2</v>
      </c>
      <c r="S487" s="211" t="s">
        <v>667</v>
      </c>
      <c r="T487" s="211" t="s">
        <v>667</v>
      </c>
      <c r="U487" s="211" t="s">
        <v>667</v>
      </c>
      <c r="V487" s="211" t="s">
        <v>667</v>
      </c>
      <c r="W487" s="211" t="s">
        <v>667</v>
      </c>
      <c r="X487" s="212">
        <v>0</v>
      </c>
      <c r="Y487" s="212">
        <v>0</v>
      </c>
      <c r="Z487" s="213" t="s">
        <v>2661</v>
      </c>
      <c r="AA487" s="214">
        <v>2022</v>
      </c>
      <c r="AB487" s="215">
        <v>6</v>
      </c>
      <c r="AC487" s="215">
        <v>10</v>
      </c>
      <c r="AD487" s="220" t="b">
        <f>IF(ISBLANK(GroupMember[[#This Row],[1. Identifiant interne d’exploitation agricole*]]),"",IF(ISERROR(MATCH(GroupMember[[#This Row],[1. Identifiant interne d’exploitation agricole*]],CertifiedCrop[1. Identifiant interne d’exploitation agricole*],0)),FALSE,TRUE))</f>
        <v>1</v>
      </c>
      <c r="AE487" s="220" t="b">
        <f>IF(ISBLANK(GroupMember[[#This Row],[1. Identifiant interne d’exploitation agricole*]]),"",IF(ISERROR(MATCH(GroupMember[[#This Row],[1. Identifiant interne d’exploitation agricole*]],FarmUnit[1. Identifiant interne d’exploitation agricole*],0)),FALSE,TRUE))</f>
        <v>1</v>
      </c>
      <c r="AF487" s="165" t="str">
        <f t="shared" si="28"/>
        <v xml:space="preserve"> MICHEL  MANSO</v>
      </c>
      <c r="AG487" s="166" t="str">
        <f t="shared" si="29"/>
        <v>10/6/2022</v>
      </c>
      <c r="AH487" s="167">
        <f t="shared" si="31"/>
        <v>5</v>
      </c>
      <c r="AI487" s="168">
        <f t="shared" si="30"/>
        <v>0</v>
      </c>
    </row>
    <row r="488" spans="1:35" ht="15.75" customHeight="1" x14ac:dyDescent="0.2">
      <c r="A488" s="233" t="s">
        <v>2011</v>
      </c>
      <c r="B488" s="206" t="s">
        <v>667</v>
      </c>
      <c r="C488" s="233" t="s">
        <v>2011</v>
      </c>
      <c r="D488" s="227" t="s">
        <v>1762</v>
      </c>
      <c r="E488" s="206" t="s">
        <v>669</v>
      </c>
      <c r="F488" s="206" t="s">
        <v>670</v>
      </c>
      <c r="G488" s="227" t="s">
        <v>1762</v>
      </c>
      <c r="H488" s="275">
        <v>3</v>
      </c>
      <c r="I488" s="206" t="s">
        <v>671</v>
      </c>
      <c r="J488" s="206">
        <v>1</v>
      </c>
      <c r="K488" s="207">
        <v>2022</v>
      </c>
      <c r="L488" s="228" t="s">
        <v>1753</v>
      </c>
      <c r="M488" s="208" t="s">
        <v>2012</v>
      </c>
      <c r="N488" s="260" t="s">
        <v>667</v>
      </c>
      <c r="O488" s="209" t="s">
        <v>667</v>
      </c>
      <c r="P488" s="232" t="s">
        <v>674</v>
      </c>
      <c r="Q488" s="210">
        <v>1973</v>
      </c>
      <c r="R488" s="225">
        <v>3</v>
      </c>
      <c r="S488" s="211" t="s">
        <v>667</v>
      </c>
      <c r="T488" s="211" t="s">
        <v>667</v>
      </c>
      <c r="U488" s="211" t="s">
        <v>667</v>
      </c>
      <c r="V488" s="211" t="s">
        <v>667</v>
      </c>
      <c r="W488" s="211" t="s">
        <v>667</v>
      </c>
      <c r="X488" s="212">
        <v>0</v>
      </c>
      <c r="Y488" s="212">
        <v>0</v>
      </c>
      <c r="Z488" s="213" t="s">
        <v>2661</v>
      </c>
      <c r="AA488" s="214">
        <v>2022</v>
      </c>
      <c r="AB488" s="215">
        <v>6</v>
      </c>
      <c r="AC488" s="215">
        <v>10</v>
      </c>
      <c r="AD488" s="220" t="b">
        <f>IF(ISBLANK(GroupMember[[#This Row],[1. Identifiant interne d’exploitation agricole*]]),"",IF(ISERROR(MATCH(GroupMember[[#This Row],[1. Identifiant interne d’exploitation agricole*]],CertifiedCrop[1. Identifiant interne d’exploitation agricole*],0)),FALSE,TRUE))</f>
        <v>1</v>
      </c>
      <c r="AE488" s="220" t="b">
        <f>IF(ISBLANK(GroupMember[[#This Row],[1. Identifiant interne d’exploitation agricole*]]),"",IF(ISERROR(MATCH(GroupMember[[#This Row],[1. Identifiant interne d’exploitation agricole*]],FarmUnit[1. Identifiant interne d’exploitation agricole*],0)),FALSE,TRUE))</f>
        <v>1</v>
      </c>
      <c r="AF488" s="165" t="str">
        <f t="shared" si="28"/>
        <v xml:space="preserve"> JEAN MEZON</v>
      </c>
      <c r="AG488" s="166" t="str">
        <f t="shared" si="29"/>
        <v>10/6/2022</v>
      </c>
      <c r="AH488" s="167">
        <f t="shared" si="31"/>
        <v>5</v>
      </c>
      <c r="AI488" s="168">
        <f t="shared" si="30"/>
        <v>0</v>
      </c>
    </row>
    <row r="489" spans="1:35" ht="15.75" customHeight="1" x14ac:dyDescent="0.2">
      <c r="A489" s="206" t="s">
        <v>2013</v>
      </c>
      <c r="B489" s="206" t="s">
        <v>667</v>
      </c>
      <c r="C489" s="206" t="s">
        <v>2013</v>
      </c>
      <c r="D489" s="227" t="s">
        <v>1762</v>
      </c>
      <c r="E489" s="206" t="s">
        <v>669</v>
      </c>
      <c r="F489" s="206" t="s">
        <v>670</v>
      </c>
      <c r="G489" s="227" t="s">
        <v>1762</v>
      </c>
      <c r="H489" s="275">
        <v>2.27</v>
      </c>
      <c r="I489" s="206" t="s">
        <v>671</v>
      </c>
      <c r="J489" s="206">
        <v>1</v>
      </c>
      <c r="K489" s="207">
        <v>2022</v>
      </c>
      <c r="L489" s="228" t="s">
        <v>2014</v>
      </c>
      <c r="M489" s="208" t="s">
        <v>2015</v>
      </c>
      <c r="N489" s="260" t="s">
        <v>667</v>
      </c>
      <c r="O489" s="209" t="s">
        <v>667</v>
      </c>
      <c r="P489" s="232" t="s">
        <v>674</v>
      </c>
      <c r="Q489" s="210">
        <v>1972</v>
      </c>
      <c r="R489" s="225">
        <v>5</v>
      </c>
      <c r="S489" s="211" t="s">
        <v>667</v>
      </c>
      <c r="T489" s="211" t="s">
        <v>667</v>
      </c>
      <c r="U489" s="211" t="s">
        <v>667</v>
      </c>
      <c r="V489" s="211" t="s">
        <v>667</v>
      </c>
      <c r="W489" s="211" t="s">
        <v>667</v>
      </c>
      <c r="X489" s="212">
        <v>0</v>
      </c>
      <c r="Y489" s="212">
        <v>0</v>
      </c>
      <c r="Z489" s="213" t="s">
        <v>2661</v>
      </c>
      <c r="AA489" s="214">
        <v>2022</v>
      </c>
      <c r="AB489" s="215">
        <v>6</v>
      </c>
      <c r="AC489" s="215">
        <v>9</v>
      </c>
      <c r="AD489" s="220" t="b">
        <f>IF(ISBLANK(GroupMember[[#This Row],[1. Identifiant interne d’exploitation agricole*]]),"",IF(ISERROR(MATCH(GroupMember[[#This Row],[1. Identifiant interne d’exploitation agricole*]],CertifiedCrop[1. Identifiant interne d’exploitation agricole*],0)),FALSE,TRUE))</f>
        <v>1</v>
      </c>
      <c r="AE489" s="220" t="b">
        <f>IF(ISBLANK(GroupMember[[#This Row],[1. Identifiant interne d’exploitation agricole*]]),"",IF(ISERROR(MATCH(GroupMember[[#This Row],[1. Identifiant interne d’exploitation agricole*]],FarmUnit[1. Identifiant interne d’exploitation agricole*],0)),FALSE,TRUE))</f>
        <v>1</v>
      </c>
      <c r="AF489" s="165" t="str">
        <f t="shared" si="28"/>
        <v xml:space="preserve"> FRANCK  MOMPEO</v>
      </c>
      <c r="AG489" s="166" t="str">
        <f t="shared" si="29"/>
        <v>9/6/2022</v>
      </c>
      <c r="AH489" s="167">
        <f t="shared" si="31"/>
        <v>6</v>
      </c>
      <c r="AI489" s="168">
        <f t="shared" si="30"/>
        <v>0</v>
      </c>
    </row>
    <row r="490" spans="1:35" ht="15.75" customHeight="1" x14ac:dyDescent="0.2">
      <c r="A490" s="233" t="s">
        <v>2016</v>
      </c>
      <c r="B490" s="206" t="s">
        <v>667</v>
      </c>
      <c r="C490" s="233" t="s">
        <v>2016</v>
      </c>
      <c r="D490" s="227" t="s">
        <v>1762</v>
      </c>
      <c r="E490" s="206" t="s">
        <v>669</v>
      </c>
      <c r="F490" s="206" t="s">
        <v>670</v>
      </c>
      <c r="G490" s="227" t="s">
        <v>1762</v>
      </c>
      <c r="H490" s="275">
        <v>3.49</v>
      </c>
      <c r="I490" s="206" t="s">
        <v>671</v>
      </c>
      <c r="J490" s="206">
        <v>1</v>
      </c>
      <c r="K490" s="207">
        <v>2022</v>
      </c>
      <c r="L490" s="228" t="s">
        <v>2017</v>
      </c>
      <c r="M490" s="208" t="s">
        <v>1485</v>
      </c>
      <c r="N490" s="260" t="s">
        <v>667</v>
      </c>
      <c r="O490" s="209" t="s">
        <v>667</v>
      </c>
      <c r="P490" s="232" t="s">
        <v>674</v>
      </c>
      <c r="Q490" s="210">
        <v>1982</v>
      </c>
      <c r="R490" s="225">
        <v>2</v>
      </c>
      <c r="S490" s="211" t="s">
        <v>667</v>
      </c>
      <c r="T490" s="211" t="s">
        <v>667</v>
      </c>
      <c r="U490" s="211" t="s">
        <v>667</v>
      </c>
      <c r="V490" s="211" t="s">
        <v>667</v>
      </c>
      <c r="W490" s="211" t="s">
        <v>667</v>
      </c>
      <c r="X490" s="212">
        <v>0</v>
      </c>
      <c r="Y490" s="212">
        <v>0</v>
      </c>
      <c r="Z490" s="213" t="s">
        <v>2661</v>
      </c>
      <c r="AA490" s="214">
        <v>2022</v>
      </c>
      <c r="AB490" s="215">
        <v>6</v>
      </c>
      <c r="AC490" s="215">
        <v>6</v>
      </c>
      <c r="AD490" s="220" t="b">
        <f>IF(ISBLANK(GroupMember[[#This Row],[1. Identifiant interne d’exploitation agricole*]]),"",IF(ISERROR(MATCH(GroupMember[[#This Row],[1. Identifiant interne d’exploitation agricole*]],CertifiedCrop[1. Identifiant interne d’exploitation agricole*],0)),FALSE,TRUE))</f>
        <v>1</v>
      </c>
      <c r="AE490" s="220" t="b">
        <f>IF(ISBLANK(GroupMember[[#This Row],[1. Identifiant interne d’exploitation agricole*]]),"",IF(ISERROR(MATCH(GroupMember[[#This Row],[1. Identifiant interne d’exploitation agricole*]],FarmUnit[1. Identifiant interne d’exploitation agricole*],0)),FALSE,TRUE))</f>
        <v>1</v>
      </c>
      <c r="AF490" s="165" t="str">
        <f t="shared" si="28"/>
        <v>ANTOINE  TIEHI</v>
      </c>
      <c r="AG490" s="166" t="str">
        <f t="shared" si="29"/>
        <v>6/6/2022</v>
      </c>
      <c r="AH490" s="167">
        <f t="shared" si="31"/>
        <v>5</v>
      </c>
      <c r="AI490" s="168">
        <f t="shared" si="30"/>
        <v>0</v>
      </c>
    </row>
    <row r="491" spans="1:35" ht="15.75" customHeight="1" x14ac:dyDescent="0.2">
      <c r="A491" s="206" t="s">
        <v>2018</v>
      </c>
      <c r="B491" s="206" t="s">
        <v>667</v>
      </c>
      <c r="C491" s="206" t="s">
        <v>2018</v>
      </c>
      <c r="D491" s="227" t="s">
        <v>1762</v>
      </c>
      <c r="E491" s="206" t="s">
        <v>669</v>
      </c>
      <c r="F491" s="206" t="s">
        <v>670</v>
      </c>
      <c r="G491" s="227" t="s">
        <v>1762</v>
      </c>
      <c r="H491" s="275">
        <v>2.91</v>
      </c>
      <c r="I491" s="206" t="s">
        <v>671</v>
      </c>
      <c r="J491" s="206">
        <v>1</v>
      </c>
      <c r="K491" s="207">
        <v>2022</v>
      </c>
      <c r="L491" s="228" t="s">
        <v>1964</v>
      </c>
      <c r="M491" s="208" t="s">
        <v>1783</v>
      </c>
      <c r="N491" s="260" t="s">
        <v>667</v>
      </c>
      <c r="O491" s="209" t="s">
        <v>667</v>
      </c>
      <c r="P491" s="232" t="s">
        <v>674</v>
      </c>
      <c r="Q491" s="210">
        <v>1970</v>
      </c>
      <c r="R491" s="225">
        <v>4</v>
      </c>
      <c r="S491" s="211" t="s">
        <v>667</v>
      </c>
      <c r="T491" s="211" t="s">
        <v>667</v>
      </c>
      <c r="U491" s="211" t="s">
        <v>667</v>
      </c>
      <c r="V491" s="211" t="s">
        <v>667</v>
      </c>
      <c r="W491" s="211" t="s">
        <v>667</v>
      </c>
      <c r="X491" s="212">
        <v>0</v>
      </c>
      <c r="Y491" s="212">
        <v>0</v>
      </c>
      <c r="Z491" s="213" t="s">
        <v>2661</v>
      </c>
      <c r="AA491" s="214">
        <v>2022</v>
      </c>
      <c r="AB491" s="215">
        <v>6</v>
      </c>
      <c r="AC491" s="215">
        <v>6</v>
      </c>
      <c r="AD491" s="220" t="b">
        <f>IF(ISBLANK(GroupMember[[#This Row],[1. Identifiant interne d’exploitation agricole*]]),"",IF(ISERROR(MATCH(GroupMember[[#This Row],[1. Identifiant interne d’exploitation agricole*]],CertifiedCrop[1. Identifiant interne d’exploitation agricole*],0)),FALSE,TRUE))</f>
        <v>1</v>
      </c>
      <c r="AE491" s="220" t="b">
        <f>IF(ISBLANK(GroupMember[[#This Row],[1. Identifiant interne d’exploitation agricole*]]),"",IF(ISERROR(MATCH(GroupMember[[#This Row],[1. Identifiant interne d’exploitation agricole*]],FarmUnit[1. Identifiant interne d’exploitation agricole*],0)),FALSE,TRUE))</f>
        <v>1</v>
      </c>
      <c r="AF491" s="165" t="str">
        <f t="shared" si="28"/>
        <v>JULES  BAYA</v>
      </c>
      <c r="AG491" s="166" t="str">
        <f t="shared" si="29"/>
        <v>6/6/2022</v>
      </c>
      <c r="AH491" s="167">
        <f t="shared" si="31"/>
        <v>5</v>
      </c>
      <c r="AI491" s="168">
        <f t="shared" si="30"/>
        <v>0</v>
      </c>
    </row>
    <row r="492" spans="1:35" ht="15.75" customHeight="1" x14ac:dyDescent="0.2">
      <c r="A492" s="233" t="s">
        <v>2019</v>
      </c>
      <c r="B492" s="206" t="s">
        <v>667</v>
      </c>
      <c r="C492" s="233" t="s">
        <v>2019</v>
      </c>
      <c r="D492" s="227" t="s">
        <v>1762</v>
      </c>
      <c r="E492" s="206" t="s">
        <v>669</v>
      </c>
      <c r="F492" s="206" t="s">
        <v>670</v>
      </c>
      <c r="G492" s="227" t="s">
        <v>1762</v>
      </c>
      <c r="H492" s="275">
        <v>2.52</v>
      </c>
      <c r="I492" s="206" t="s">
        <v>671</v>
      </c>
      <c r="J492" s="206">
        <v>1</v>
      </c>
      <c r="K492" s="207">
        <v>2022</v>
      </c>
      <c r="L492" s="228" t="s">
        <v>2020</v>
      </c>
      <c r="M492" s="208" t="s">
        <v>937</v>
      </c>
      <c r="N492" s="260" t="s">
        <v>667</v>
      </c>
      <c r="O492" s="209" t="s">
        <v>667</v>
      </c>
      <c r="P492" s="232" t="s">
        <v>674</v>
      </c>
      <c r="Q492" s="210">
        <v>1974</v>
      </c>
      <c r="R492" s="225">
        <v>5</v>
      </c>
      <c r="S492" s="211" t="s">
        <v>667</v>
      </c>
      <c r="T492" s="211" t="s">
        <v>667</v>
      </c>
      <c r="U492" s="211" t="s">
        <v>667</v>
      </c>
      <c r="V492" s="211" t="s">
        <v>667</v>
      </c>
      <c r="W492" s="211" t="s">
        <v>667</v>
      </c>
      <c r="X492" s="212">
        <v>0</v>
      </c>
      <c r="Y492" s="212">
        <v>0</v>
      </c>
      <c r="Z492" s="213" t="s">
        <v>2661</v>
      </c>
      <c r="AA492" s="214">
        <v>2022</v>
      </c>
      <c r="AB492" s="215">
        <v>6</v>
      </c>
      <c r="AC492" s="215">
        <v>8</v>
      </c>
      <c r="AD492" s="220" t="b">
        <f>IF(ISBLANK(GroupMember[[#This Row],[1. Identifiant interne d’exploitation agricole*]]),"",IF(ISERROR(MATCH(GroupMember[[#This Row],[1. Identifiant interne d’exploitation agricole*]],CertifiedCrop[1. Identifiant interne d’exploitation agricole*],0)),FALSE,TRUE))</f>
        <v>1</v>
      </c>
      <c r="AE492" s="220" t="b">
        <f>IF(ISBLANK(GroupMember[[#This Row],[1. Identifiant interne d’exploitation agricole*]]),"",IF(ISERROR(MATCH(GroupMember[[#This Row],[1. Identifiant interne d’exploitation agricole*]],FarmUnit[1. Identifiant interne d’exploitation agricole*],0)),FALSE,TRUE))</f>
        <v>1</v>
      </c>
      <c r="AF492" s="165" t="str">
        <f t="shared" si="28"/>
        <v>ENOCK GUEI</v>
      </c>
      <c r="AG492" s="166" t="str">
        <f t="shared" si="29"/>
        <v>8/6/2022</v>
      </c>
      <c r="AH492" s="167">
        <f t="shared" si="31"/>
        <v>5</v>
      </c>
      <c r="AI492" s="168">
        <f t="shared" si="30"/>
        <v>0</v>
      </c>
    </row>
    <row r="493" spans="1:35" ht="15.75" customHeight="1" x14ac:dyDescent="0.2">
      <c r="A493" s="206" t="s">
        <v>2021</v>
      </c>
      <c r="B493" s="206" t="s">
        <v>667</v>
      </c>
      <c r="C493" s="206" t="s">
        <v>2021</v>
      </c>
      <c r="D493" s="227" t="s">
        <v>1762</v>
      </c>
      <c r="E493" s="206" t="s">
        <v>669</v>
      </c>
      <c r="F493" s="206" t="s">
        <v>670</v>
      </c>
      <c r="G493" s="227" t="s">
        <v>1762</v>
      </c>
      <c r="H493" s="275">
        <v>3.92</v>
      </c>
      <c r="I493" s="206" t="s">
        <v>671</v>
      </c>
      <c r="J493" s="206">
        <v>1</v>
      </c>
      <c r="K493" s="207">
        <v>2022</v>
      </c>
      <c r="L493" s="228" t="s">
        <v>2022</v>
      </c>
      <c r="M493" s="208" t="s">
        <v>1965</v>
      </c>
      <c r="N493" s="260" t="s">
        <v>667</v>
      </c>
      <c r="O493" s="209" t="s">
        <v>667</v>
      </c>
      <c r="P493" s="232" t="s">
        <v>674</v>
      </c>
      <c r="Q493" s="210">
        <v>1976</v>
      </c>
      <c r="R493" s="225">
        <v>4</v>
      </c>
      <c r="S493" s="211" t="s">
        <v>667</v>
      </c>
      <c r="T493" s="211" t="s">
        <v>667</v>
      </c>
      <c r="U493" s="211" t="s">
        <v>667</v>
      </c>
      <c r="V493" s="211" t="s">
        <v>667</v>
      </c>
      <c r="W493" s="211" t="s">
        <v>667</v>
      </c>
      <c r="X493" s="212">
        <v>0</v>
      </c>
      <c r="Y493" s="212">
        <v>0</v>
      </c>
      <c r="Z493" s="213" t="s">
        <v>2661</v>
      </c>
      <c r="AA493" s="214">
        <v>2022</v>
      </c>
      <c r="AB493" s="215">
        <v>6</v>
      </c>
      <c r="AC493" s="215">
        <v>10</v>
      </c>
      <c r="AD493" s="220" t="b">
        <f>IF(ISBLANK(GroupMember[[#This Row],[1. Identifiant interne d’exploitation agricole*]]),"",IF(ISERROR(MATCH(GroupMember[[#This Row],[1. Identifiant interne d’exploitation agricole*]],CertifiedCrop[1. Identifiant interne d’exploitation agricole*],0)),FALSE,TRUE))</f>
        <v>1</v>
      </c>
      <c r="AE493" s="220" t="b">
        <f>IF(ISBLANK(GroupMember[[#This Row],[1. Identifiant interne d’exploitation agricole*]]),"",IF(ISERROR(MATCH(GroupMember[[#This Row],[1. Identifiant interne d’exploitation agricole*]],FarmUnit[1. Identifiant interne d’exploitation agricole*],0)),FALSE,TRUE))</f>
        <v>1</v>
      </c>
      <c r="AF493" s="165" t="str">
        <f t="shared" si="28"/>
        <v>APPOLINAIRE  POHO</v>
      </c>
      <c r="AG493" s="166" t="str">
        <f t="shared" si="29"/>
        <v>10/6/2022</v>
      </c>
      <c r="AH493" s="167">
        <f t="shared" si="31"/>
        <v>5</v>
      </c>
      <c r="AI493" s="168">
        <f t="shared" si="30"/>
        <v>0</v>
      </c>
    </row>
    <row r="494" spans="1:35" ht="15.75" customHeight="1" x14ac:dyDescent="0.2">
      <c r="A494" s="233" t="s">
        <v>2023</v>
      </c>
      <c r="B494" s="206" t="s">
        <v>667</v>
      </c>
      <c r="C494" s="233" t="s">
        <v>2023</v>
      </c>
      <c r="D494" s="227" t="s">
        <v>1762</v>
      </c>
      <c r="E494" s="206" t="s">
        <v>669</v>
      </c>
      <c r="F494" s="206" t="s">
        <v>670</v>
      </c>
      <c r="G494" s="227" t="s">
        <v>1762</v>
      </c>
      <c r="H494" s="275">
        <v>3.02</v>
      </c>
      <c r="I494" s="206" t="s">
        <v>671</v>
      </c>
      <c r="J494" s="206">
        <v>1</v>
      </c>
      <c r="K494" s="207">
        <v>2022</v>
      </c>
      <c r="L494" s="228" t="s">
        <v>2024</v>
      </c>
      <c r="M494" s="208" t="s">
        <v>2025</v>
      </c>
      <c r="N494" s="260" t="s">
        <v>667</v>
      </c>
      <c r="O494" s="209" t="s">
        <v>667</v>
      </c>
      <c r="P494" s="232" t="s">
        <v>674</v>
      </c>
      <c r="Q494" s="210">
        <v>1983</v>
      </c>
      <c r="R494" s="225">
        <v>8</v>
      </c>
      <c r="S494" s="211" t="s">
        <v>667</v>
      </c>
      <c r="T494" s="211" t="s">
        <v>667</v>
      </c>
      <c r="U494" s="211" t="s">
        <v>667</v>
      </c>
      <c r="V494" s="211" t="s">
        <v>667</v>
      </c>
      <c r="W494" s="211" t="s">
        <v>667</v>
      </c>
      <c r="X494" s="212">
        <v>0</v>
      </c>
      <c r="Y494" s="212">
        <v>0</v>
      </c>
      <c r="Z494" s="213" t="s">
        <v>2661</v>
      </c>
      <c r="AA494" s="214">
        <v>2022</v>
      </c>
      <c r="AB494" s="215">
        <v>6</v>
      </c>
      <c r="AC494" s="215">
        <v>10</v>
      </c>
      <c r="AD494" s="220" t="b">
        <f>IF(ISBLANK(GroupMember[[#This Row],[1. Identifiant interne d’exploitation agricole*]]),"",IF(ISERROR(MATCH(GroupMember[[#This Row],[1. Identifiant interne d’exploitation agricole*]],CertifiedCrop[1. Identifiant interne d’exploitation agricole*],0)),FALSE,TRUE))</f>
        <v>1</v>
      </c>
      <c r="AE494" s="220" t="b">
        <f>IF(ISBLANK(GroupMember[[#This Row],[1. Identifiant interne d’exploitation agricole*]]),"",IF(ISERROR(MATCH(GroupMember[[#This Row],[1. Identifiant interne d’exploitation agricole*]],FarmUnit[1. Identifiant interne d’exploitation agricole*],0)),FALSE,TRUE))</f>
        <v>1</v>
      </c>
      <c r="AF494" s="165" t="str">
        <f t="shared" si="28"/>
        <v xml:space="preserve"> ISSOUF  NIKIEMA</v>
      </c>
      <c r="AG494" s="166" t="str">
        <f t="shared" si="29"/>
        <v>10/6/2022</v>
      </c>
      <c r="AH494" s="167">
        <f t="shared" si="31"/>
        <v>5</v>
      </c>
      <c r="AI494" s="168">
        <f t="shared" si="30"/>
        <v>0</v>
      </c>
    </row>
    <row r="495" spans="1:35" ht="15.75" customHeight="1" x14ac:dyDescent="0.2">
      <c r="A495" s="206" t="s">
        <v>2026</v>
      </c>
      <c r="B495" s="206" t="s">
        <v>667</v>
      </c>
      <c r="C495" s="206" t="s">
        <v>2026</v>
      </c>
      <c r="D495" s="227" t="s">
        <v>1762</v>
      </c>
      <c r="E495" s="206" t="s">
        <v>669</v>
      </c>
      <c r="F495" s="206" t="s">
        <v>670</v>
      </c>
      <c r="G495" s="227" t="s">
        <v>1762</v>
      </c>
      <c r="H495" s="275">
        <v>2.46</v>
      </c>
      <c r="I495" s="206" t="s">
        <v>671</v>
      </c>
      <c r="J495" s="206">
        <v>1</v>
      </c>
      <c r="K495" s="207">
        <v>2022</v>
      </c>
      <c r="L495" s="228" t="s">
        <v>2027</v>
      </c>
      <c r="M495" s="208" t="s">
        <v>1628</v>
      </c>
      <c r="N495" s="260" t="s">
        <v>667</v>
      </c>
      <c r="O495" s="209" t="s">
        <v>667</v>
      </c>
      <c r="P495" s="232" t="s">
        <v>674</v>
      </c>
      <c r="Q495" s="210">
        <v>1984</v>
      </c>
      <c r="R495" s="225">
        <v>9</v>
      </c>
      <c r="S495" s="211" t="s">
        <v>667</v>
      </c>
      <c r="T495" s="211" t="s">
        <v>667</v>
      </c>
      <c r="U495" s="211" t="s">
        <v>667</v>
      </c>
      <c r="V495" s="211" t="s">
        <v>667</v>
      </c>
      <c r="W495" s="211" t="s">
        <v>667</v>
      </c>
      <c r="X495" s="212">
        <v>0</v>
      </c>
      <c r="Y495" s="212">
        <v>0</v>
      </c>
      <c r="Z495" s="213" t="s">
        <v>2661</v>
      </c>
      <c r="AA495" s="214">
        <v>2022</v>
      </c>
      <c r="AB495" s="215">
        <v>6</v>
      </c>
      <c r="AC495" s="215">
        <v>10</v>
      </c>
      <c r="AD495" s="220" t="b">
        <f>IF(ISBLANK(GroupMember[[#This Row],[1. Identifiant interne d’exploitation agricole*]]),"",IF(ISERROR(MATCH(GroupMember[[#This Row],[1. Identifiant interne d’exploitation agricole*]],CertifiedCrop[1. Identifiant interne d’exploitation agricole*],0)),FALSE,TRUE))</f>
        <v>1</v>
      </c>
      <c r="AE495" s="220" t="b">
        <f>IF(ISBLANK(GroupMember[[#This Row],[1. Identifiant interne d’exploitation agricole*]]),"",IF(ISERROR(MATCH(GroupMember[[#This Row],[1. Identifiant interne d’exploitation agricole*]],FarmUnit[1. Identifiant interne d’exploitation agricole*],0)),FALSE,TRUE))</f>
        <v>1</v>
      </c>
      <c r="AF495" s="165" t="str">
        <f t="shared" si="28"/>
        <v xml:space="preserve"> FABRICE  OULAI</v>
      </c>
      <c r="AG495" s="166" t="str">
        <f t="shared" si="29"/>
        <v>10/6/2022</v>
      </c>
      <c r="AH495" s="167">
        <f t="shared" si="31"/>
        <v>5</v>
      </c>
      <c r="AI495" s="168">
        <f t="shared" si="30"/>
        <v>0</v>
      </c>
    </row>
    <row r="496" spans="1:35" ht="15.75" customHeight="1" x14ac:dyDescent="0.2">
      <c r="A496" s="233" t="s">
        <v>2028</v>
      </c>
      <c r="B496" s="206" t="s">
        <v>667</v>
      </c>
      <c r="C496" s="233" t="s">
        <v>2028</v>
      </c>
      <c r="D496" s="227" t="s">
        <v>1762</v>
      </c>
      <c r="E496" s="206" t="s">
        <v>669</v>
      </c>
      <c r="F496" s="206" t="s">
        <v>670</v>
      </c>
      <c r="G496" s="227" t="s">
        <v>1762</v>
      </c>
      <c r="H496" s="275">
        <v>3.32</v>
      </c>
      <c r="I496" s="206" t="s">
        <v>671</v>
      </c>
      <c r="J496" s="206">
        <v>1</v>
      </c>
      <c r="K496" s="207">
        <v>2022</v>
      </c>
      <c r="L496" s="228" t="s">
        <v>2029</v>
      </c>
      <c r="M496" s="208" t="s">
        <v>1359</v>
      </c>
      <c r="N496" s="260" t="s">
        <v>667</v>
      </c>
      <c r="O496" s="209" t="s">
        <v>667</v>
      </c>
      <c r="P496" s="232" t="s">
        <v>674</v>
      </c>
      <c r="Q496" s="210">
        <v>1975</v>
      </c>
      <c r="R496" s="225">
        <v>6</v>
      </c>
      <c r="S496" s="211" t="s">
        <v>667</v>
      </c>
      <c r="T496" s="211" t="s">
        <v>667</v>
      </c>
      <c r="U496" s="211" t="s">
        <v>667</v>
      </c>
      <c r="V496" s="211" t="s">
        <v>667</v>
      </c>
      <c r="W496" s="211" t="s">
        <v>667</v>
      </c>
      <c r="X496" s="212">
        <v>0</v>
      </c>
      <c r="Y496" s="212">
        <v>0</v>
      </c>
      <c r="Z496" s="213" t="s">
        <v>2661</v>
      </c>
      <c r="AA496" s="214">
        <v>2022</v>
      </c>
      <c r="AB496" s="215">
        <v>6</v>
      </c>
      <c r="AC496" s="215">
        <v>1</v>
      </c>
      <c r="AD496" s="220" t="b">
        <f>IF(ISBLANK(GroupMember[[#This Row],[1. Identifiant interne d’exploitation agricole*]]),"",IF(ISERROR(MATCH(GroupMember[[#This Row],[1. Identifiant interne d’exploitation agricole*]],CertifiedCrop[1. Identifiant interne d’exploitation agricole*],0)),FALSE,TRUE))</f>
        <v>1</v>
      </c>
      <c r="AE496" s="220" t="b">
        <f>IF(ISBLANK(GroupMember[[#This Row],[1. Identifiant interne d’exploitation agricole*]]),"",IF(ISERROR(MATCH(GroupMember[[#This Row],[1. Identifiant interne d’exploitation agricole*]],FarmUnit[1. Identifiant interne d’exploitation agricole*],0)),FALSE,TRUE))</f>
        <v>1</v>
      </c>
      <c r="AF496" s="165" t="str">
        <f t="shared" si="28"/>
        <v xml:space="preserve">SEVERIN KOUAKOU </v>
      </c>
      <c r="AG496" s="166" t="str">
        <f t="shared" si="29"/>
        <v>1/6/2022</v>
      </c>
      <c r="AH496" s="167">
        <f t="shared" si="31"/>
        <v>5</v>
      </c>
      <c r="AI496" s="168">
        <f t="shared" si="30"/>
        <v>0</v>
      </c>
    </row>
    <row r="497" spans="1:35" ht="15.75" customHeight="1" x14ac:dyDescent="0.2">
      <c r="A497" s="206" t="s">
        <v>2030</v>
      </c>
      <c r="B497" s="206" t="s">
        <v>667</v>
      </c>
      <c r="C497" s="206" t="s">
        <v>2030</v>
      </c>
      <c r="D497" s="227" t="s">
        <v>1762</v>
      </c>
      <c r="E497" s="206" t="s">
        <v>669</v>
      </c>
      <c r="F497" s="206" t="s">
        <v>670</v>
      </c>
      <c r="G497" s="227" t="s">
        <v>1762</v>
      </c>
      <c r="H497" s="275">
        <v>2</v>
      </c>
      <c r="I497" s="206" t="s">
        <v>671</v>
      </c>
      <c r="J497" s="206">
        <v>1</v>
      </c>
      <c r="K497" s="207">
        <v>2022</v>
      </c>
      <c r="L497" s="228" t="s">
        <v>2031</v>
      </c>
      <c r="M497" s="208" t="s">
        <v>1628</v>
      </c>
      <c r="N497" s="260" t="s">
        <v>667</v>
      </c>
      <c r="O497" s="209" t="s">
        <v>667</v>
      </c>
      <c r="P497" s="232" t="s">
        <v>674</v>
      </c>
      <c r="Q497" s="210">
        <v>1973</v>
      </c>
      <c r="R497" s="225">
        <v>2</v>
      </c>
      <c r="S497" s="211" t="s">
        <v>667</v>
      </c>
      <c r="T497" s="211" t="s">
        <v>667</v>
      </c>
      <c r="U497" s="211" t="s">
        <v>667</v>
      </c>
      <c r="V497" s="211" t="s">
        <v>667</v>
      </c>
      <c r="W497" s="211" t="s">
        <v>667</v>
      </c>
      <c r="X497" s="212">
        <v>0</v>
      </c>
      <c r="Y497" s="212">
        <v>0</v>
      </c>
      <c r="Z497" s="213" t="s">
        <v>2661</v>
      </c>
      <c r="AA497" s="214">
        <v>2022</v>
      </c>
      <c r="AB497" s="215">
        <v>6</v>
      </c>
      <c r="AC497" s="215">
        <v>1</v>
      </c>
      <c r="AD497" s="220" t="b">
        <f>IF(ISBLANK(GroupMember[[#This Row],[1. Identifiant interne d’exploitation agricole*]]),"",IF(ISERROR(MATCH(GroupMember[[#This Row],[1. Identifiant interne d’exploitation agricole*]],CertifiedCrop[1. Identifiant interne d’exploitation agricole*],0)),FALSE,TRUE))</f>
        <v>1</v>
      </c>
      <c r="AE497" s="220" t="b">
        <f>IF(ISBLANK(GroupMember[[#This Row],[1. Identifiant interne d’exploitation agricole*]]),"",IF(ISERROR(MATCH(GroupMember[[#This Row],[1. Identifiant interne d’exploitation agricole*]],FarmUnit[1. Identifiant interne d’exploitation agricole*],0)),FALSE,TRUE))</f>
        <v>1</v>
      </c>
      <c r="AF497" s="165" t="str">
        <f t="shared" si="28"/>
        <v xml:space="preserve"> FLORENT OULAI</v>
      </c>
      <c r="AG497" s="166" t="str">
        <f t="shared" si="29"/>
        <v>1/6/2022</v>
      </c>
      <c r="AH497" s="167">
        <f t="shared" si="31"/>
        <v>5</v>
      </c>
      <c r="AI497" s="168">
        <f t="shared" si="30"/>
        <v>0</v>
      </c>
    </row>
    <row r="498" spans="1:35" ht="15.75" customHeight="1" x14ac:dyDescent="0.2">
      <c r="A498" s="233" t="s">
        <v>2032</v>
      </c>
      <c r="B498" s="206" t="s">
        <v>667</v>
      </c>
      <c r="C498" s="233" t="s">
        <v>2032</v>
      </c>
      <c r="D498" s="227" t="s">
        <v>1762</v>
      </c>
      <c r="E498" s="206" t="s">
        <v>669</v>
      </c>
      <c r="F498" s="206" t="s">
        <v>670</v>
      </c>
      <c r="G498" s="227" t="s">
        <v>1762</v>
      </c>
      <c r="H498" s="275">
        <v>5</v>
      </c>
      <c r="I498" s="206" t="s">
        <v>671</v>
      </c>
      <c r="J498" s="206">
        <v>1</v>
      </c>
      <c r="K498" s="207">
        <v>2022</v>
      </c>
      <c r="L498" s="228" t="s">
        <v>2033</v>
      </c>
      <c r="M498" s="208" t="s">
        <v>1628</v>
      </c>
      <c r="N498" s="260" t="s">
        <v>667</v>
      </c>
      <c r="O498" s="209" t="s">
        <v>667</v>
      </c>
      <c r="P498" s="232" t="s">
        <v>674</v>
      </c>
      <c r="Q498" s="210">
        <v>1972</v>
      </c>
      <c r="R498" s="225">
        <v>3</v>
      </c>
      <c r="S498" s="211" t="s">
        <v>667</v>
      </c>
      <c r="T498" s="211" t="s">
        <v>667</v>
      </c>
      <c r="U498" s="211" t="s">
        <v>667</v>
      </c>
      <c r="V498" s="211" t="s">
        <v>667</v>
      </c>
      <c r="W498" s="211" t="s">
        <v>667</v>
      </c>
      <c r="X498" s="212">
        <v>0</v>
      </c>
      <c r="Y498" s="212">
        <v>0</v>
      </c>
      <c r="Z498" s="213" t="s">
        <v>2661</v>
      </c>
      <c r="AA498" s="214">
        <v>2022</v>
      </c>
      <c r="AB498" s="215">
        <v>6</v>
      </c>
      <c r="AC498" s="215">
        <v>1</v>
      </c>
      <c r="AD498" s="220" t="b">
        <f>IF(ISBLANK(GroupMember[[#This Row],[1. Identifiant interne d’exploitation agricole*]]),"",IF(ISERROR(MATCH(GroupMember[[#This Row],[1. Identifiant interne d’exploitation agricole*]],CertifiedCrop[1. Identifiant interne d’exploitation agricole*],0)),FALSE,TRUE))</f>
        <v>1</v>
      </c>
      <c r="AE498" s="220" t="b">
        <f>IF(ISBLANK(GroupMember[[#This Row],[1. Identifiant interne d’exploitation agricole*]]),"",IF(ISERROR(MATCH(GroupMember[[#This Row],[1. Identifiant interne d’exploitation agricole*]],FarmUnit[1. Identifiant interne d’exploitation agricole*],0)),FALSE,TRUE))</f>
        <v>1</v>
      </c>
      <c r="AF498" s="165" t="str">
        <f t="shared" si="28"/>
        <v xml:space="preserve"> GAO JEAN MARIE OULAI</v>
      </c>
      <c r="AG498" s="166" t="str">
        <f t="shared" si="29"/>
        <v>1/6/2022</v>
      </c>
      <c r="AH498" s="167">
        <f t="shared" si="31"/>
        <v>5</v>
      </c>
      <c r="AI498" s="168">
        <f t="shared" si="30"/>
        <v>0</v>
      </c>
    </row>
    <row r="499" spans="1:35" ht="15.75" customHeight="1" x14ac:dyDescent="0.2">
      <c r="A499" s="206" t="s">
        <v>2034</v>
      </c>
      <c r="B499" s="206" t="s">
        <v>667</v>
      </c>
      <c r="C499" s="206" t="s">
        <v>2034</v>
      </c>
      <c r="D499" s="227" t="s">
        <v>1762</v>
      </c>
      <c r="E499" s="206" t="s">
        <v>669</v>
      </c>
      <c r="F499" s="206" t="s">
        <v>670</v>
      </c>
      <c r="G499" s="227" t="s">
        <v>1762</v>
      </c>
      <c r="H499" s="275">
        <v>3.87</v>
      </c>
      <c r="I499" s="206" t="s">
        <v>671</v>
      </c>
      <c r="J499" s="206">
        <v>1</v>
      </c>
      <c r="K499" s="207">
        <v>2022</v>
      </c>
      <c r="L499" s="228" t="s">
        <v>2035</v>
      </c>
      <c r="M499" s="208" t="s">
        <v>1628</v>
      </c>
      <c r="N499" s="260" t="s">
        <v>667</v>
      </c>
      <c r="O499" s="209" t="s">
        <v>667</v>
      </c>
      <c r="P499" s="232" t="s">
        <v>674</v>
      </c>
      <c r="Q499" s="210">
        <v>1979</v>
      </c>
      <c r="R499" s="225">
        <v>6</v>
      </c>
      <c r="S499" s="211" t="s">
        <v>667</v>
      </c>
      <c r="T499" s="211" t="s">
        <v>667</v>
      </c>
      <c r="U499" s="211" t="s">
        <v>667</v>
      </c>
      <c r="V499" s="211" t="s">
        <v>667</v>
      </c>
      <c r="W499" s="211" t="s">
        <v>667</v>
      </c>
      <c r="X499" s="212">
        <v>0</v>
      </c>
      <c r="Y499" s="212">
        <v>0</v>
      </c>
      <c r="Z499" s="213" t="s">
        <v>2661</v>
      </c>
      <c r="AA499" s="214">
        <v>2022</v>
      </c>
      <c r="AB499" s="215">
        <v>6</v>
      </c>
      <c r="AC499" s="215">
        <v>1</v>
      </c>
      <c r="AD499" s="220" t="b">
        <f>IF(ISBLANK(GroupMember[[#This Row],[1. Identifiant interne d’exploitation agricole*]]),"",IF(ISERROR(MATCH(GroupMember[[#This Row],[1. Identifiant interne d’exploitation agricole*]],CertifiedCrop[1. Identifiant interne d’exploitation agricole*],0)),FALSE,TRUE))</f>
        <v>1</v>
      </c>
      <c r="AE499" s="220" t="b">
        <f>IF(ISBLANK(GroupMember[[#This Row],[1. Identifiant interne d’exploitation agricole*]]),"",IF(ISERROR(MATCH(GroupMember[[#This Row],[1. Identifiant interne d’exploitation agricole*]],FarmUnit[1. Identifiant interne d’exploitation agricole*],0)),FALSE,TRUE))</f>
        <v>1</v>
      </c>
      <c r="AF499" s="165" t="str">
        <f t="shared" ref="AF499:AF562" si="32">IFERROR(CONCATENATE(L499," ",M499),"")</f>
        <v xml:space="preserve"> SOMPLEH MARCELIN OULAI</v>
      </c>
      <c r="AG499" s="166" t="str">
        <f t="shared" ref="AG499:AG562" si="33">CONCATENATE(AC499,"/",AB499,"/",AA499)</f>
        <v>1/6/2022</v>
      </c>
      <c r="AH499" s="167">
        <f t="shared" si="31"/>
        <v>5</v>
      </c>
      <c r="AI499" s="168">
        <f t="shared" ref="AI499:AI562" si="34">IF((X499+Y499/12)&lt;0,"",(X499+Y499/12))</f>
        <v>0</v>
      </c>
    </row>
    <row r="500" spans="1:35" ht="15.75" customHeight="1" x14ac:dyDescent="0.2">
      <c r="A500" s="233" t="s">
        <v>2036</v>
      </c>
      <c r="B500" s="206" t="s">
        <v>667</v>
      </c>
      <c r="C500" s="233" t="s">
        <v>2036</v>
      </c>
      <c r="D500" s="227" t="s">
        <v>1762</v>
      </c>
      <c r="E500" s="206" t="s">
        <v>669</v>
      </c>
      <c r="F500" s="206" t="s">
        <v>670</v>
      </c>
      <c r="G500" s="227" t="s">
        <v>1762</v>
      </c>
      <c r="H500" s="275">
        <v>3</v>
      </c>
      <c r="I500" s="206" t="s">
        <v>671</v>
      </c>
      <c r="J500" s="206">
        <v>1</v>
      </c>
      <c r="K500" s="207">
        <v>2022</v>
      </c>
      <c r="L500" s="228" t="s">
        <v>2037</v>
      </c>
      <c r="M500" s="208" t="s">
        <v>2038</v>
      </c>
      <c r="N500" s="260" t="s">
        <v>667</v>
      </c>
      <c r="O500" s="209" t="s">
        <v>667</v>
      </c>
      <c r="P500" s="232" t="s">
        <v>674</v>
      </c>
      <c r="Q500" s="210">
        <v>1982</v>
      </c>
      <c r="R500" s="225">
        <v>3</v>
      </c>
      <c r="S500" s="211" t="s">
        <v>667</v>
      </c>
      <c r="T500" s="211" t="s">
        <v>667</v>
      </c>
      <c r="U500" s="211" t="s">
        <v>667</v>
      </c>
      <c r="V500" s="211" t="s">
        <v>667</v>
      </c>
      <c r="W500" s="211" t="s">
        <v>667</v>
      </c>
      <c r="X500" s="212">
        <v>0</v>
      </c>
      <c r="Y500" s="212">
        <v>0</v>
      </c>
      <c r="Z500" s="213" t="s">
        <v>2661</v>
      </c>
      <c r="AA500" s="214">
        <v>2022</v>
      </c>
      <c r="AB500" s="215">
        <v>6</v>
      </c>
      <c r="AC500" s="215">
        <v>1</v>
      </c>
      <c r="AD500" s="220" t="b">
        <f>IF(ISBLANK(GroupMember[[#This Row],[1. Identifiant interne d’exploitation agricole*]]),"",IF(ISERROR(MATCH(GroupMember[[#This Row],[1. Identifiant interne d’exploitation agricole*]],CertifiedCrop[1. Identifiant interne d’exploitation agricole*],0)),FALSE,TRUE))</f>
        <v>1</v>
      </c>
      <c r="AE500" s="220" t="b">
        <f>IF(ISBLANK(GroupMember[[#This Row],[1. Identifiant interne d’exploitation agricole*]]),"",IF(ISERROR(MATCH(GroupMember[[#This Row],[1. Identifiant interne d’exploitation agricole*]],FarmUnit[1. Identifiant interne d’exploitation agricole*],0)),FALSE,TRUE))</f>
        <v>1</v>
      </c>
      <c r="AF500" s="165" t="str">
        <f t="shared" si="32"/>
        <v xml:space="preserve"> D OLIVIER OULEON</v>
      </c>
      <c r="AG500" s="166" t="str">
        <f t="shared" si="33"/>
        <v>1/6/2022</v>
      </c>
      <c r="AH500" s="167">
        <f t="shared" si="31"/>
        <v>5</v>
      </c>
      <c r="AI500" s="168">
        <f t="shared" si="34"/>
        <v>0</v>
      </c>
    </row>
    <row r="501" spans="1:35" ht="15.75" customHeight="1" x14ac:dyDescent="0.2">
      <c r="A501" s="206" t="s">
        <v>2039</v>
      </c>
      <c r="B501" s="206" t="s">
        <v>667</v>
      </c>
      <c r="C501" s="206" t="s">
        <v>2039</v>
      </c>
      <c r="D501" s="227" t="s">
        <v>1762</v>
      </c>
      <c r="E501" s="206" t="s">
        <v>669</v>
      </c>
      <c r="F501" s="206" t="s">
        <v>670</v>
      </c>
      <c r="G501" s="227" t="s">
        <v>1762</v>
      </c>
      <c r="H501" s="275">
        <v>4.09</v>
      </c>
      <c r="I501" s="206" t="s">
        <v>671</v>
      </c>
      <c r="J501" s="206">
        <v>1</v>
      </c>
      <c r="K501" s="207">
        <v>2022</v>
      </c>
      <c r="L501" s="228" t="s">
        <v>2040</v>
      </c>
      <c r="M501" s="208" t="s">
        <v>2041</v>
      </c>
      <c r="N501" s="260" t="s">
        <v>667</v>
      </c>
      <c r="O501" s="209" t="s">
        <v>667</v>
      </c>
      <c r="P501" s="232" t="s">
        <v>674</v>
      </c>
      <c r="Q501" s="210">
        <v>1970</v>
      </c>
      <c r="R501" s="225">
        <v>2</v>
      </c>
      <c r="S501" s="211" t="s">
        <v>667</v>
      </c>
      <c r="T501" s="211" t="s">
        <v>667</v>
      </c>
      <c r="U501" s="211" t="s">
        <v>667</v>
      </c>
      <c r="V501" s="211" t="s">
        <v>667</v>
      </c>
      <c r="W501" s="211" t="s">
        <v>667</v>
      </c>
      <c r="X501" s="212">
        <v>0</v>
      </c>
      <c r="Y501" s="212">
        <v>0</v>
      </c>
      <c r="Z501" s="213" t="s">
        <v>2661</v>
      </c>
      <c r="AA501" s="214">
        <v>2022</v>
      </c>
      <c r="AB501" s="215">
        <v>6</v>
      </c>
      <c r="AC501" s="215">
        <v>4</v>
      </c>
      <c r="AD501" s="220" t="b">
        <f>IF(ISBLANK(GroupMember[[#This Row],[1. Identifiant interne d’exploitation agricole*]]),"",IF(ISERROR(MATCH(GroupMember[[#This Row],[1. Identifiant interne d’exploitation agricole*]],CertifiedCrop[1. Identifiant interne d’exploitation agricole*],0)),FALSE,TRUE))</f>
        <v>1</v>
      </c>
      <c r="AE501" s="220" t="b">
        <f>IF(ISBLANK(GroupMember[[#This Row],[1. Identifiant interne d’exploitation agricole*]]),"",IF(ISERROR(MATCH(GroupMember[[#This Row],[1. Identifiant interne d’exploitation agricole*]],FarmUnit[1. Identifiant interne d’exploitation agricole*],0)),FALSE,TRUE))</f>
        <v>1</v>
      </c>
      <c r="AF501" s="165" t="str">
        <f t="shared" si="32"/>
        <v xml:space="preserve"> GOULIA STEPHANE PAHA</v>
      </c>
      <c r="AG501" s="166" t="str">
        <f t="shared" si="33"/>
        <v>4/6/2022</v>
      </c>
      <c r="AH501" s="167">
        <f t="shared" si="31"/>
        <v>5</v>
      </c>
      <c r="AI501" s="168">
        <f t="shared" si="34"/>
        <v>0</v>
      </c>
    </row>
    <row r="502" spans="1:35" ht="15.75" customHeight="1" x14ac:dyDescent="0.2">
      <c r="A502" s="233" t="s">
        <v>2042</v>
      </c>
      <c r="B502" s="206" t="s">
        <v>667</v>
      </c>
      <c r="C502" s="233" t="s">
        <v>2042</v>
      </c>
      <c r="D502" s="227" t="s">
        <v>1762</v>
      </c>
      <c r="E502" s="206" t="s">
        <v>669</v>
      </c>
      <c r="F502" s="206" t="s">
        <v>670</v>
      </c>
      <c r="G502" s="227" t="s">
        <v>1762</v>
      </c>
      <c r="H502" s="275">
        <v>3.22</v>
      </c>
      <c r="I502" s="206" t="s">
        <v>671</v>
      </c>
      <c r="J502" s="206">
        <v>1</v>
      </c>
      <c r="K502" s="207">
        <v>2022</v>
      </c>
      <c r="L502" s="228" t="s">
        <v>2043</v>
      </c>
      <c r="M502" s="208" t="s">
        <v>2041</v>
      </c>
      <c r="N502" s="260" t="s">
        <v>667</v>
      </c>
      <c r="O502" s="209" t="s">
        <v>667</v>
      </c>
      <c r="P502" s="232" t="s">
        <v>674</v>
      </c>
      <c r="Q502" s="210">
        <v>1974</v>
      </c>
      <c r="R502" s="225">
        <v>4</v>
      </c>
      <c r="S502" s="211" t="s">
        <v>667</v>
      </c>
      <c r="T502" s="211" t="s">
        <v>667</v>
      </c>
      <c r="U502" s="211" t="s">
        <v>667</v>
      </c>
      <c r="V502" s="211" t="s">
        <v>667</v>
      </c>
      <c r="W502" s="211" t="s">
        <v>667</v>
      </c>
      <c r="X502" s="212">
        <v>0</v>
      </c>
      <c r="Y502" s="212">
        <v>0</v>
      </c>
      <c r="Z502" s="213" t="s">
        <v>2661</v>
      </c>
      <c r="AA502" s="214">
        <v>2022</v>
      </c>
      <c r="AB502" s="215">
        <v>6</v>
      </c>
      <c r="AC502" s="215">
        <v>4</v>
      </c>
      <c r="AD502" s="220" t="b">
        <f>IF(ISBLANK(GroupMember[[#This Row],[1. Identifiant interne d’exploitation agricole*]]),"",IF(ISERROR(MATCH(GroupMember[[#This Row],[1. Identifiant interne d’exploitation agricole*]],CertifiedCrop[1. Identifiant interne d’exploitation agricole*],0)),FALSE,TRUE))</f>
        <v>1</v>
      </c>
      <c r="AE502" s="220" t="b">
        <f>IF(ISBLANK(GroupMember[[#This Row],[1. Identifiant interne d’exploitation agricole*]]),"",IF(ISERROR(MATCH(GroupMember[[#This Row],[1. Identifiant interne d’exploitation agricole*]],FarmUnit[1. Identifiant interne d’exploitation agricole*],0)),FALSE,TRUE))</f>
        <v>1</v>
      </c>
      <c r="AF502" s="165" t="str">
        <f t="shared" si="32"/>
        <v xml:space="preserve"> LUCIEN  PAHA</v>
      </c>
      <c r="AG502" s="166" t="str">
        <f t="shared" si="33"/>
        <v>4/6/2022</v>
      </c>
      <c r="AH502" s="167">
        <f t="shared" si="31"/>
        <v>5</v>
      </c>
      <c r="AI502" s="168">
        <f t="shared" si="34"/>
        <v>0</v>
      </c>
    </row>
    <row r="503" spans="1:35" ht="15.75" customHeight="1" x14ac:dyDescent="0.2">
      <c r="A503" s="206" t="s">
        <v>2044</v>
      </c>
      <c r="B503" s="206" t="s">
        <v>667</v>
      </c>
      <c r="C503" s="206" t="s">
        <v>2044</v>
      </c>
      <c r="D503" s="227" t="s">
        <v>1762</v>
      </c>
      <c r="E503" s="206" t="s">
        <v>669</v>
      </c>
      <c r="F503" s="206" t="s">
        <v>670</v>
      </c>
      <c r="G503" s="227" t="s">
        <v>1762</v>
      </c>
      <c r="H503" s="275">
        <v>3.49</v>
      </c>
      <c r="I503" s="206" t="s">
        <v>671</v>
      </c>
      <c r="J503" s="206">
        <v>1</v>
      </c>
      <c r="K503" s="207">
        <v>2022</v>
      </c>
      <c r="L503" s="228" t="s">
        <v>2045</v>
      </c>
      <c r="M503" s="208" t="s">
        <v>2046</v>
      </c>
      <c r="N503" s="260" t="s">
        <v>667</v>
      </c>
      <c r="O503" s="209" t="s">
        <v>667</v>
      </c>
      <c r="P503" s="232" t="s">
        <v>674</v>
      </c>
      <c r="Q503" s="210">
        <v>1976</v>
      </c>
      <c r="R503" s="225">
        <v>2</v>
      </c>
      <c r="S503" s="211" t="s">
        <v>667</v>
      </c>
      <c r="T503" s="211" t="s">
        <v>667</v>
      </c>
      <c r="U503" s="211" t="s">
        <v>667</v>
      </c>
      <c r="V503" s="211" t="s">
        <v>667</v>
      </c>
      <c r="W503" s="211" t="s">
        <v>667</v>
      </c>
      <c r="X503" s="212">
        <v>0</v>
      </c>
      <c r="Y503" s="212">
        <v>0</v>
      </c>
      <c r="Z503" s="213" t="s">
        <v>2661</v>
      </c>
      <c r="AA503" s="214">
        <v>2022</v>
      </c>
      <c r="AB503" s="215">
        <v>6</v>
      </c>
      <c r="AC503" s="215">
        <v>4</v>
      </c>
      <c r="AD503" s="220" t="b">
        <f>IF(ISBLANK(GroupMember[[#This Row],[1. Identifiant interne d’exploitation agricole*]]),"",IF(ISERROR(MATCH(GroupMember[[#This Row],[1. Identifiant interne d’exploitation agricole*]],CertifiedCrop[1. Identifiant interne d’exploitation agricole*],0)),FALSE,TRUE))</f>
        <v>1</v>
      </c>
      <c r="AE503" s="220" t="b">
        <f>IF(ISBLANK(GroupMember[[#This Row],[1. Identifiant interne d’exploitation agricole*]]),"",IF(ISERROR(MATCH(GroupMember[[#This Row],[1. Identifiant interne d’exploitation agricole*]],FarmUnit[1. Identifiant interne d’exploitation agricole*],0)),FALSE,TRUE))</f>
        <v>1</v>
      </c>
      <c r="AF503" s="165" t="str">
        <f t="shared" si="32"/>
        <v>OBEGON COULIBALY</v>
      </c>
      <c r="AG503" s="166" t="str">
        <f t="shared" si="33"/>
        <v>4/6/2022</v>
      </c>
      <c r="AH503" s="167">
        <f t="shared" si="31"/>
        <v>5</v>
      </c>
      <c r="AI503" s="168">
        <f t="shared" si="34"/>
        <v>0</v>
      </c>
    </row>
    <row r="504" spans="1:35" ht="15.75" customHeight="1" x14ac:dyDescent="0.2">
      <c r="A504" s="233" t="s">
        <v>2047</v>
      </c>
      <c r="B504" s="206" t="s">
        <v>667</v>
      </c>
      <c r="C504" s="233" t="s">
        <v>2047</v>
      </c>
      <c r="D504" s="227" t="s">
        <v>1762</v>
      </c>
      <c r="E504" s="206" t="s">
        <v>669</v>
      </c>
      <c r="F504" s="206" t="s">
        <v>670</v>
      </c>
      <c r="G504" s="227" t="s">
        <v>1762</v>
      </c>
      <c r="H504" s="275">
        <v>4.7699999999999996</v>
      </c>
      <c r="I504" s="206" t="s">
        <v>671</v>
      </c>
      <c r="J504" s="206">
        <v>1</v>
      </c>
      <c r="K504" s="207">
        <v>2022</v>
      </c>
      <c r="L504" s="228" t="s">
        <v>2048</v>
      </c>
      <c r="M504" s="208" t="s">
        <v>2049</v>
      </c>
      <c r="N504" s="260" t="s">
        <v>667</v>
      </c>
      <c r="O504" s="209" t="s">
        <v>667</v>
      </c>
      <c r="P504" s="232" t="s">
        <v>674</v>
      </c>
      <c r="Q504" s="210">
        <v>1983</v>
      </c>
      <c r="R504" s="225">
        <v>6</v>
      </c>
      <c r="S504" s="211" t="s">
        <v>667</v>
      </c>
      <c r="T504" s="211" t="s">
        <v>667</v>
      </c>
      <c r="U504" s="211" t="s">
        <v>667</v>
      </c>
      <c r="V504" s="211" t="s">
        <v>667</v>
      </c>
      <c r="W504" s="211" t="s">
        <v>667</v>
      </c>
      <c r="X504" s="212">
        <v>0</v>
      </c>
      <c r="Y504" s="212">
        <v>0</v>
      </c>
      <c r="Z504" s="213" t="s">
        <v>2661</v>
      </c>
      <c r="AA504" s="214">
        <v>2022</v>
      </c>
      <c r="AB504" s="215">
        <v>6</v>
      </c>
      <c r="AC504" s="215">
        <v>4</v>
      </c>
      <c r="AD504" s="220" t="b">
        <f>IF(ISBLANK(GroupMember[[#This Row],[1. Identifiant interne d’exploitation agricole*]]),"",IF(ISERROR(MATCH(GroupMember[[#This Row],[1. Identifiant interne d’exploitation agricole*]],CertifiedCrop[1. Identifiant interne d’exploitation agricole*],0)),FALSE,TRUE))</f>
        <v>1</v>
      </c>
      <c r="AE504" s="220" t="b">
        <f>IF(ISBLANK(GroupMember[[#This Row],[1. Identifiant interne d’exploitation agricole*]]),"",IF(ISERROR(MATCH(GroupMember[[#This Row],[1. Identifiant interne d’exploitation agricole*]],FarmUnit[1. Identifiant interne d’exploitation agricole*],0)),FALSE,TRUE))</f>
        <v>1</v>
      </c>
      <c r="AF504" s="165" t="str">
        <f t="shared" si="32"/>
        <v xml:space="preserve"> ROMARIC  PANHI</v>
      </c>
      <c r="AG504" s="166" t="str">
        <f t="shared" si="33"/>
        <v>4/6/2022</v>
      </c>
      <c r="AH504" s="167">
        <f t="shared" si="31"/>
        <v>5</v>
      </c>
      <c r="AI504" s="168">
        <f t="shared" si="34"/>
        <v>0</v>
      </c>
    </row>
    <row r="505" spans="1:35" ht="15.75" customHeight="1" x14ac:dyDescent="0.2">
      <c r="A505" s="206" t="s">
        <v>2050</v>
      </c>
      <c r="B505" s="206" t="s">
        <v>667</v>
      </c>
      <c r="C505" s="206" t="s">
        <v>2050</v>
      </c>
      <c r="D505" s="227" t="s">
        <v>1762</v>
      </c>
      <c r="E505" s="206" t="s">
        <v>669</v>
      </c>
      <c r="F505" s="206" t="s">
        <v>670</v>
      </c>
      <c r="G505" s="227" t="s">
        <v>1762</v>
      </c>
      <c r="H505" s="275">
        <v>3.36</v>
      </c>
      <c r="I505" s="206" t="s">
        <v>671</v>
      </c>
      <c r="J505" s="206">
        <v>1</v>
      </c>
      <c r="K505" s="207">
        <v>2022</v>
      </c>
      <c r="L505" s="228" t="s">
        <v>2051</v>
      </c>
      <c r="M505" s="208" t="s">
        <v>2052</v>
      </c>
      <c r="N505" s="260" t="s">
        <v>667</v>
      </c>
      <c r="O505" s="209" t="s">
        <v>667</v>
      </c>
      <c r="P505" s="232" t="s">
        <v>674</v>
      </c>
      <c r="Q505" s="210">
        <v>1984</v>
      </c>
      <c r="R505" s="225">
        <v>5</v>
      </c>
      <c r="S505" s="211" t="s">
        <v>667</v>
      </c>
      <c r="T505" s="211" t="s">
        <v>667</v>
      </c>
      <c r="U505" s="211" t="s">
        <v>667</v>
      </c>
      <c r="V505" s="211" t="s">
        <v>667</v>
      </c>
      <c r="W505" s="211" t="s">
        <v>667</v>
      </c>
      <c r="X505" s="212">
        <v>0</v>
      </c>
      <c r="Y505" s="212">
        <v>0</v>
      </c>
      <c r="Z505" s="213" t="s">
        <v>2661</v>
      </c>
      <c r="AA505" s="214">
        <v>2022</v>
      </c>
      <c r="AB505" s="215">
        <v>6</v>
      </c>
      <c r="AC505" s="215">
        <v>4</v>
      </c>
      <c r="AD505" s="220" t="b">
        <f>IF(ISBLANK(GroupMember[[#This Row],[1. Identifiant interne d’exploitation agricole*]]),"",IF(ISERROR(MATCH(GroupMember[[#This Row],[1. Identifiant interne d’exploitation agricole*]],CertifiedCrop[1. Identifiant interne d’exploitation agricole*],0)),FALSE,TRUE))</f>
        <v>1</v>
      </c>
      <c r="AE505" s="220" t="b">
        <f>IF(ISBLANK(GroupMember[[#This Row],[1. Identifiant interne d’exploitation agricole*]]),"",IF(ISERROR(MATCH(GroupMember[[#This Row],[1. Identifiant interne d’exploitation agricole*]],FarmUnit[1. Identifiant interne d’exploitation agricole*],0)),FALSE,TRUE))</f>
        <v>1</v>
      </c>
      <c r="AF505" s="165" t="str">
        <f t="shared" si="32"/>
        <v xml:space="preserve"> BEATRICE  PEHE</v>
      </c>
      <c r="AG505" s="166" t="str">
        <f t="shared" si="33"/>
        <v>4/6/2022</v>
      </c>
      <c r="AH505" s="167">
        <f t="shared" si="31"/>
        <v>5</v>
      </c>
      <c r="AI505" s="168">
        <f t="shared" si="34"/>
        <v>0</v>
      </c>
    </row>
    <row r="506" spans="1:35" ht="15.75" customHeight="1" x14ac:dyDescent="0.2">
      <c r="A506" s="233" t="s">
        <v>2053</v>
      </c>
      <c r="B506" s="206" t="s">
        <v>667</v>
      </c>
      <c r="C506" s="233" t="s">
        <v>2053</v>
      </c>
      <c r="D506" s="227" t="s">
        <v>1762</v>
      </c>
      <c r="E506" s="206" t="s">
        <v>669</v>
      </c>
      <c r="F506" s="206" t="s">
        <v>670</v>
      </c>
      <c r="G506" s="227" t="s">
        <v>1762</v>
      </c>
      <c r="H506" s="275">
        <v>2.93</v>
      </c>
      <c r="I506" s="206" t="s">
        <v>671</v>
      </c>
      <c r="J506" s="206">
        <v>1</v>
      </c>
      <c r="K506" s="207">
        <v>2022</v>
      </c>
      <c r="L506" s="228" t="s">
        <v>2054</v>
      </c>
      <c r="M506" s="208" t="s">
        <v>2055</v>
      </c>
      <c r="N506" s="260" t="s">
        <v>667</v>
      </c>
      <c r="O506" s="209" t="s">
        <v>667</v>
      </c>
      <c r="P506" s="232" t="s">
        <v>674</v>
      </c>
      <c r="Q506" s="210">
        <v>1975</v>
      </c>
      <c r="R506" s="225">
        <v>2</v>
      </c>
      <c r="S506" s="211" t="s">
        <v>667</v>
      </c>
      <c r="T506" s="211" t="s">
        <v>667</v>
      </c>
      <c r="U506" s="211" t="s">
        <v>667</v>
      </c>
      <c r="V506" s="211" t="s">
        <v>667</v>
      </c>
      <c r="W506" s="211" t="s">
        <v>667</v>
      </c>
      <c r="X506" s="212">
        <v>0</v>
      </c>
      <c r="Y506" s="212">
        <v>0</v>
      </c>
      <c r="Z506" s="213" t="s">
        <v>2661</v>
      </c>
      <c r="AA506" s="214">
        <v>2022</v>
      </c>
      <c r="AB506" s="215">
        <v>6</v>
      </c>
      <c r="AC506" s="215">
        <v>3</v>
      </c>
      <c r="AD506" s="220" t="b">
        <f>IF(ISBLANK(GroupMember[[#This Row],[1. Identifiant interne d’exploitation agricole*]]),"",IF(ISERROR(MATCH(GroupMember[[#This Row],[1. Identifiant interne d’exploitation agricole*]],CertifiedCrop[1. Identifiant interne d’exploitation agricole*],0)),FALSE,TRUE))</f>
        <v>1</v>
      </c>
      <c r="AE506" s="220" t="b">
        <f>IF(ISBLANK(GroupMember[[#This Row],[1. Identifiant interne d’exploitation agricole*]]),"",IF(ISERROR(MATCH(GroupMember[[#This Row],[1. Identifiant interne d’exploitation agricole*]],FarmUnit[1. Identifiant interne d’exploitation agricole*],0)),FALSE,TRUE))</f>
        <v>1</v>
      </c>
      <c r="AF506" s="165" t="str">
        <f t="shared" si="32"/>
        <v xml:space="preserve"> HERMAN PIECOUR</v>
      </c>
      <c r="AG506" s="166" t="str">
        <f t="shared" si="33"/>
        <v>3/6/2022</v>
      </c>
      <c r="AH506" s="167">
        <f t="shared" si="31"/>
        <v>4</v>
      </c>
      <c r="AI506" s="168">
        <f t="shared" si="34"/>
        <v>0</v>
      </c>
    </row>
    <row r="507" spans="1:35" ht="15.75" customHeight="1" x14ac:dyDescent="0.2">
      <c r="A507" s="206" t="s">
        <v>2056</v>
      </c>
      <c r="B507" s="206" t="s">
        <v>667</v>
      </c>
      <c r="C507" s="206" t="s">
        <v>2056</v>
      </c>
      <c r="D507" s="227" t="s">
        <v>1762</v>
      </c>
      <c r="E507" s="206" t="s">
        <v>669</v>
      </c>
      <c r="F507" s="206" t="s">
        <v>670</v>
      </c>
      <c r="G507" s="227" t="s">
        <v>1762</v>
      </c>
      <c r="H507" s="275">
        <v>3.71</v>
      </c>
      <c r="I507" s="206" t="s">
        <v>671</v>
      </c>
      <c r="J507" s="206">
        <v>1</v>
      </c>
      <c r="K507" s="207">
        <v>2022</v>
      </c>
      <c r="L507" s="228" t="s">
        <v>2057</v>
      </c>
      <c r="M507" s="208" t="s">
        <v>2058</v>
      </c>
      <c r="N507" s="260" t="s">
        <v>667</v>
      </c>
      <c r="O507" s="209" t="s">
        <v>667</v>
      </c>
      <c r="P507" s="232" t="s">
        <v>674</v>
      </c>
      <c r="Q507" s="210">
        <v>1973</v>
      </c>
      <c r="R507" s="225">
        <v>2</v>
      </c>
      <c r="S507" s="211" t="s">
        <v>667</v>
      </c>
      <c r="T507" s="211" t="s">
        <v>667</v>
      </c>
      <c r="U507" s="211" t="s">
        <v>667</v>
      </c>
      <c r="V507" s="211" t="s">
        <v>667</v>
      </c>
      <c r="W507" s="211" t="s">
        <v>667</v>
      </c>
      <c r="X507" s="212">
        <v>0</v>
      </c>
      <c r="Y507" s="212">
        <v>0</v>
      </c>
      <c r="Z507" s="213" t="s">
        <v>2661</v>
      </c>
      <c r="AA507" s="214">
        <v>2022</v>
      </c>
      <c r="AB507" s="215">
        <v>6</v>
      </c>
      <c r="AC507" s="215">
        <v>3</v>
      </c>
      <c r="AD507" s="220" t="b">
        <f>IF(ISBLANK(GroupMember[[#This Row],[1. Identifiant interne d’exploitation agricole*]]),"",IF(ISERROR(MATCH(GroupMember[[#This Row],[1. Identifiant interne d’exploitation agricole*]],CertifiedCrop[1. Identifiant interne d’exploitation agricole*],0)),FALSE,TRUE))</f>
        <v>1</v>
      </c>
      <c r="AE507" s="220" t="b">
        <f>IF(ISBLANK(GroupMember[[#This Row],[1. Identifiant interne d’exploitation agricole*]]),"",IF(ISERROR(MATCH(GroupMember[[#This Row],[1. Identifiant interne d’exploitation agricole*]],FarmUnit[1. Identifiant interne d’exploitation agricole*],0)),FALSE,TRUE))</f>
        <v>1</v>
      </c>
      <c r="AF507" s="165" t="str">
        <f t="shared" si="32"/>
        <v xml:space="preserve"> ETIENNE  SANSAN</v>
      </c>
      <c r="AG507" s="166" t="str">
        <f t="shared" si="33"/>
        <v>3/6/2022</v>
      </c>
      <c r="AH507" s="167">
        <f t="shared" si="31"/>
        <v>4</v>
      </c>
      <c r="AI507" s="168">
        <f t="shared" si="34"/>
        <v>0</v>
      </c>
    </row>
    <row r="508" spans="1:35" ht="15.75" customHeight="1" x14ac:dyDescent="0.2">
      <c r="A508" s="233" t="s">
        <v>2059</v>
      </c>
      <c r="B508" s="206" t="s">
        <v>667</v>
      </c>
      <c r="C508" s="233" t="s">
        <v>2059</v>
      </c>
      <c r="D508" s="227" t="s">
        <v>1762</v>
      </c>
      <c r="E508" s="206" t="s">
        <v>669</v>
      </c>
      <c r="F508" s="206" t="s">
        <v>670</v>
      </c>
      <c r="G508" s="227" t="s">
        <v>1762</v>
      </c>
      <c r="H508" s="275">
        <v>2.87</v>
      </c>
      <c r="I508" s="206" t="s">
        <v>671</v>
      </c>
      <c r="J508" s="206">
        <v>1</v>
      </c>
      <c r="K508" s="207">
        <v>2022</v>
      </c>
      <c r="L508" s="228" t="s">
        <v>1718</v>
      </c>
      <c r="M508" s="208" t="s">
        <v>1735</v>
      </c>
      <c r="N508" s="260" t="s">
        <v>667</v>
      </c>
      <c r="O508" s="209" t="s">
        <v>667</v>
      </c>
      <c r="P508" s="232" t="s">
        <v>674</v>
      </c>
      <c r="Q508" s="210">
        <v>1972</v>
      </c>
      <c r="R508" s="225">
        <v>4</v>
      </c>
      <c r="S508" s="211" t="s">
        <v>667</v>
      </c>
      <c r="T508" s="211" t="s">
        <v>667</v>
      </c>
      <c r="U508" s="211" t="s">
        <v>667</v>
      </c>
      <c r="V508" s="211" t="s">
        <v>667</v>
      </c>
      <c r="W508" s="211" t="s">
        <v>667</v>
      </c>
      <c r="X508" s="212">
        <v>0</v>
      </c>
      <c r="Y508" s="212">
        <v>0</v>
      </c>
      <c r="Z508" s="213" t="s">
        <v>2661</v>
      </c>
      <c r="AA508" s="214">
        <v>2022</v>
      </c>
      <c r="AB508" s="215">
        <v>6</v>
      </c>
      <c r="AC508" s="215">
        <v>3</v>
      </c>
      <c r="AD508" s="220" t="b">
        <f>IF(ISBLANK(GroupMember[[#This Row],[1. Identifiant interne d’exploitation agricole*]]),"",IF(ISERROR(MATCH(GroupMember[[#This Row],[1. Identifiant interne d’exploitation agricole*]],CertifiedCrop[1. Identifiant interne d’exploitation agricole*],0)),FALSE,TRUE))</f>
        <v>1</v>
      </c>
      <c r="AE508" s="220" t="b">
        <f>IF(ISBLANK(GroupMember[[#This Row],[1. Identifiant interne d’exploitation agricole*]]),"",IF(ISERROR(MATCH(GroupMember[[#This Row],[1. Identifiant interne d’exploitation agricole*]],FarmUnit[1. Identifiant interne d’exploitation agricole*],0)),FALSE,TRUE))</f>
        <v>1</v>
      </c>
      <c r="AF508" s="165" t="str">
        <f t="shared" si="32"/>
        <v xml:space="preserve"> JOEL  SEBLE</v>
      </c>
      <c r="AG508" s="166" t="str">
        <f t="shared" si="33"/>
        <v>3/6/2022</v>
      </c>
      <c r="AH508" s="167">
        <f t="shared" si="31"/>
        <v>4</v>
      </c>
      <c r="AI508" s="168">
        <f t="shared" si="34"/>
        <v>0</v>
      </c>
    </row>
    <row r="509" spans="1:35" ht="15.75" customHeight="1" x14ac:dyDescent="0.2">
      <c r="A509" s="206" t="s">
        <v>2060</v>
      </c>
      <c r="B509" s="206" t="s">
        <v>667</v>
      </c>
      <c r="C509" s="206" t="s">
        <v>2060</v>
      </c>
      <c r="D509" s="227" t="s">
        <v>1762</v>
      </c>
      <c r="E509" s="206" t="s">
        <v>669</v>
      </c>
      <c r="F509" s="206" t="s">
        <v>670</v>
      </c>
      <c r="G509" s="227" t="s">
        <v>1762</v>
      </c>
      <c r="H509" s="275">
        <v>2.99</v>
      </c>
      <c r="I509" s="206" t="s">
        <v>671</v>
      </c>
      <c r="J509" s="206">
        <v>1</v>
      </c>
      <c r="K509" s="207">
        <v>2022</v>
      </c>
      <c r="L509" s="228" t="s">
        <v>2061</v>
      </c>
      <c r="M509" s="208" t="s">
        <v>685</v>
      </c>
      <c r="N509" s="260" t="s">
        <v>667</v>
      </c>
      <c r="O509" s="209" t="s">
        <v>667</v>
      </c>
      <c r="P509" s="232" t="s">
        <v>674</v>
      </c>
      <c r="Q509" s="210">
        <v>1976</v>
      </c>
      <c r="R509" s="225">
        <v>2</v>
      </c>
      <c r="S509" s="211" t="s">
        <v>667</v>
      </c>
      <c r="T509" s="211" t="s">
        <v>667</v>
      </c>
      <c r="U509" s="211" t="s">
        <v>667</v>
      </c>
      <c r="V509" s="211" t="s">
        <v>667</v>
      </c>
      <c r="W509" s="211" t="s">
        <v>667</v>
      </c>
      <c r="X509" s="212">
        <v>0</v>
      </c>
      <c r="Y509" s="212">
        <v>0</v>
      </c>
      <c r="Z509" s="213" t="s">
        <v>2661</v>
      </c>
      <c r="AA509" s="214">
        <v>2022</v>
      </c>
      <c r="AB509" s="215">
        <v>6</v>
      </c>
      <c r="AC509" s="215">
        <v>3</v>
      </c>
      <c r="AD509" s="220" t="b">
        <f>IF(ISBLANK(GroupMember[[#This Row],[1. Identifiant interne d’exploitation agricole*]]),"",IF(ISERROR(MATCH(GroupMember[[#This Row],[1. Identifiant interne d’exploitation agricole*]],CertifiedCrop[1. Identifiant interne d’exploitation agricole*],0)),FALSE,TRUE))</f>
        <v>1</v>
      </c>
      <c r="AE509" s="220" t="b">
        <f>IF(ISBLANK(GroupMember[[#This Row],[1. Identifiant interne d’exploitation agricole*]]),"",IF(ISERROR(MATCH(GroupMember[[#This Row],[1. Identifiant interne d’exploitation agricole*]],FarmUnit[1. Identifiant interne d’exploitation agricole*],0)),FALSE,TRUE))</f>
        <v>1</v>
      </c>
      <c r="AF509" s="165" t="str">
        <f t="shared" si="32"/>
        <v>JECONAIS KOUAME</v>
      </c>
      <c r="AG509" s="166" t="str">
        <f t="shared" si="33"/>
        <v>3/6/2022</v>
      </c>
      <c r="AH509" s="167">
        <f t="shared" si="31"/>
        <v>4</v>
      </c>
      <c r="AI509" s="168">
        <f t="shared" si="34"/>
        <v>0</v>
      </c>
    </row>
    <row r="510" spans="1:35" ht="15.75" customHeight="1" x14ac:dyDescent="0.2">
      <c r="A510" s="233" t="s">
        <v>2062</v>
      </c>
      <c r="B510" s="206" t="s">
        <v>667</v>
      </c>
      <c r="C510" s="233" t="s">
        <v>2062</v>
      </c>
      <c r="D510" s="227" t="s">
        <v>1762</v>
      </c>
      <c r="E510" s="206" t="s">
        <v>669</v>
      </c>
      <c r="F510" s="206" t="s">
        <v>670</v>
      </c>
      <c r="G510" s="227" t="s">
        <v>1762</v>
      </c>
      <c r="H510" s="275">
        <v>4.9800000000000004</v>
      </c>
      <c r="I510" s="206" t="s">
        <v>671</v>
      </c>
      <c r="J510" s="206">
        <v>1</v>
      </c>
      <c r="K510" s="207">
        <v>2022</v>
      </c>
      <c r="L510" s="228" t="s">
        <v>2063</v>
      </c>
      <c r="M510" s="208" t="s">
        <v>2064</v>
      </c>
      <c r="N510" s="260" t="s">
        <v>667</v>
      </c>
      <c r="O510" s="209" t="s">
        <v>667</v>
      </c>
      <c r="P510" s="232" t="s">
        <v>674</v>
      </c>
      <c r="Q510" s="210">
        <v>1983</v>
      </c>
      <c r="R510" s="225">
        <v>3</v>
      </c>
      <c r="S510" s="211" t="s">
        <v>667</v>
      </c>
      <c r="T510" s="211" t="s">
        <v>667</v>
      </c>
      <c r="U510" s="211" t="s">
        <v>667</v>
      </c>
      <c r="V510" s="211" t="s">
        <v>667</v>
      </c>
      <c r="W510" s="211" t="s">
        <v>667</v>
      </c>
      <c r="X510" s="212">
        <v>0</v>
      </c>
      <c r="Y510" s="212">
        <v>0</v>
      </c>
      <c r="Z510" s="213" t="s">
        <v>2661</v>
      </c>
      <c r="AA510" s="214">
        <v>2022</v>
      </c>
      <c r="AB510" s="215">
        <v>6</v>
      </c>
      <c r="AC510" s="215">
        <v>6</v>
      </c>
      <c r="AD510" s="220" t="b">
        <f>IF(ISBLANK(GroupMember[[#This Row],[1. Identifiant interne d’exploitation agricole*]]),"",IF(ISERROR(MATCH(GroupMember[[#This Row],[1. Identifiant interne d’exploitation agricole*]],CertifiedCrop[1. Identifiant interne d’exploitation agricole*],0)),FALSE,TRUE))</f>
        <v>1</v>
      </c>
      <c r="AE510" s="220" t="b">
        <f>IF(ISBLANK(GroupMember[[#This Row],[1. Identifiant interne d’exploitation agricole*]]),"",IF(ISERROR(MATCH(GroupMember[[#This Row],[1. Identifiant interne d’exploitation agricole*]],FarmUnit[1. Identifiant interne d’exploitation agricole*],0)),FALSE,TRUE))</f>
        <v>1</v>
      </c>
      <c r="AF510" s="165" t="str">
        <f t="shared" si="32"/>
        <v>DOUMBIA  BAKARY</v>
      </c>
      <c r="AG510" s="166" t="str">
        <f t="shared" si="33"/>
        <v>6/6/2022</v>
      </c>
      <c r="AH510" s="167">
        <f t="shared" si="31"/>
        <v>5</v>
      </c>
      <c r="AI510" s="168">
        <f t="shared" si="34"/>
        <v>0</v>
      </c>
    </row>
    <row r="511" spans="1:35" ht="15.75" customHeight="1" x14ac:dyDescent="0.2">
      <c r="A511" s="206" t="s">
        <v>2065</v>
      </c>
      <c r="B511" s="206" t="s">
        <v>667</v>
      </c>
      <c r="C511" s="206" t="s">
        <v>2065</v>
      </c>
      <c r="D511" s="227" t="s">
        <v>1762</v>
      </c>
      <c r="E511" s="206" t="s">
        <v>669</v>
      </c>
      <c r="F511" s="206" t="s">
        <v>670</v>
      </c>
      <c r="G511" s="227" t="s">
        <v>1762</v>
      </c>
      <c r="H511" s="275">
        <v>3.77</v>
      </c>
      <c r="I511" s="206" t="s">
        <v>671</v>
      </c>
      <c r="J511" s="206">
        <v>1</v>
      </c>
      <c r="K511" s="207">
        <v>2022</v>
      </c>
      <c r="L511" s="228" t="s">
        <v>2066</v>
      </c>
      <c r="M511" s="208" t="s">
        <v>1735</v>
      </c>
      <c r="N511" s="260" t="s">
        <v>667</v>
      </c>
      <c r="O511" s="209" t="s">
        <v>667</v>
      </c>
      <c r="P511" s="232" t="s">
        <v>674</v>
      </c>
      <c r="Q511" s="210">
        <v>1984</v>
      </c>
      <c r="R511" s="225">
        <v>5</v>
      </c>
      <c r="S511" s="211" t="s">
        <v>667</v>
      </c>
      <c r="T511" s="211" t="s">
        <v>667</v>
      </c>
      <c r="U511" s="211" t="s">
        <v>667</v>
      </c>
      <c r="V511" s="211" t="s">
        <v>667</v>
      </c>
      <c r="W511" s="211" t="s">
        <v>667</v>
      </c>
      <c r="X511" s="212">
        <v>0</v>
      </c>
      <c r="Y511" s="212">
        <v>0</v>
      </c>
      <c r="Z511" s="213" t="s">
        <v>2661</v>
      </c>
      <c r="AA511" s="214">
        <v>2022</v>
      </c>
      <c r="AB511" s="215">
        <v>6</v>
      </c>
      <c r="AC511" s="215">
        <v>6</v>
      </c>
      <c r="AD511" s="220" t="b">
        <f>IF(ISBLANK(GroupMember[[#This Row],[1. Identifiant interne d’exploitation agricole*]]),"",IF(ISERROR(MATCH(GroupMember[[#This Row],[1. Identifiant interne d’exploitation agricole*]],CertifiedCrop[1. Identifiant interne d’exploitation agricole*],0)),FALSE,TRUE))</f>
        <v>1</v>
      </c>
      <c r="AE511" s="220" t="b">
        <f>IF(ISBLANK(GroupMember[[#This Row],[1. Identifiant interne d’exploitation agricole*]]),"",IF(ISERROR(MATCH(GroupMember[[#This Row],[1. Identifiant interne d’exploitation agricole*]],FarmUnit[1. Identifiant interne d’exploitation agricole*],0)),FALSE,TRUE))</f>
        <v>1</v>
      </c>
      <c r="AF511" s="165" t="str">
        <f t="shared" si="32"/>
        <v xml:space="preserve"> PARFAIT  SEBLE</v>
      </c>
      <c r="AG511" s="166" t="str">
        <f t="shared" si="33"/>
        <v>6/6/2022</v>
      </c>
      <c r="AH511" s="167">
        <f t="shared" si="31"/>
        <v>5</v>
      </c>
      <c r="AI511" s="168">
        <f t="shared" si="34"/>
        <v>0</v>
      </c>
    </row>
    <row r="512" spans="1:35" ht="15.75" customHeight="1" x14ac:dyDescent="0.2">
      <c r="A512" s="233" t="s">
        <v>2067</v>
      </c>
      <c r="B512" s="206" t="s">
        <v>667</v>
      </c>
      <c r="C512" s="233" t="s">
        <v>2067</v>
      </c>
      <c r="D512" s="227" t="s">
        <v>1762</v>
      </c>
      <c r="E512" s="206" t="s">
        <v>669</v>
      </c>
      <c r="F512" s="206" t="s">
        <v>670</v>
      </c>
      <c r="G512" s="227" t="s">
        <v>1762</v>
      </c>
      <c r="H512" s="275">
        <v>2.23</v>
      </c>
      <c r="I512" s="206" t="s">
        <v>671</v>
      </c>
      <c r="J512" s="206">
        <v>1</v>
      </c>
      <c r="K512" s="207">
        <v>2022</v>
      </c>
      <c r="L512" s="228" t="s">
        <v>1073</v>
      </c>
      <c r="M512" s="208" t="s">
        <v>780</v>
      </c>
      <c r="N512" s="260" t="s">
        <v>667</v>
      </c>
      <c r="O512" s="209" t="s">
        <v>667</v>
      </c>
      <c r="P512" s="232" t="s">
        <v>674</v>
      </c>
      <c r="Q512" s="210">
        <v>1975</v>
      </c>
      <c r="R512" s="225">
        <v>2</v>
      </c>
      <c r="S512" s="211" t="s">
        <v>667</v>
      </c>
      <c r="T512" s="211" t="s">
        <v>667</v>
      </c>
      <c r="U512" s="211" t="s">
        <v>667</v>
      </c>
      <c r="V512" s="211" t="s">
        <v>667</v>
      </c>
      <c r="W512" s="211" t="s">
        <v>667</v>
      </c>
      <c r="X512" s="212">
        <v>0</v>
      </c>
      <c r="Y512" s="212">
        <v>0</v>
      </c>
      <c r="Z512" s="213" t="s">
        <v>2661</v>
      </c>
      <c r="AA512" s="214">
        <v>2022</v>
      </c>
      <c r="AB512" s="215">
        <v>6</v>
      </c>
      <c r="AC512" s="215">
        <v>6</v>
      </c>
      <c r="AD512" s="220" t="b">
        <f>IF(ISBLANK(GroupMember[[#This Row],[1. Identifiant interne d’exploitation agricole*]]),"",IF(ISERROR(MATCH(GroupMember[[#This Row],[1. Identifiant interne d’exploitation agricole*]],CertifiedCrop[1. Identifiant interne d’exploitation agricole*],0)),FALSE,TRUE))</f>
        <v>1</v>
      </c>
      <c r="AE512" s="220" t="b">
        <f>IF(ISBLANK(GroupMember[[#This Row],[1. Identifiant interne d’exploitation agricole*]]),"",IF(ISERROR(MATCH(GroupMember[[#This Row],[1. Identifiant interne d’exploitation agricole*]],FarmUnit[1. Identifiant interne d’exploitation agricole*],0)),FALSE,TRUE))</f>
        <v>1</v>
      </c>
      <c r="AF512" s="165" t="str">
        <f t="shared" si="32"/>
        <v xml:space="preserve">ALAIN SEHI </v>
      </c>
      <c r="AG512" s="166" t="str">
        <f t="shared" si="33"/>
        <v>6/6/2022</v>
      </c>
      <c r="AH512" s="167">
        <f t="shared" si="31"/>
        <v>5</v>
      </c>
      <c r="AI512" s="168">
        <f t="shared" si="34"/>
        <v>0</v>
      </c>
    </row>
    <row r="513" spans="1:35" ht="15.75" customHeight="1" x14ac:dyDescent="0.2">
      <c r="A513" s="206" t="s">
        <v>2068</v>
      </c>
      <c r="B513" s="206" t="s">
        <v>667</v>
      </c>
      <c r="C513" s="206" t="s">
        <v>2068</v>
      </c>
      <c r="D513" s="227" t="s">
        <v>1762</v>
      </c>
      <c r="E513" s="206" t="s">
        <v>669</v>
      </c>
      <c r="F513" s="206" t="s">
        <v>670</v>
      </c>
      <c r="G513" s="227" t="s">
        <v>1762</v>
      </c>
      <c r="H513" s="275">
        <v>2</v>
      </c>
      <c r="I513" s="206" t="s">
        <v>671</v>
      </c>
      <c r="J513" s="206">
        <v>1</v>
      </c>
      <c r="K513" s="207">
        <v>2022</v>
      </c>
      <c r="L513" s="228" t="s">
        <v>2069</v>
      </c>
      <c r="M513" s="208" t="s">
        <v>811</v>
      </c>
      <c r="N513" s="260" t="s">
        <v>667</v>
      </c>
      <c r="O513" s="209" t="s">
        <v>667</v>
      </c>
      <c r="P513" s="232" t="s">
        <v>674</v>
      </c>
      <c r="Q513" s="210">
        <v>1973</v>
      </c>
      <c r="R513" s="225">
        <v>6</v>
      </c>
      <c r="S513" s="211" t="s">
        <v>667</v>
      </c>
      <c r="T513" s="211" t="s">
        <v>667</v>
      </c>
      <c r="U513" s="211" t="s">
        <v>667</v>
      </c>
      <c r="V513" s="211" t="s">
        <v>667</v>
      </c>
      <c r="W513" s="211" t="s">
        <v>667</v>
      </c>
      <c r="X513" s="212">
        <v>0</v>
      </c>
      <c r="Y513" s="212">
        <v>0</v>
      </c>
      <c r="Z513" s="213" t="s">
        <v>2661</v>
      </c>
      <c r="AA513" s="214">
        <v>2022</v>
      </c>
      <c r="AB513" s="215">
        <v>6</v>
      </c>
      <c r="AC513" s="215">
        <v>7</v>
      </c>
      <c r="AD513" s="220" t="b">
        <f>IF(ISBLANK(GroupMember[[#This Row],[1. Identifiant interne d’exploitation agricole*]]),"",IF(ISERROR(MATCH(GroupMember[[#This Row],[1. Identifiant interne d’exploitation agricole*]],CertifiedCrop[1. Identifiant interne d’exploitation agricole*],0)),FALSE,TRUE))</f>
        <v>1</v>
      </c>
      <c r="AE513" s="220" t="b">
        <f>IF(ISBLANK(GroupMember[[#This Row],[1. Identifiant interne d’exploitation agricole*]]),"",IF(ISERROR(MATCH(GroupMember[[#This Row],[1. Identifiant interne d’exploitation agricole*]],FarmUnit[1. Identifiant interne d’exploitation agricole*],0)),FALSE,TRUE))</f>
        <v>1</v>
      </c>
      <c r="AF513" s="165" t="str">
        <f t="shared" si="32"/>
        <v xml:space="preserve"> ALEXIS  SEHI</v>
      </c>
      <c r="AG513" s="166" t="str">
        <f t="shared" si="33"/>
        <v>7/6/2022</v>
      </c>
      <c r="AH513" s="167">
        <f t="shared" si="31"/>
        <v>5</v>
      </c>
      <c r="AI513" s="168">
        <f t="shared" si="34"/>
        <v>0</v>
      </c>
    </row>
    <row r="514" spans="1:35" ht="15.75" customHeight="1" x14ac:dyDescent="0.2">
      <c r="A514" s="233" t="s">
        <v>2070</v>
      </c>
      <c r="B514" s="206" t="s">
        <v>667</v>
      </c>
      <c r="C514" s="233" t="s">
        <v>2070</v>
      </c>
      <c r="D514" s="227" t="s">
        <v>1762</v>
      </c>
      <c r="E514" s="206" t="s">
        <v>669</v>
      </c>
      <c r="F514" s="206" t="s">
        <v>670</v>
      </c>
      <c r="G514" s="227" t="s">
        <v>1762</v>
      </c>
      <c r="H514" s="275">
        <v>3.75</v>
      </c>
      <c r="I514" s="206" t="s">
        <v>671</v>
      </c>
      <c r="J514" s="206">
        <v>1</v>
      </c>
      <c r="K514" s="207">
        <v>2022</v>
      </c>
      <c r="L514" s="228" t="s">
        <v>2071</v>
      </c>
      <c r="M514" s="208" t="s">
        <v>811</v>
      </c>
      <c r="N514" s="260" t="s">
        <v>667</v>
      </c>
      <c r="O514" s="209" t="s">
        <v>667</v>
      </c>
      <c r="P514" s="232" t="s">
        <v>674</v>
      </c>
      <c r="Q514" s="210">
        <v>1982</v>
      </c>
      <c r="R514" s="225">
        <v>4</v>
      </c>
      <c r="S514" s="211" t="s">
        <v>667</v>
      </c>
      <c r="T514" s="211" t="s">
        <v>667</v>
      </c>
      <c r="U514" s="211" t="s">
        <v>667</v>
      </c>
      <c r="V514" s="211" t="s">
        <v>667</v>
      </c>
      <c r="W514" s="211" t="s">
        <v>667</v>
      </c>
      <c r="X514" s="212">
        <v>0</v>
      </c>
      <c r="Y514" s="212">
        <v>0</v>
      </c>
      <c r="Z514" s="213" t="s">
        <v>2661</v>
      </c>
      <c r="AA514" s="214">
        <v>2022</v>
      </c>
      <c r="AB514" s="215">
        <v>6</v>
      </c>
      <c r="AC514" s="215">
        <v>7</v>
      </c>
      <c r="AD514" s="220" t="b">
        <f>IF(ISBLANK(GroupMember[[#This Row],[1. Identifiant interne d’exploitation agricole*]]),"",IF(ISERROR(MATCH(GroupMember[[#This Row],[1. Identifiant interne d’exploitation agricole*]],CertifiedCrop[1. Identifiant interne d’exploitation agricole*],0)),FALSE,TRUE))</f>
        <v>1</v>
      </c>
      <c r="AE514" s="220" t="b">
        <f>IF(ISBLANK(GroupMember[[#This Row],[1. Identifiant interne d’exploitation agricole*]]),"",IF(ISERROR(MATCH(GroupMember[[#This Row],[1. Identifiant interne d’exploitation agricole*]],FarmUnit[1. Identifiant interne d’exploitation agricole*],0)),FALSE,TRUE))</f>
        <v>1</v>
      </c>
      <c r="AF514" s="165" t="str">
        <f t="shared" si="32"/>
        <v xml:space="preserve"> BASILE SEHI</v>
      </c>
      <c r="AG514" s="166" t="str">
        <f t="shared" si="33"/>
        <v>7/6/2022</v>
      </c>
      <c r="AH514" s="167">
        <f t="shared" si="31"/>
        <v>5</v>
      </c>
      <c r="AI514" s="168">
        <f t="shared" si="34"/>
        <v>0</v>
      </c>
    </row>
    <row r="515" spans="1:35" ht="15.75" customHeight="1" x14ac:dyDescent="0.2">
      <c r="A515" s="206" t="s">
        <v>2072</v>
      </c>
      <c r="B515" s="206" t="s">
        <v>667</v>
      </c>
      <c r="C515" s="206" t="s">
        <v>2072</v>
      </c>
      <c r="D515" s="227" t="s">
        <v>1762</v>
      </c>
      <c r="E515" s="206" t="s">
        <v>669</v>
      </c>
      <c r="F515" s="206" t="s">
        <v>670</v>
      </c>
      <c r="G515" s="227" t="s">
        <v>1762</v>
      </c>
      <c r="H515" s="275">
        <v>4.1100000000000003</v>
      </c>
      <c r="I515" s="206" t="s">
        <v>671</v>
      </c>
      <c r="J515" s="206">
        <v>1</v>
      </c>
      <c r="K515" s="207">
        <v>2022</v>
      </c>
      <c r="L515" s="228" t="s">
        <v>2073</v>
      </c>
      <c r="M515" s="208" t="s">
        <v>811</v>
      </c>
      <c r="N515" s="260" t="s">
        <v>667</v>
      </c>
      <c r="O515" s="209" t="s">
        <v>667</v>
      </c>
      <c r="P515" s="232" t="s">
        <v>674</v>
      </c>
      <c r="Q515" s="210">
        <v>1970</v>
      </c>
      <c r="R515" s="225">
        <v>2</v>
      </c>
      <c r="S515" s="211" t="s">
        <v>667</v>
      </c>
      <c r="T515" s="211" t="s">
        <v>667</v>
      </c>
      <c r="U515" s="211" t="s">
        <v>667</v>
      </c>
      <c r="V515" s="211" t="s">
        <v>667</v>
      </c>
      <c r="W515" s="211" t="s">
        <v>667</v>
      </c>
      <c r="X515" s="212">
        <v>0</v>
      </c>
      <c r="Y515" s="212">
        <v>0</v>
      </c>
      <c r="Z515" s="213" t="s">
        <v>2661</v>
      </c>
      <c r="AA515" s="214">
        <v>2022</v>
      </c>
      <c r="AB515" s="215">
        <v>6</v>
      </c>
      <c r="AC515" s="215">
        <v>7</v>
      </c>
      <c r="AD515" s="220" t="b">
        <f>IF(ISBLANK(GroupMember[[#This Row],[1. Identifiant interne d’exploitation agricole*]]),"",IF(ISERROR(MATCH(GroupMember[[#This Row],[1. Identifiant interne d’exploitation agricole*]],CertifiedCrop[1. Identifiant interne d’exploitation agricole*],0)),FALSE,TRUE))</f>
        <v>1</v>
      </c>
      <c r="AE515" s="220" t="b">
        <f>IF(ISBLANK(GroupMember[[#This Row],[1. Identifiant interne d’exploitation agricole*]]),"",IF(ISERROR(MATCH(GroupMember[[#This Row],[1. Identifiant interne d’exploitation agricole*]],FarmUnit[1. Identifiant interne d’exploitation agricole*],0)),FALSE,TRUE))</f>
        <v>1</v>
      </c>
      <c r="AF515" s="165" t="str">
        <f t="shared" si="32"/>
        <v xml:space="preserve"> HONORE  SEHI</v>
      </c>
      <c r="AG515" s="166" t="str">
        <f t="shared" si="33"/>
        <v>7/6/2022</v>
      </c>
      <c r="AH515" s="167">
        <f t="shared" ref="AH515:AH578" si="35">COUNTIFS(Z:Z,Z515,AG:AG,AG515)</f>
        <v>5</v>
      </c>
      <c r="AI515" s="168">
        <f t="shared" si="34"/>
        <v>0</v>
      </c>
    </row>
    <row r="516" spans="1:35" ht="15.75" customHeight="1" x14ac:dyDescent="0.2">
      <c r="A516" s="233" t="s">
        <v>2074</v>
      </c>
      <c r="B516" s="206" t="s">
        <v>667</v>
      </c>
      <c r="C516" s="233" t="s">
        <v>2074</v>
      </c>
      <c r="D516" s="227" t="s">
        <v>1762</v>
      </c>
      <c r="E516" s="206" t="s">
        <v>669</v>
      </c>
      <c r="F516" s="206" t="s">
        <v>670</v>
      </c>
      <c r="G516" s="227" t="s">
        <v>1762</v>
      </c>
      <c r="H516" s="275">
        <v>4.76</v>
      </c>
      <c r="I516" s="206" t="s">
        <v>671</v>
      </c>
      <c r="J516" s="206">
        <v>1</v>
      </c>
      <c r="K516" s="207">
        <v>2022</v>
      </c>
      <c r="L516" s="228" t="s">
        <v>2075</v>
      </c>
      <c r="M516" s="208" t="s">
        <v>1485</v>
      </c>
      <c r="N516" s="260" t="s">
        <v>667</v>
      </c>
      <c r="O516" s="209" t="s">
        <v>667</v>
      </c>
      <c r="P516" s="232" t="s">
        <v>674</v>
      </c>
      <c r="Q516" s="210">
        <v>1974</v>
      </c>
      <c r="R516" s="225">
        <v>2</v>
      </c>
      <c r="S516" s="211" t="s">
        <v>667</v>
      </c>
      <c r="T516" s="211" t="s">
        <v>667</v>
      </c>
      <c r="U516" s="211" t="s">
        <v>667</v>
      </c>
      <c r="V516" s="211" t="s">
        <v>667</v>
      </c>
      <c r="W516" s="211" t="s">
        <v>667</v>
      </c>
      <c r="X516" s="212">
        <v>0</v>
      </c>
      <c r="Y516" s="212">
        <v>0</v>
      </c>
      <c r="Z516" s="213" t="s">
        <v>2661</v>
      </c>
      <c r="AA516" s="214">
        <v>2022</v>
      </c>
      <c r="AB516" s="215">
        <v>6</v>
      </c>
      <c r="AC516" s="215">
        <v>7</v>
      </c>
      <c r="AD516" s="220" t="b">
        <f>IF(ISBLANK(GroupMember[[#This Row],[1. Identifiant interne d’exploitation agricole*]]),"",IF(ISERROR(MATCH(GroupMember[[#This Row],[1. Identifiant interne d’exploitation agricole*]],CertifiedCrop[1. Identifiant interne d’exploitation agricole*],0)),FALSE,TRUE))</f>
        <v>1</v>
      </c>
      <c r="AE516" s="220" t="b">
        <f>IF(ISBLANK(GroupMember[[#This Row],[1. Identifiant interne d’exploitation agricole*]]),"",IF(ISERROR(MATCH(GroupMember[[#This Row],[1. Identifiant interne d’exploitation agricole*]],FarmUnit[1. Identifiant interne d’exploitation agricole*],0)),FALSE,TRUE))</f>
        <v>1</v>
      </c>
      <c r="AF516" s="165" t="str">
        <f t="shared" si="32"/>
        <v>MODESTE  TIEHI</v>
      </c>
      <c r="AG516" s="166" t="str">
        <f t="shared" si="33"/>
        <v>7/6/2022</v>
      </c>
      <c r="AH516" s="167">
        <f t="shared" si="35"/>
        <v>5</v>
      </c>
      <c r="AI516" s="168">
        <f t="shared" si="34"/>
        <v>0</v>
      </c>
    </row>
    <row r="517" spans="1:35" ht="15.75" customHeight="1" x14ac:dyDescent="0.2">
      <c r="A517" s="206" t="s">
        <v>2076</v>
      </c>
      <c r="B517" s="206" t="s">
        <v>667</v>
      </c>
      <c r="C517" s="206" t="s">
        <v>2076</v>
      </c>
      <c r="D517" s="227" t="s">
        <v>1762</v>
      </c>
      <c r="E517" s="206" t="s">
        <v>669</v>
      </c>
      <c r="F517" s="206" t="s">
        <v>670</v>
      </c>
      <c r="G517" s="227" t="s">
        <v>1762</v>
      </c>
      <c r="H517" s="275">
        <v>2.87</v>
      </c>
      <c r="I517" s="206" t="s">
        <v>671</v>
      </c>
      <c r="J517" s="206">
        <v>1</v>
      </c>
      <c r="K517" s="207">
        <v>2022</v>
      </c>
      <c r="L517" s="228" t="s">
        <v>2077</v>
      </c>
      <c r="M517" s="208" t="s">
        <v>811</v>
      </c>
      <c r="N517" s="260" t="s">
        <v>667</v>
      </c>
      <c r="O517" s="209" t="s">
        <v>667</v>
      </c>
      <c r="P517" s="232" t="s">
        <v>679</v>
      </c>
      <c r="Q517" s="210">
        <v>1976</v>
      </c>
      <c r="R517" s="225">
        <v>2</v>
      </c>
      <c r="S517" s="211" t="s">
        <v>667</v>
      </c>
      <c r="T517" s="211" t="s">
        <v>667</v>
      </c>
      <c r="U517" s="211" t="s">
        <v>667</v>
      </c>
      <c r="V517" s="211" t="s">
        <v>667</v>
      </c>
      <c r="W517" s="211" t="s">
        <v>667</v>
      </c>
      <c r="X517" s="212">
        <v>0</v>
      </c>
      <c r="Y517" s="212">
        <v>0</v>
      </c>
      <c r="Z517" s="213" t="s">
        <v>2661</v>
      </c>
      <c r="AA517" s="214">
        <v>2022</v>
      </c>
      <c r="AB517" s="215">
        <v>6</v>
      </c>
      <c r="AC517" s="215">
        <v>7</v>
      </c>
      <c r="AD517" s="220" t="b">
        <f>IF(ISBLANK(GroupMember[[#This Row],[1. Identifiant interne d’exploitation agricole*]]),"",IF(ISERROR(MATCH(GroupMember[[#This Row],[1. Identifiant interne d’exploitation agricole*]],CertifiedCrop[1. Identifiant interne d’exploitation agricole*],0)),FALSE,TRUE))</f>
        <v>1</v>
      </c>
      <c r="AE517" s="220" t="b">
        <f>IF(ISBLANK(GroupMember[[#This Row],[1. Identifiant interne d’exploitation agricole*]]),"",IF(ISERROR(MATCH(GroupMember[[#This Row],[1. Identifiant interne d’exploitation agricole*]],FarmUnit[1. Identifiant interne d’exploitation agricole*],0)),FALSE,TRUE))</f>
        <v>1</v>
      </c>
      <c r="AF517" s="165" t="str">
        <f t="shared" si="32"/>
        <v xml:space="preserve"> JEANNE  SEHI</v>
      </c>
      <c r="AG517" s="166" t="str">
        <f t="shared" si="33"/>
        <v>7/6/2022</v>
      </c>
      <c r="AH517" s="167">
        <f t="shared" si="35"/>
        <v>5</v>
      </c>
      <c r="AI517" s="168">
        <f t="shared" si="34"/>
        <v>0</v>
      </c>
    </row>
    <row r="518" spans="1:35" ht="15.75" customHeight="1" x14ac:dyDescent="0.2">
      <c r="A518" s="233" t="s">
        <v>2078</v>
      </c>
      <c r="B518" s="206" t="s">
        <v>667</v>
      </c>
      <c r="C518" s="233" t="s">
        <v>2078</v>
      </c>
      <c r="D518" s="227" t="s">
        <v>1762</v>
      </c>
      <c r="E518" s="206" t="s">
        <v>669</v>
      </c>
      <c r="F518" s="206" t="s">
        <v>670</v>
      </c>
      <c r="G518" s="227" t="s">
        <v>1762</v>
      </c>
      <c r="H518" s="275">
        <v>2.86</v>
      </c>
      <c r="I518" s="206" t="s">
        <v>671</v>
      </c>
      <c r="J518" s="206">
        <v>1</v>
      </c>
      <c r="K518" s="207">
        <v>2022</v>
      </c>
      <c r="L518" s="228" t="s">
        <v>2079</v>
      </c>
      <c r="M518" s="208" t="s">
        <v>2080</v>
      </c>
      <c r="N518" s="260" t="s">
        <v>667</v>
      </c>
      <c r="O518" s="209" t="s">
        <v>667</v>
      </c>
      <c r="P518" s="232" t="s">
        <v>674</v>
      </c>
      <c r="Q518" s="210">
        <v>1983</v>
      </c>
      <c r="R518" s="225">
        <v>3</v>
      </c>
      <c r="S518" s="211" t="s">
        <v>667</v>
      </c>
      <c r="T518" s="211" t="s">
        <v>667</v>
      </c>
      <c r="U518" s="211" t="s">
        <v>667</v>
      </c>
      <c r="V518" s="211" t="s">
        <v>667</v>
      </c>
      <c r="W518" s="211" t="s">
        <v>667</v>
      </c>
      <c r="X518" s="212">
        <v>0</v>
      </c>
      <c r="Y518" s="212">
        <v>0</v>
      </c>
      <c r="Z518" s="213" t="s">
        <v>2661</v>
      </c>
      <c r="AA518" s="214">
        <v>2022</v>
      </c>
      <c r="AB518" s="215">
        <v>6</v>
      </c>
      <c r="AC518" s="215">
        <v>8</v>
      </c>
      <c r="AD518" s="220" t="b">
        <f>IF(ISBLANK(GroupMember[[#This Row],[1. Identifiant interne d’exploitation agricole*]]),"",IF(ISERROR(MATCH(GroupMember[[#This Row],[1. Identifiant interne d’exploitation agricole*]],CertifiedCrop[1. Identifiant interne d’exploitation agricole*],0)),FALSE,TRUE))</f>
        <v>1</v>
      </c>
      <c r="AE518" s="220" t="b">
        <f>IF(ISBLANK(GroupMember[[#This Row],[1. Identifiant interne d’exploitation agricole*]]),"",IF(ISERROR(MATCH(GroupMember[[#This Row],[1. Identifiant interne d’exploitation agricole*]],FarmUnit[1. Identifiant interne d’exploitation agricole*],0)),FALSE,TRUE))</f>
        <v>1</v>
      </c>
      <c r="AF518" s="165" t="str">
        <f t="shared" si="32"/>
        <v xml:space="preserve"> THIERRY SEHOULOU</v>
      </c>
      <c r="AG518" s="166" t="str">
        <f t="shared" si="33"/>
        <v>8/6/2022</v>
      </c>
      <c r="AH518" s="167">
        <f t="shared" si="35"/>
        <v>5</v>
      </c>
      <c r="AI518" s="168">
        <f t="shared" si="34"/>
        <v>0</v>
      </c>
    </row>
    <row r="519" spans="1:35" ht="15.75" customHeight="1" x14ac:dyDescent="0.2">
      <c r="A519" s="206" t="s">
        <v>2081</v>
      </c>
      <c r="B519" s="206" t="s">
        <v>667</v>
      </c>
      <c r="C519" s="206" t="s">
        <v>2081</v>
      </c>
      <c r="D519" s="227" t="s">
        <v>1762</v>
      </c>
      <c r="E519" s="206" t="s">
        <v>669</v>
      </c>
      <c r="F519" s="206" t="s">
        <v>670</v>
      </c>
      <c r="G519" s="227" t="s">
        <v>1762</v>
      </c>
      <c r="H519" s="275">
        <v>2.71</v>
      </c>
      <c r="I519" s="206" t="s">
        <v>671</v>
      </c>
      <c r="J519" s="206">
        <v>1</v>
      </c>
      <c r="K519" s="207">
        <v>2022</v>
      </c>
      <c r="L519" s="228" t="s">
        <v>2082</v>
      </c>
      <c r="M519" s="208" t="s">
        <v>2083</v>
      </c>
      <c r="N519" s="260" t="s">
        <v>667</v>
      </c>
      <c r="O519" s="209" t="s">
        <v>667</v>
      </c>
      <c r="P519" s="232" t="s">
        <v>674</v>
      </c>
      <c r="Q519" s="210">
        <v>1984</v>
      </c>
      <c r="R519" s="225">
        <v>3</v>
      </c>
      <c r="S519" s="211" t="s">
        <v>667</v>
      </c>
      <c r="T519" s="211" t="s">
        <v>667</v>
      </c>
      <c r="U519" s="211" t="s">
        <v>667</v>
      </c>
      <c r="V519" s="211" t="s">
        <v>667</v>
      </c>
      <c r="W519" s="211" t="s">
        <v>667</v>
      </c>
      <c r="X519" s="212">
        <v>0</v>
      </c>
      <c r="Y519" s="212">
        <v>0</v>
      </c>
      <c r="Z519" s="213" t="s">
        <v>2661</v>
      </c>
      <c r="AA519" s="214">
        <v>2022</v>
      </c>
      <c r="AB519" s="215">
        <v>6</v>
      </c>
      <c r="AC519" s="215">
        <v>8</v>
      </c>
      <c r="AD519" s="220" t="b">
        <f>IF(ISBLANK(GroupMember[[#This Row],[1. Identifiant interne d’exploitation agricole*]]),"",IF(ISERROR(MATCH(GroupMember[[#This Row],[1. Identifiant interne d’exploitation agricole*]],CertifiedCrop[1. Identifiant interne d’exploitation agricole*],0)),FALSE,TRUE))</f>
        <v>1</v>
      </c>
      <c r="AE519" s="220" t="b">
        <f>IF(ISBLANK(GroupMember[[#This Row],[1. Identifiant interne d’exploitation agricole*]]),"",IF(ISERROR(MATCH(GroupMember[[#This Row],[1. Identifiant interne d’exploitation agricole*]],FarmUnit[1. Identifiant interne d’exploitation agricole*],0)),FALSE,TRUE))</f>
        <v>1</v>
      </c>
      <c r="AF519" s="165" t="str">
        <f t="shared" si="32"/>
        <v xml:space="preserve"> HERVE  SIAN</v>
      </c>
      <c r="AG519" s="166" t="str">
        <f t="shared" si="33"/>
        <v>8/6/2022</v>
      </c>
      <c r="AH519" s="167">
        <f t="shared" si="35"/>
        <v>5</v>
      </c>
      <c r="AI519" s="168">
        <f t="shared" si="34"/>
        <v>0</v>
      </c>
    </row>
    <row r="520" spans="1:35" ht="15.75" customHeight="1" x14ac:dyDescent="0.2">
      <c r="A520" s="233" t="s">
        <v>2084</v>
      </c>
      <c r="B520" s="206" t="s">
        <v>667</v>
      </c>
      <c r="C520" s="233" t="s">
        <v>2084</v>
      </c>
      <c r="D520" s="227" t="s">
        <v>1762</v>
      </c>
      <c r="E520" s="206" t="s">
        <v>669</v>
      </c>
      <c r="F520" s="206" t="s">
        <v>670</v>
      </c>
      <c r="G520" s="227" t="s">
        <v>1762</v>
      </c>
      <c r="H520" s="275">
        <v>3.61</v>
      </c>
      <c r="I520" s="206" t="s">
        <v>671</v>
      </c>
      <c r="J520" s="206">
        <v>1</v>
      </c>
      <c r="K520" s="207">
        <v>2022</v>
      </c>
      <c r="L520" s="228" t="s">
        <v>2085</v>
      </c>
      <c r="M520" s="208" t="s">
        <v>937</v>
      </c>
      <c r="N520" s="260" t="s">
        <v>667</v>
      </c>
      <c r="O520" s="209" t="s">
        <v>667</v>
      </c>
      <c r="P520" s="232" t="s">
        <v>674</v>
      </c>
      <c r="Q520" s="210">
        <v>1975</v>
      </c>
      <c r="R520" s="225">
        <v>3</v>
      </c>
      <c r="S520" s="211" t="s">
        <v>667</v>
      </c>
      <c r="T520" s="211" t="s">
        <v>667</v>
      </c>
      <c r="U520" s="211" t="s">
        <v>667</v>
      </c>
      <c r="V520" s="211" t="s">
        <v>667</v>
      </c>
      <c r="W520" s="211" t="s">
        <v>667</v>
      </c>
      <c r="X520" s="212">
        <v>0</v>
      </c>
      <c r="Y520" s="212">
        <v>0</v>
      </c>
      <c r="Z520" s="213" t="s">
        <v>2661</v>
      </c>
      <c r="AA520" s="214">
        <v>2022</v>
      </c>
      <c r="AB520" s="215">
        <v>6</v>
      </c>
      <c r="AC520" s="215">
        <v>8</v>
      </c>
      <c r="AD520" s="220" t="b">
        <f>IF(ISBLANK(GroupMember[[#This Row],[1. Identifiant interne d’exploitation agricole*]]),"",IF(ISERROR(MATCH(GroupMember[[#This Row],[1. Identifiant interne d’exploitation agricole*]],CertifiedCrop[1. Identifiant interne d’exploitation agricole*],0)),FALSE,TRUE))</f>
        <v>1</v>
      </c>
      <c r="AE520" s="220" t="b">
        <f>IF(ISBLANK(GroupMember[[#This Row],[1. Identifiant interne d’exploitation agricole*]]),"",IF(ISERROR(MATCH(GroupMember[[#This Row],[1. Identifiant interne d’exploitation agricole*]],FarmUnit[1. Identifiant interne d’exploitation agricole*],0)),FALSE,TRUE))</f>
        <v>1</v>
      </c>
      <c r="AF520" s="165" t="str">
        <f t="shared" si="32"/>
        <v>VICTORIEN GUEI</v>
      </c>
      <c r="AG520" s="166" t="str">
        <f t="shared" si="33"/>
        <v>8/6/2022</v>
      </c>
      <c r="AH520" s="167">
        <f t="shared" si="35"/>
        <v>5</v>
      </c>
      <c r="AI520" s="168">
        <f t="shared" si="34"/>
        <v>0</v>
      </c>
    </row>
    <row r="521" spans="1:35" ht="15.75" customHeight="1" x14ac:dyDescent="0.2">
      <c r="A521" s="206" t="s">
        <v>2086</v>
      </c>
      <c r="B521" s="206" t="s">
        <v>667</v>
      </c>
      <c r="C521" s="206" t="s">
        <v>2086</v>
      </c>
      <c r="D521" s="227" t="s">
        <v>1762</v>
      </c>
      <c r="E521" s="206" t="s">
        <v>669</v>
      </c>
      <c r="F521" s="206" t="s">
        <v>670</v>
      </c>
      <c r="G521" s="227" t="s">
        <v>1762</v>
      </c>
      <c r="H521" s="275">
        <v>2.5099999999999998</v>
      </c>
      <c r="I521" s="206" t="s">
        <v>671</v>
      </c>
      <c r="J521" s="206">
        <v>1</v>
      </c>
      <c r="K521" s="207">
        <v>2022</v>
      </c>
      <c r="L521" s="228" t="s">
        <v>2087</v>
      </c>
      <c r="M521" s="208" t="s">
        <v>2083</v>
      </c>
      <c r="N521" s="260" t="s">
        <v>667</v>
      </c>
      <c r="O521" s="209" t="s">
        <v>667</v>
      </c>
      <c r="P521" s="232" t="s">
        <v>674</v>
      </c>
      <c r="Q521" s="210">
        <v>1973</v>
      </c>
      <c r="R521" s="225">
        <v>3</v>
      </c>
      <c r="S521" s="211" t="s">
        <v>667</v>
      </c>
      <c r="T521" s="211" t="s">
        <v>667</v>
      </c>
      <c r="U521" s="211" t="s">
        <v>667</v>
      </c>
      <c r="V521" s="211" t="s">
        <v>667</v>
      </c>
      <c r="W521" s="211" t="s">
        <v>667</v>
      </c>
      <c r="X521" s="212">
        <v>0</v>
      </c>
      <c r="Y521" s="212">
        <v>0</v>
      </c>
      <c r="Z521" s="213" t="s">
        <v>2661</v>
      </c>
      <c r="AA521" s="214">
        <v>2022</v>
      </c>
      <c r="AB521" s="215">
        <v>6</v>
      </c>
      <c r="AC521" s="215">
        <v>8</v>
      </c>
      <c r="AD521" s="220" t="b">
        <f>IF(ISBLANK(GroupMember[[#This Row],[1. Identifiant interne d’exploitation agricole*]]),"",IF(ISERROR(MATCH(GroupMember[[#This Row],[1. Identifiant interne d’exploitation agricole*]],CertifiedCrop[1. Identifiant interne d’exploitation agricole*],0)),FALSE,TRUE))</f>
        <v>1</v>
      </c>
      <c r="AE521" s="220" t="b">
        <f>IF(ISBLANK(GroupMember[[#This Row],[1. Identifiant interne d’exploitation agricole*]]),"",IF(ISERROR(MATCH(GroupMember[[#This Row],[1. Identifiant interne d’exploitation agricole*]],FarmUnit[1. Identifiant interne d’exploitation agricole*],0)),FALSE,TRUE))</f>
        <v>1</v>
      </c>
      <c r="AF521" s="165" t="str">
        <f t="shared" si="32"/>
        <v xml:space="preserve"> JEAN CLAUDE  SIAN</v>
      </c>
      <c r="AG521" s="166" t="str">
        <f t="shared" si="33"/>
        <v>8/6/2022</v>
      </c>
      <c r="AH521" s="167">
        <f t="shared" si="35"/>
        <v>5</v>
      </c>
      <c r="AI521" s="168">
        <f t="shared" si="34"/>
        <v>0</v>
      </c>
    </row>
    <row r="522" spans="1:35" ht="15.75" customHeight="1" x14ac:dyDescent="0.2">
      <c r="A522" s="233" t="s">
        <v>2088</v>
      </c>
      <c r="B522" s="206" t="s">
        <v>667</v>
      </c>
      <c r="C522" s="233" t="s">
        <v>2088</v>
      </c>
      <c r="D522" s="227" t="s">
        <v>1762</v>
      </c>
      <c r="E522" s="206" t="s">
        <v>669</v>
      </c>
      <c r="F522" s="206" t="s">
        <v>670</v>
      </c>
      <c r="G522" s="227" t="s">
        <v>1762</v>
      </c>
      <c r="H522" s="275">
        <v>2.93</v>
      </c>
      <c r="I522" s="206" t="s">
        <v>671</v>
      </c>
      <c r="J522" s="206">
        <v>1</v>
      </c>
      <c r="K522" s="207">
        <v>2022</v>
      </c>
      <c r="L522" s="228" t="s">
        <v>2089</v>
      </c>
      <c r="M522" s="208" t="s">
        <v>905</v>
      </c>
      <c r="N522" s="260" t="s">
        <v>667</v>
      </c>
      <c r="O522" s="209" t="s">
        <v>667</v>
      </c>
      <c r="P522" s="232" t="s">
        <v>674</v>
      </c>
      <c r="Q522" s="210">
        <v>1972</v>
      </c>
      <c r="R522" s="225">
        <v>3</v>
      </c>
      <c r="S522" s="211" t="s">
        <v>667</v>
      </c>
      <c r="T522" s="211" t="s">
        <v>667</v>
      </c>
      <c r="U522" s="211" t="s">
        <v>667</v>
      </c>
      <c r="V522" s="211" t="s">
        <v>667</v>
      </c>
      <c r="W522" s="211" t="s">
        <v>667</v>
      </c>
      <c r="X522" s="212">
        <v>0</v>
      </c>
      <c r="Y522" s="212">
        <v>0</v>
      </c>
      <c r="Z522" s="213" t="s">
        <v>2661</v>
      </c>
      <c r="AA522" s="214">
        <v>2022</v>
      </c>
      <c r="AB522" s="215">
        <v>6</v>
      </c>
      <c r="AC522" s="215">
        <v>9</v>
      </c>
      <c r="AD522" s="220" t="b">
        <f>IF(ISBLANK(GroupMember[[#This Row],[1. Identifiant interne d’exploitation agricole*]]),"",IF(ISERROR(MATCH(GroupMember[[#This Row],[1. Identifiant interne d’exploitation agricole*]],CertifiedCrop[1. Identifiant interne d’exploitation agricole*],0)),FALSE,TRUE))</f>
        <v>1</v>
      </c>
      <c r="AE522" s="220" t="b">
        <f>IF(ISBLANK(GroupMember[[#This Row],[1. Identifiant interne d’exploitation agricole*]]),"",IF(ISERROR(MATCH(GroupMember[[#This Row],[1. Identifiant interne d’exploitation agricole*]],FarmUnit[1. Identifiant interne d’exploitation agricole*],0)),FALSE,TRUE))</f>
        <v>1</v>
      </c>
      <c r="AF522" s="165" t="str">
        <f t="shared" si="32"/>
        <v xml:space="preserve"> ANGE CEDRIC BORIS  SIE</v>
      </c>
      <c r="AG522" s="166" t="str">
        <f t="shared" si="33"/>
        <v>9/6/2022</v>
      </c>
      <c r="AH522" s="167">
        <f t="shared" si="35"/>
        <v>6</v>
      </c>
      <c r="AI522" s="168">
        <f t="shared" si="34"/>
        <v>0</v>
      </c>
    </row>
    <row r="523" spans="1:35" ht="15.75" customHeight="1" x14ac:dyDescent="0.2">
      <c r="A523" s="206" t="s">
        <v>2090</v>
      </c>
      <c r="B523" s="206" t="s">
        <v>667</v>
      </c>
      <c r="C523" s="206" t="s">
        <v>2090</v>
      </c>
      <c r="D523" s="227" t="s">
        <v>1762</v>
      </c>
      <c r="E523" s="206" t="s">
        <v>669</v>
      </c>
      <c r="F523" s="206" t="s">
        <v>670</v>
      </c>
      <c r="G523" s="227" t="s">
        <v>1762</v>
      </c>
      <c r="H523" s="275">
        <v>2.75</v>
      </c>
      <c r="I523" s="206" t="s">
        <v>671</v>
      </c>
      <c r="J523" s="206">
        <v>1</v>
      </c>
      <c r="K523" s="207">
        <v>2022</v>
      </c>
      <c r="L523" s="228" t="s">
        <v>2091</v>
      </c>
      <c r="M523" s="208" t="s">
        <v>905</v>
      </c>
      <c r="N523" s="260" t="s">
        <v>667</v>
      </c>
      <c r="O523" s="209" t="s">
        <v>667</v>
      </c>
      <c r="P523" s="232" t="s">
        <v>674</v>
      </c>
      <c r="Q523" s="210">
        <v>1985</v>
      </c>
      <c r="R523" s="225">
        <v>5</v>
      </c>
      <c r="S523" s="211" t="s">
        <v>667</v>
      </c>
      <c r="T523" s="211" t="s">
        <v>667</v>
      </c>
      <c r="U523" s="211" t="s">
        <v>667</v>
      </c>
      <c r="V523" s="211" t="s">
        <v>667</v>
      </c>
      <c r="W523" s="211" t="s">
        <v>667</v>
      </c>
      <c r="X523" s="212">
        <v>0</v>
      </c>
      <c r="Y523" s="212">
        <v>0</v>
      </c>
      <c r="Z523" s="213" t="s">
        <v>2661</v>
      </c>
      <c r="AA523" s="214">
        <v>2022</v>
      </c>
      <c r="AB523" s="215">
        <v>6</v>
      </c>
      <c r="AC523" s="215">
        <v>9</v>
      </c>
      <c r="AD523" s="220" t="b">
        <f>IF(ISBLANK(GroupMember[[#This Row],[1. Identifiant interne d’exploitation agricole*]]),"",IF(ISERROR(MATCH(GroupMember[[#This Row],[1. Identifiant interne d’exploitation agricole*]],CertifiedCrop[1. Identifiant interne d’exploitation agricole*],0)),FALSE,TRUE))</f>
        <v>1</v>
      </c>
      <c r="AE523" s="220" t="b">
        <f>IF(ISBLANK(GroupMember[[#This Row],[1. Identifiant interne d’exploitation agricole*]]),"",IF(ISERROR(MATCH(GroupMember[[#This Row],[1. Identifiant interne d’exploitation agricole*]],FarmUnit[1. Identifiant interne d’exploitation agricole*],0)),FALSE,TRUE))</f>
        <v>1</v>
      </c>
      <c r="AF523" s="165" t="str">
        <f t="shared" si="32"/>
        <v xml:space="preserve"> DELPHIN  SIE</v>
      </c>
      <c r="AG523" s="166" t="str">
        <f t="shared" si="33"/>
        <v>9/6/2022</v>
      </c>
      <c r="AH523" s="167">
        <f t="shared" si="35"/>
        <v>6</v>
      </c>
      <c r="AI523" s="168">
        <f t="shared" si="34"/>
        <v>0</v>
      </c>
    </row>
    <row r="524" spans="1:35" ht="15.75" customHeight="1" x14ac:dyDescent="0.2">
      <c r="A524" s="233" t="s">
        <v>2092</v>
      </c>
      <c r="B524" s="206" t="s">
        <v>667</v>
      </c>
      <c r="C524" s="233" t="s">
        <v>2092</v>
      </c>
      <c r="D524" s="227" t="s">
        <v>1762</v>
      </c>
      <c r="E524" s="206" t="s">
        <v>669</v>
      </c>
      <c r="F524" s="206" t="s">
        <v>670</v>
      </c>
      <c r="G524" s="227" t="s">
        <v>1762</v>
      </c>
      <c r="H524" s="275">
        <v>2.62</v>
      </c>
      <c r="I524" s="206" t="s">
        <v>671</v>
      </c>
      <c r="J524" s="206">
        <v>1</v>
      </c>
      <c r="K524" s="207">
        <v>2022</v>
      </c>
      <c r="L524" s="228" t="s">
        <v>2093</v>
      </c>
      <c r="M524" s="208" t="s">
        <v>2094</v>
      </c>
      <c r="N524" s="260" t="s">
        <v>667</v>
      </c>
      <c r="O524" s="209" t="s">
        <v>667</v>
      </c>
      <c r="P524" s="232" t="s">
        <v>674</v>
      </c>
      <c r="Q524" s="210">
        <v>1984</v>
      </c>
      <c r="R524" s="225">
        <v>4</v>
      </c>
      <c r="S524" s="211" t="s">
        <v>667</v>
      </c>
      <c r="T524" s="211" t="s">
        <v>667</v>
      </c>
      <c r="U524" s="211" t="s">
        <v>667</v>
      </c>
      <c r="V524" s="211" t="s">
        <v>667</v>
      </c>
      <c r="W524" s="211" t="s">
        <v>667</v>
      </c>
      <c r="X524" s="212">
        <v>0</v>
      </c>
      <c r="Y524" s="212">
        <v>0</v>
      </c>
      <c r="Z524" s="213" t="s">
        <v>2661</v>
      </c>
      <c r="AA524" s="214">
        <v>2022</v>
      </c>
      <c r="AB524" s="215">
        <v>6</v>
      </c>
      <c r="AC524" s="215">
        <v>9</v>
      </c>
      <c r="AD524" s="220" t="b">
        <f>IF(ISBLANK(GroupMember[[#This Row],[1. Identifiant interne d’exploitation agricole*]]),"",IF(ISERROR(MATCH(GroupMember[[#This Row],[1. Identifiant interne d’exploitation agricole*]],CertifiedCrop[1. Identifiant interne d’exploitation agricole*],0)),FALSE,TRUE))</f>
        <v>1</v>
      </c>
      <c r="AE524" s="220" t="b">
        <f>IF(ISBLANK(GroupMember[[#This Row],[1. Identifiant interne d’exploitation agricole*]]),"",IF(ISERROR(MATCH(GroupMember[[#This Row],[1. Identifiant interne d’exploitation agricole*]],FarmUnit[1. Identifiant interne d’exploitation agricole*],0)),FALSE,TRUE))</f>
        <v>1</v>
      </c>
      <c r="AF524" s="165" t="str">
        <f t="shared" si="32"/>
        <v xml:space="preserve"> FRANCK SIROUX</v>
      </c>
      <c r="AG524" s="166" t="str">
        <f t="shared" si="33"/>
        <v>9/6/2022</v>
      </c>
      <c r="AH524" s="167">
        <f t="shared" si="35"/>
        <v>6</v>
      </c>
      <c r="AI524" s="168">
        <f t="shared" si="34"/>
        <v>0</v>
      </c>
    </row>
    <row r="525" spans="1:35" ht="15.75" customHeight="1" x14ac:dyDescent="0.2">
      <c r="A525" s="206" t="s">
        <v>2095</v>
      </c>
      <c r="B525" s="206" t="s">
        <v>667</v>
      </c>
      <c r="C525" s="206" t="s">
        <v>2095</v>
      </c>
      <c r="D525" s="227" t="s">
        <v>1762</v>
      </c>
      <c r="E525" s="206" t="s">
        <v>669</v>
      </c>
      <c r="F525" s="206" t="s">
        <v>670</v>
      </c>
      <c r="G525" s="227" t="s">
        <v>1762</v>
      </c>
      <c r="H525" s="275">
        <v>2.81</v>
      </c>
      <c r="I525" s="206" t="s">
        <v>671</v>
      </c>
      <c r="J525" s="206">
        <v>1</v>
      </c>
      <c r="K525" s="207">
        <v>2022</v>
      </c>
      <c r="L525" s="228" t="s">
        <v>2096</v>
      </c>
      <c r="M525" s="208" t="s">
        <v>2097</v>
      </c>
      <c r="N525" s="260" t="s">
        <v>667</v>
      </c>
      <c r="O525" s="209" t="s">
        <v>667</v>
      </c>
      <c r="P525" s="232" t="s">
        <v>674</v>
      </c>
      <c r="Q525" s="210">
        <v>1975</v>
      </c>
      <c r="R525" s="225">
        <v>5</v>
      </c>
      <c r="S525" s="211" t="s">
        <v>667</v>
      </c>
      <c r="T525" s="211" t="s">
        <v>667</v>
      </c>
      <c r="U525" s="211" t="s">
        <v>667</v>
      </c>
      <c r="V525" s="211" t="s">
        <v>667</v>
      </c>
      <c r="W525" s="211" t="s">
        <v>667</v>
      </c>
      <c r="X525" s="212">
        <v>0</v>
      </c>
      <c r="Y525" s="212">
        <v>0</v>
      </c>
      <c r="Z525" s="213" t="s">
        <v>2661</v>
      </c>
      <c r="AA525" s="214">
        <v>2022</v>
      </c>
      <c r="AB525" s="215">
        <v>6</v>
      </c>
      <c r="AC525" s="215">
        <v>9</v>
      </c>
      <c r="AD525" s="220" t="b">
        <f>IF(ISBLANK(GroupMember[[#This Row],[1. Identifiant interne d’exploitation agricole*]]),"",IF(ISERROR(MATCH(GroupMember[[#This Row],[1. Identifiant interne d’exploitation agricole*]],CertifiedCrop[1. Identifiant interne d’exploitation agricole*],0)),FALSE,TRUE))</f>
        <v>1</v>
      </c>
      <c r="AE525" s="220" t="b">
        <f>IF(ISBLANK(GroupMember[[#This Row],[1. Identifiant interne d’exploitation agricole*]]),"",IF(ISERROR(MATCH(GroupMember[[#This Row],[1. Identifiant interne d’exploitation agricole*]],FarmUnit[1. Identifiant interne d’exploitation agricole*],0)),FALSE,TRUE))</f>
        <v>1</v>
      </c>
      <c r="AF525" s="165" t="str">
        <f t="shared" si="32"/>
        <v xml:space="preserve"> RODOLPHE  SOMPLEI</v>
      </c>
      <c r="AG525" s="166" t="str">
        <f t="shared" si="33"/>
        <v>9/6/2022</v>
      </c>
      <c r="AH525" s="167">
        <f t="shared" si="35"/>
        <v>6</v>
      </c>
      <c r="AI525" s="168">
        <f t="shared" si="34"/>
        <v>0</v>
      </c>
    </row>
    <row r="526" spans="1:35" ht="15.75" customHeight="1" x14ac:dyDescent="0.2">
      <c r="A526" s="233" t="s">
        <v>2098</v>
      </c>
      <c r="B526" s="206" t="s">
        <v>667</v>
      </c>
      <c r="C526" s="233" t="s">
        <v>2098</v>
      </c>
      <c r="D526" s="227" t="s">
        <v>1762</v>
      </c>
      <c r="E526" s="206" t="s">
        <v>669</v>
      </c>
      <c r="F526" s="206" t="s">
        <v>670</v>
      </c>
      <c r="G526" s="227" t="s">
        <v>1762</v>
      </c>
      <c r="H526" s="275">
        <v>4</v>
      </c>
      <c r="I526" s="206" t="s">
        <v>671</v>
      </c>
      <c r="J526" s="206">
        <v>1</v>
      </c>
      <c r="K526" s="207">
        <v>2022</v>
      </c>
      <c r="L526" s="228" t="s">
        <v>1824</v>
      </c>
      <c r="M526" s="208" t="s">
        <v>2099</v>
      </c>
      <c r="N526" s="260" t="s">
        <v>667</v>
      </c>
      <c r="O526" s="209" t="s">
        <v>667</v>
      </c>
      <c r="P526" s="232" t="s">
        <v>674</v>
      </c>
      <c r="Q526" s="210">
        <v>1982</v>
      </c>
      <c r="R526" s="225">
        <v>2</v>
      </c>
      <c r="S526" s="211" t="s">
        <v>667</v>
      </c>
      <c r="T526" s="211" t="s">
        <v>667</v>
      </c>
      <c r="U526" s="211" t="s">
        <v>667</v>
      </c>
      <c r="V526" s="211" t="s">
        <v>667</v>
      </c>
      <c r="W526" s="211" t="s">
        <v>667</v>
      </c>
      <c r="X526" s="212">
        <v>0</v>
      </c>
      <c r="Y526" s="212">
        <v>0</v>
      </c>
      <c r="Z526" s="213" t="s">
        <v>2661</v>
      </c>
      <c r="AA526" s="214">
        <v>2022</v>
      </c>
      <c r="AB526" s="215">
        <v>6</v>
      </c>
      <c r="AC526" s="215">
        <v>5</v>
      </c>
      <c r="AD526" s="220" t="b">
        <f>IF(ISBLANK(GroupMember[[#This Row],[1. Identifiant interne d’exploitation agricole*]]),"",IF(ISERROR(MATCH(GroupMember[[#This Row],[1. Identifiant interne d’exploitation agricole*]],CertifiedCrop[1. Identifiant interne d’exploitation agricole*],0)),FALSE,TRUE))</f>
        <v>1</v>
      </c>
      <c r="AE526" s="220" t="b">
        <f>IF(ISBLANK(GroupMember[[#This Row],[1. Identifiant interne d’exploitation agricole*]]),"",IF(ISERROR(MATCH(GroupMember[[#This Row],[1. Identifiant interne d’exploitation agricole*]],FarmUnit[1. Identifiant interne d’exploitation agricole*],0)),FALSE,TRUE))</f>
        <v>1</v>
      </c>
      <c r="AF526" s="165" t="str">
        <f t="shared" si="32"/>
        <v xml:space="preserve"> ANTOINE  SORY</v>
      </c>
      <c r="AG526" s="166" t="str">
        <f t="shared" si="33"/>
        <v>5/6/2022</v>
      </c>
      <c r="AH526" s="167">
        <f t="shared" si="35"/>
        <v>5</v>
      </c>
      <c r="AI526" s="168">
        <f t="shared" si="34"/>
        <v>0</v>
      </c>
    </row>
    <row r="527" spans="1:35" ht="15.75" customHeight="1" x14ac:dyDescent="0.2">
      <c r="A527" s="206" t="s">
        <v>2100</v>
      </c>
      <c r="B527" s="206" t="s">
        <v>667</v>
      </c>
      <c r="C527" s="206" t="s">
        <v>2100</v>
      </c>
      <c r="D527" s="227" t="s">
        <v>1762</v>
      </c>
      <c r="E527" s="206" t="s">
        <v>669</v>
      </c>
      <c r="F527" s="206" t="s">
        <v>670</v>
      </c>
      <c r="G527" s="227" t="s">
        <v>1762</v>
      </c>
      <c r="H527" s="275">
        <v>2.5</v>
      </c>
      <c r="I527" s="206" t="s">
        <v>671</v>
      </c>
      <c r="J527" s="206">
        <v>1</v>
      </c>
      <c r="K527" s="207">
        <v>2022</v>
      </c>
      <c r="L527" s="228" t="s">
        <v>2101</v>
      </c>
      <c r="M527" s="208" t="s">
        <v>1743</v>
      </c>
      <c r="N527" s="260" t="s">
        <v>667</v>
      </c>
      <c r="O527" s="209" t="s">
        <v>667</v>
      </c>
      <c r="P527" s="232" t="s">
        <v>674</v>
      </c>
      <c r="Q527" s="210">
        <v>1970</v>
      </c>
      <c r="R527" s="225">
        <v>6</v>
      </c>
      <c r="S527" s="211" t="s">
        <v>667</v>
      </c>
      <c r="T527" s="211" t="s">
        <v>667</v>
      </c>
      <c r="U527" s="211" t="s">
        <v>667</v>
      </c>
      <c r="V527" s="211" t="s">
        <v>667</v>
      </c>
      <c r="W527" s="211" t="s">
        <v>667</v>
      </c>
      <c r="X527" s="212">
        <v>0</v>
      </c>
      <c r="Y527" s="212">
        <v>0</v>
      </c>
      <c r="Z527" s="213" t="s">
        <v>2661</v>
      </c>
      <c r="AA527" s="214">
        <v>2022</v>
      </c>
      <c r="AB527" s="215">
        <v>6</v>
      </c>
      <c r="AC527" s="215">
        <v>5</v>
      </c>
      <c r="AD527" s="220" t="b">
        <f>IF(ISBLANK(GroupMember[[#This Row],[1. Identifiant interne d’exploitation agricole*]]),"",IF(ISERROR(MATCH(GroupMember[[#This Row],[1. Identifiant interne d’exploitation agricole*]],CertifiedCrop[1. Identifiant interne d’exploitation agricole*],0)),FALSE,TRUE))</f>
        <v>1</v>
      </c>
      <c r="AE527" s="220" t="b">
        <f>IF(ISBLANK(GroupMember[[#This Row],[1. Identifiant interne d’exploitation agricole*]]),"",IF(ISERROR(MATCH(GroupMember[[#This Row],[1. Identifiant interne d’exploitation agricole*]],FarmUnit[1. Identifiant interne d’exploitation agricole*],0)),FALSE,TRUE))</f>
        <v>1</v>
      </c>
      <c r="AF527" s="165" t="str">
        <f t="shared" si="32"/>
        <v xml:space="preserve"> KOHON ETIENNE  TAHA</v>
      </c>
      <c r="AG527" s="166" t="str">
        <f t="shared" si="33"/>
        <v>5/6/2022</v>
      </c>
      <c r="AH527" s="167">
        <f t="shared" si="35"/>
        <v>5</v>
      </c>
      <c r="AI527" s="168">
        <f t="shared" si="34"/>
        <v>0</v>
      </c>
    </row>
    <row r="528" spans="1:35" ht="15.75" customHeight="1" x14ac:dyDescent="0.2">
      <c r="A528" s="233" t="s">
        <v>2102</v>
      </c>
      <c r="B528" s="206" t="s">
        <v>667</v>
      </c>
      <c r="C528" s="233" t="s">
        <v>2102</v>
      </c>
      <c r="D528" s="227" t="s">
        <v>1762</v>
      </c>
      <c r="E528" s="206" t="s">
        <v>669</v>
      </c>
      <c r="F528" s="206" t="s">
        <v>670</v>
      </c>
      <c r="G528" s="227" t="s">
        <v>1762</v>
      </c>
      <c r="H528" s="275">
        <v>3.2</v>
      </c>
      <c r="I528" s="206" t="s">
        <v>671</v>
      </c>
      <c r="J528" s="206">
        <v>1</v>
      </c>
      <c r="K528" s="207">
        <v>2022</v>
      </c>
      <c r="L528" s="228" t="s">
        <v>1986</v>
      </c>
      <c r="M528" s="208" t="s">
        <v>2103</v>
      </c>
      <c r="N528" s="260" t="s">
        <v>667</v>
      </c>
      <c r="O528" s="209" t="s">
        <v>667</v>
      </c>
      <c r="P528" s="232" t="s">
        <v>674</v>
      </c>
      <c r="Q528" s="210">
        <v>1974</v>
      </c>
      <c r="R528" s="225">
        <v>2</v>
      </c>
      <c r="S528" s="211" t="s">
        <v>667</v>
      </c>
      <c r="T528" s="211" t="s">
        <v>667</v>
      </c>
      <c r="U528" s="211" t="s">
        <v>667</v>
      </c>
      <c r="V528" s="211" t="s">
        <v>667</v>
      </c>
      <c r="W528" s="211" t="s">
        <v>667</v>
      </c>
      <c r="X528" s="212">
        <v>0</v>
      </c>
      <c r="Y528" s="212">
        <v>0</v>
      </c>
      <c r="Z528" s="213" t="s">
        <v>2661</v>
      </c>
      <c r="AA528" s="214">
        <v>2022</v>
      </c>
      <c r="AB528" s="215">
        <v>6</v>
      </c>
      <c r="AC528" s="215">
        <v>5</v>
      </c>
      <c r="AD528" s="220" t="b">
        <f>IF(ISBLANK(GroupMember[[#This Row],[1. Identifiant interne d’exploitation agricole*]]),"",IF(ISERROR(MATCH(GroupMember[[#This Row],[1. Identifiant interne d’exploitation agricole*]],CertifiedCrop[1. Identifiant interne d’exploitation agricole*],0)),FALSE,TRUE))</f>
        <v>1</v>
      </c>
      <c r="AE528" s="220" t="b">
        <f>IF(ISBLANK(GroupMember[[#This Row],[1. Identifiant interne d’exploitation agricole*]]),"",IF(ISERROR(MATCH(GroupMember[[#This Row],[1. Identifiant interne d’exploitation agricole*]],FarmUnit[1. Identifiant interne d’exploitation agricole*],0)),FALSE,TRUE))</f>
        <v>1</v>
      </c>
      <c r="AF528" s="165" t="str">
        <f t="shared" si="32"/>
        <v xml:space="preserve"> ALAIN TAHOU</v>
      </c>
      <c r="AG528" s="166" t="str">
        <f t="shared" si="33"/>
        <v>5/6/2022</v>
      </c>
      <c r="AH528" s="167">
        <f t="shared" si="35"/>
        <v>5</v>
      </c>
      <c r="AI528" s="168">
        <f t="shared" si="34"/>
        <v>0</v>
      </c>
    </row>
    <row r="529" spans="1:35" ht="15.75" customHeight="1" x14ac:dyDescent="0.2">
      <c r="A529" s="206" t="s">
        <v>2104</v>
      </c>
      <c r="B529" s="206" t="s">
        <v>667</v>
      </c>
      <c r="C529" s="206" t="s">
        <v>2104</v>
      </c>
      <c r="D529" s="227" t="s">
        <v>1762</v>
      </c>
      <c r="E529" s="206" t="s">
        <v>669</v>
      </c>
      <c r="F529" s="206" t="s">
        <v>670</v>
      </c>
      <c r="G529" s="227" t="s">
        <v>1762</v>
      </c>
      <c r="H529" s="275">
        <v>3.44</v>
      </c>
      <c r="I529" s="206" t="s">
        <v>671</v>
      </c>
      <c r="J529" s="206">
        <v>1</v>
      </c>
      <c r="K529" s="207">
        <v>2022</v>
      </c>
      <c r="L529" s="228" t="s">
        <v>2105</v>
      </c>
      <c r="M529" s="208" t="s">
        <v>2106</v>
      </c>
      <c r="N529" s="260" t="s">
        <v>667</v>
      </c>
      <c r="O529" s="209" t="s">
        <v>667</v>
      </c>
      <c r="P529" s="232" t="s">
        <v>674</v>
      </c>
      <c r="Q529" s="210">
        <v>1976</v>
      </c>
      <c r="R529" s="225">
        <v>3</v>
      </c>
      <c r="S529" s="211" t="s">
        <v>667</v>
      </c>
      <c r="T529" s="211" t="s">
        <v>667</v>
      </c>
      <c r="U529" s="211" t="s">
        <v>667</v>
      </c>
      <c r="V529" s="211" t="s">
        <v>667</v>
      </c>
      <c r="W529" s="211" t="s">
        <v>667</v>
      </c>
      <c r="X529" s="212">
        <v>0</v>
      </c>
      <c r="Y529" s="212">
        <v>0</v>
      </c>
      <c r="Z529" s="213" t="s">
        <v>2661</v>
      </c>
      <c r="AA529" s="214">
        <v>2022</v>
      </c>
      <c r="AB529" s="215">
        <v>6</v>
      </c>
      <c r="AC529" s="215">
        <v>5</v>
      </c>
      <c r="AD529" s="220" t="b">
        <f>IF(ISBLANK(GroupMember[[#This Row],[1. Identifiant interne d’exploitation agricole*]]),"",IF(ISERROR(MATCH(GroupMember[[#This Row],[1. Identifiant interne d’exploitation agricole*]],CertifiedCrop[1. Identifiant interne d’exploitation agricole*],0)),FALSE,TRUE))</f>
        <v>1</v>
      </c>
      <c r="AE529" s="220" t="b">
        <f>IF(ISBLANK(GroupMember[[#This Row],[1. Identifiant interne d’exploitation agricole*]]),"",IF(ISERROR(MATCH(GroupMember[[#This Row],[1. Identifiant interne d’exploitation agricole*]],FarmUnit[1. Identifiant interne d’exploitation agricole*],0)),FALSE,TRUE))</f>
        <v>1</v>
      </c>
      <c r="AF529" s="165" t="str">
        <f t="shared" si="32"/>
        <v xml:space="preserve">MOISE  TAHOUA </v>
      </c>
      <c r="AG529" s="166" t="str">
        <f t="shared" si="33"/>
        <v>5/6/2022</v>
      </c>
      <c r="AH529" s="167">
        <f t="shared" si="35"/>
        <v>5</v>
      </c>
      <c r="AI529" s="168">
        <f t="shared" si="34"/>
        <v>0</v>
      </c>
    </row>
    <row r="530" spans="1:35" ht="15.75" customHeight="1" x14ac:dyDescent="0.2">
      <c r="A530" s="233" t="s">
        <v>2107</v>
      </c>
      <c r="B530" s="206" t="s">
        <v>667</v>
      </c>
      <c r="C530" s="233" t="s">
        <v>2107</v>
      </c>
      <c r="D530" s="227" t="s">
        <v>1762</v>
      </c>
      <c r="E530" s="206" t="s">
        <v>669</v>
      </c>
      <c r="F530" s="206" t="s">
        <v>670</v>
      </c>
      <c r="G530" s="227" t="s">
        <v>1762</v>
      </c>
      <c r="H530" s="275">
        <v>4.0199999999999996</v>
      </c>
      <c r="I530" s="206" t="s">
        <v>671</v>
      </c>
      <c r="J530" s="206">
        <v>1</v>
      </c>
      <c r="K530" s="207">
        <v>2022</v>
      </c>
      <c r="L530" s="228" t="s">
        <v>2108</v>
      </c>
      <c r="M530" s="208" t="s">
        <v>2109</v>
      </c>
      <c r="N530" s="260" t="s">
        <v>667</v>
      </c>
      <c r="O530" s="209" t="s">
        <v>667</v>
      </c>
      <c r="P530" s="232" t="s">
        <v>674</v>
      </c>
      <c r="Q530" s="210">
        <v>1983</v>
      </c>
      <c r="R530" s="225">
        <v>3</v>
      </c>
      <c r="S530" s="211" t="s">
        <v>667</v>
      </c>
      <c r="T530" s="211" t="s">
        <v>667</v>
      </c>
      <c r="U530" s="211" t="s">
        <v>667</v>
      </c>
      <c r="V530" s="211" t="s">
        <v>667</v>
      </c>
      <c r="W530" s="211" t="s">
        <v>667</v>
      </c>
      <c r="X530" s="212">
        <v>0</v>
      </c>
      <c r="Y530" s="212">
        <v>0</v>
      </c>
      <c r="Z530" s="213" t="s">
        <v>2661</v>
      </c>
      <c r="AA530" s="214">
        <v>2022</v>
      </c>
      <c r="AB530" s="215">
        <v>6</v>
      </c>
      <c r="AC530" s="215">
        <v>5</v>
      </c>
      <c r="AD530" s="220" t="b">
        <f>IF(ISBLANK(GroupMember[[#This Row],[1. Identifiant interne d’exploitation agricole*]]),"",IF(ISERROR(MATCH(GroupMember[[#This Row],[1. Identifiant interne d’exploitation agricole*]],CertifiedCrop[1. Identifiant interne d’exploitation agricole*],0)),FALSE,TRUE))</f>
        <v>1</v>
      </c>
      <c r="AE530" s="220" t="b">
        <f>IF(ISBLANK(GroupMember[[#This Row],[1. Identifiant interne d’exploitation agricole*]]),"",IF(ISERROR(MATCH(GroupMember[[#This Row],[1. Identifiant interne d’exploitation agricole*]],FarmUnit[1. Identifiant interne d’exploitation agricole*],0)),FALSE,TRUE))</f>
        <v>1</v>
      </c>
      <c r="AF530" s="165" t="str">
        <f t="shared" si="32"/>
        <v>BAH EDOUARD GBAHE</v>
      </c>
      <c r="AG530" s="166" t="str">
        <f t="shared" si="33"/>
        <v>5/6/2022</v>
      </c>
      <c r="AH530" s="167">
        <f t="shared" si="35"/>
        <v>5</v>
      </c>
      <c r="AI530" s="168">
        <f t="shared" si="34"/>
        <v>0</v>
      </c>
    </row>
    <row r="531" spans="1:35" ht="15.75" customHeight="1" x14ac:dyDescent="0.2">
      <c r="A531" s="206" t="s">
        <v>2110</v>
      </c>
      <c r="B531" s="206" t="s">
        <v>667</v>
      </c>
      <c r="C531" s="206" t="s">
        <v>2110</v>
      </c>
      <c r="D531" s="227" t="s">
        <v>1762</v>
      </c>
      <c r="E531" s="206" t="s">
        <v>669</v>
      </c>
      <c r="F531" s="206" t="s">
        <v>670</v>
      </c>
      <c r="G531" s="227" t="s">
        <v>1762</v>
      </c>
      <c r="H531" s="275">
        <v>2.25</v>
      </c>
      <c r="I531" s="206" t="s">
        <v>671</v>
      </c>
      <c r="J531" s="206">
        <v>1</v>
      </c>
      <c r="K531" s="207">
        <v>2022</v>
      </c>
      <c r="L531" s="228" t="s">
        <v>1042</v>
      </c>
      <c r="M531" s="208" t="s">
        <v>2111</v>
      </c>
      <c r="N531" s="260" t="s">
        <v>667</v>
      </c>
      <c r="O531" s="209" t="s">
        <v>667</v>
      </c>
      <c r="P531" s="232" t="s">
        <v>674</v>
      </c>
      <c r="Q531" s="210">
        <v>1984</v>
      </c>
      <c r="R531" s="225">
        <v>2</v>
      </c>
      <c r="S531" s="211" t="s">
        <v>667</v>
      </c>
      <c r="T531" s="211" t="s">
        <v>667</v>
      </c>
      <c r="U531" s="211" t="s">
        <v>667</v>
      </c>
      <c r="V531" s="211" t="s">
        <v>667</v>
      </c>
      <c r="W531" s="211" t="s">
        <v>667</v>
      </c>
      <c r="X531" s="212">
        <v>0</v>
      </c>
      <c r="Y531" s="212">
        <v>0</v>
      </c>
      <c r="Z531" s="213" t="s">
        <v>2661</v>
      </c>
      <c r="AA531" s="214">
        <v>2022</v>
      </c>
      <c r="AB531" s="215">
        <v>6</v>
      </c>
      <c r="AC531" s="215">
        <v>11</v>
      </c>
      <c r="AD531" s="220" t="b">
        <f>IF(ISBLANK(GroupMember[[#This Row],[1. Identifiant interne d’exploitation agricole*]]),"",IF(ISERROR(MATCH(GroupMember[[#This Row],[1. Identifiant interne d’exploitation agricole*]],CertifiedCrop[1. Identifiant interne d’exploitation agricole*],0)),FALSE,TRUE))</f>
        <v>1</v>
      </c>
      <c r="AE531" s="220" t="b">
        <f>IF(ISBLANK(GroupMember[[#This Row],[1. Identifiant interne d’exploitation agricole*]]),"",IF(ISERROR(MATCH(GroupMember[[#This Row],[1. Identifiant interne d’exploitation agricole*]],FarmUnit[1. Identifiant interne d’exploitation agricole*],0)),FALSE,TRUE))</f>
        <v>1</v>
      </c>
      <c r="AF531" s="165" t="str">
        <f t="shared" si="32"/>
        <v>KOUASSI N'ZUEBO</v>
      </c>
      <c r="AG531" s="166" t="str">
        <f t="shared" si="33"/>
        <v>11/6/2022</v>
      </c>
      <c r="AH531" s="167">
        <f t="shared" si="35"/>
        <v>5</v>
      </c>
      <c r="AI531" s="168">
        <f t="shared" si="34"/>
        <v>0</v>
      </c>
    </row>
    <row r="532" spans="1:35" ht="15.75" customHeight="1" x14ac:dyDescent="0.2">
      <c r="A532" s="233" t="s">
        <v>2112</v>
      </c>
      <c r="B532" s="206" t="s">
        <v>667</v>
      </c>
      <c r="C532" s="233" t="s">
        <v>2112</v>
      </c>
      <c r="D532" s="227" t="s">
        <v>1762</v>
      </c>
      <c r="E532" s="206" t="s">
        <v>669</v>
      </c>
      <c r="F532" s="206" t="s">
        <v>670</v>
      </c>
      <c r="G532" s="227" t="s">
        <v>1762</v>
      </c>
      <c r="H532" s="275">
        <v>6.18</v>
      </c>
      <c r="I532" s="206" t="s">
        <v>671</v>
      </c>
      <c r="J532" s="206">
        <v>1</v>
      </c>
      <c r="K532" s="207">
        <v>2022</v>
      </c>
      <c r="L532" s="228" t="s">
        <v>2113</v>
      </c>
      <c r="M532" s="208" t="s">
        <v>2114</v>
      </c>
      <c r="N532" s="260" t="s">
        <v>667</v>
      </c>
      <c r="O532" s="209" t="s">
        <v>667</v>
      </c>
      <c r="P532" s="232" t="s">
        <v>674</v>
      </c>
      <c r="Q532" s="210">
        <v>1975</v>
      </c>
      <c r="R532" s="225">
        <v>3</v>
      </c>
      <c r="S532" s="211" t="s">
        <v>667</v>
      </c>
      <c r="T532" s="211" t="s">
        <v>667</v>
      </c>
      <c r="U532" s="211" t="s">
        <v>667</v>
      </c>
      <c r="V532" s="211" t="s">
        <v>667</v>
      </c>
      <c r="W532" s="211" t="s">
        <v>667</v>
      </c>
      <c r="X532" s="212">
        <v>0</v>
      </c>
      <c r="Y532" s="212">
        <v>0</v>
      </c>
      <c r="Z532" s="213" t="s">
        <v>2661</v>
      </c>
      <c r="AA532" s="214">
        <v>2022</v>
      </c>
      <c r="AB532" s="215">
        <v>6</v>
      </c>
      <c r="AC532" s="215">
        <v>11</v>
      </c>
      <c r="AD532" s="220" t="b">
        <f>IF(ISBLANK(GroupMember[[#This Row],[1. Identifiant interne d’exploitation agricole*]]),"",IF(ISERROR(MATCH(GroupMember[[#This Row],[1. Identifiant interne d’exploitation agricole*]],CertifiedCrop[1. Identifiant interne d’exploitation agricole*],0)),FALSE,TRUE))</f>
        <v>1</v>
      </c>
      <c r="AE532" s="220" t="b">
        <f>IF(ISBLANK(GroupMember[[#This Row],[1. Identifiant interne d’exploitation agricole*]]),"",IF(ISERROR(MATCH(GroupMember[[#This Row],[1. Identifiant interne d’exploitation agricole*]],FarmUnit[1. Identifiant interne d’exploitation agricole*],0)),FALSE,TRUE))</f>
        <v>1</v>
      </c>
      <c r="AF532" s="165" t="str">
        <f t="shared" si="32"/>
        <v xml:space="preserve"> MARTIN TAPE</v>
      </c>
      <c r="AG532" s="166" t="str">
        <f t="shared" si="33"/>
        <v>11/6/2022</v>
      </c>
      <c r="AH532" s="167">
        <f t="shared" si="35"/>
        <v>5</v>
      </c>
      <c r="AI532" s="168">
        <f t="shared" si="34"/>
        <v>0</v>
      </c>
    </row>
    <row r="533" spans="1:35" ht="15.75" customHeight="1" x14ac:dyDescent="0.2">
      <c r="A533" s="206" t="s">
        <v>2115</v>
      </c>
      <c r="B533" s="206" t="s">
        <v>667</v>
      </c>
      <c r="C533" s="206" t="s">
        <v>2115</v>
      </c>
      <c r="D533" s="227" t="s">
        <v>1762</v>
      </c>
      <c r="E533" s="206" t="s">
        <v>669</v>
      </c>
      <c r="F533" s="206" t="s">
        <v>670</v>
      </c>
      <c r="G533" s="227" t="s">
        <v>1762</v>
      </c>
      <c r="H533" s="275">
        <v>3.82</v>
      </c>
      <c r="I533" s="206" t="s">
        <v>671</v>
      </c>
      <c r="J533" s="206">
        <v>1</v>
      </c>
      <c r="K533" s="207">
        <v>2022</v>
      </c>
      <c r="L533" s="228" t="s">
        <v>2116</v>
      </c>
      <c r="M533" s="208" t="s">
        <v>2117</v>
      </c>
      <c r="N533" s="260" t="s">
        <v>667</v>
      </c>
      <c r="O533" s="209" t="s">
        <v>667</v>
      </c>
      <c r="P533" s="232" t="s">
        <v>674</v>
      </c>
      <c r="Q533" s="210">
        <v>1973</v>
      </c>
      <c r="R533" s="225">
        <v>3</v>
      </c>
      <c r="S533" s="211" t="s">
        <v>667</v>
      </c>
      <c r="T533" s="211" t="s">
        <v>667</v>
      </c>
      <c r="U533" s="211" t="s">
        <v>667</v>
      </c>
      <c r="V533" s="211" t="s">
        <v>667</v>
      </c>
      <c r="W533" s="211" t="s">
        <v>667</v>
      </c>
      <c r="X533" s="212">
        <v>0</v>
      </c>
      <c r="Y533" s="212">
        <v>0</v>
      </c>
      <c r="Z533" s="213" t="s">
        <v>2661</v>
      </c>
      <c r="AA533" s="214">
        <v>2022</v>
      </c>
      <c r="AB533" s="215">
        <v>6</v>
      </c>
      <c r="AC533" s="215">
        <v>11</v>
      </c>
      <c r="AD533" s="220" t="b">
        <f>IF(ISBLANK(GroupMember[[#This Row],[1. Identifiant interne d’exploitation agricole*]]),"",IF(ISERROR(MATCH(GroupMember[[#This Row],[1. Identifiant interne d’exploitation agricole*]],CertifiedCrop[1. Identifiant interne d’exploitation agricole*],0)),FALSE,TRUE))</f>
        <v>1</v>
      </c>
      <c r="AE533" s="220" t="b">
        <f>IF(ISBLANK(GroupMember[[#This Row],[1. Identifiant interne d’exploitation agricole*]]),"",IF(ISERROR(MATCH(GroupMember[[#This Row],[1. Identifiant interne d’exploitation agricole*]],FarmUnit[1. Identifiant interne d’exploitation agricole*],0)),FALSE,TRUE))</f>
        <v>1</v>
      </c>
      <c r="AF533" s="165" t="str">
        <f t="shared" si="32"/>
        <v xml:space="preserve">OULAI JEAN MAIRE  TAPE </v>
      </c>
      <c r="AG533" s="166" t="str">
        <f t="shared" si="33"/>
        <v>11/6/2022</v>
      </c>
      <c r="AH533" s="167">
        <f t="shared" si="35"/>
        <v>5</v>
      </c>
      <c r="AI533" s="168">
        <f t="shared" si="34"/>
        <v>0</v>
      </c>
    </row>
    <row r="534" spans="1:35" ht="15.75" customHeight="1" x14ac:dyDescent="0.2">
      <c r="A534" s="233" t="s">
        <v>2118</v>
      </c>
      <c r="B534" s="206" t="s">
        <v>667</v>
      </c>
      <c r="C534" s="233" t="s">
        <v>2118</v>
      </c>
      <c r="D534" s="227" t="s">
        <v>1762</v>
      </c>
      <c r="E534" s="206" t="s">
        <v>669</v>
      </c>
      <c r="F534" s="206" t="s">
        <v>670</v>
      </c>
      <c r="G534" s="227" t="s">
        <v>1762</v>
      </c>
      <c r="H534" s="275">
        <v>2.21</v>
      </c>
      <c r="I534" s="206" t="s">
        <v>671</v>
      </c>
      <c r="J534" s="206">
        <v>1</v>
      </c>
      <c r="K534" s="207">
        <v>2022</v>
      </c>
      <c r="L534" s="228" t="s">
        <v>2119</v>
      </c>
      <c r="M534" s="208" t="s">
        <v>2120</v>
      </c>
      <c r="N534" s="260" t="s">
        <v>667</v>
      </c>
      <c r="O534" s="209" t="s">
        <v>667</v>
      </c>
      <c r="P534" s="232" t="s">
        <v>674</v>
      </c>
      <c r="Q534" s="210">
        <v>1972</v>
      </c>
      <c r="R534" s="225">
        <v>3</v>
      </c>
      <c r="S534" s="211" t="s">
        <v>667</v>
      </c>
      <c r="T534" s="211" t="s">
        <v>667</v>
      </c>
      <c r="U534" s="211" t="s">
        <v>667</v>
      </c>
      <c r="V534" s="211" t="s">
        <v>667</v>
      </c>
      <c r="W534" s="211" t="s">
        <v>667</v>
      </c>
      <c r="X534" s="212">
        <v>0</v>
      </c>
      <c r="Y534" s="212">
        <v>0</v>
      </c>
      <c r="Z534" s="213" t="s">
        <v>2661</v>
      </c>
      <c r="AA534" s="214">
        <v>2022</v>
      </c>
      <c r="AB534" s="215">
        <v>6</v>
      </c>
      <c r="AC534" s="215">
        <v>11</v>
      </c>
      <c r="AD534" s="220" t="b">
        <f>IF(ISBLANK(GroupMember[[#This Row],[1. Identifiant interne d’exploitation agricole*]]),"",IF(ISERROR(MATCH(GroupMember[[#This Row],[1. Identifiant interne d’exploitation agricole*]],CertifiedCrop[1. Identifiant interne d’exploitation agricole*],0)),FALSE,TRUE))</f>
        <v>1</v>
      </c>
      <c r="AE534" s="220" t="b">
        <f>IF(ISBLANK(GroupMember[[#This Row],[1. Identifiant interne d’exploitation agricole*]]),"",IF(ISERROR(MATCH(GroupMember[[#This Row],[1. Identifiant interne d’exploitation agricole*]],FarmUnit[1. Identifiant interne d’exploitation agricole*],0)),FALSE,TRUE))</f>
        <v>1</v>
      </c>
      <c r="AF534" s="165" t="str">
        <f t="shared" si="32"/>
        <v xml:space="preserve"> KELASSIOUBO ROMEO TCHEDE</v>
      </c>
      <c r="AG534" s="166" t="str">
        <f t="shared" si="33"/>
        <v>11/6/2022</v>
      </c>
      <c r="AH534" s="167">
        <f t="shared" si="35"/>
        <v>5</v>
      </c>
      <c r="AI534" s="168">
        <f t="shared" si="34"/>
        <v>0</v>
      </c>
    </row>
    <row r="535" spans="1:35" ht="15.75" customHeight="1" x14ac:dyDescent="0.2">
      <c r="A535" s="206" t="s">
        <v>2121</v>
      </c>
      <c r="B535" s="206" t="s">
        <v>667</v>
      </c>
      <c r="C535" s="206" t="s">
        <v>2121</v>
      </c>
      <c r="D535" s="227" t="s">
        <v>1762</v>
      </c>
      <c r="E535" s="206" t="s">
        <v>669</v>
      </c>
      <c r="F535" s="206" t="s">
        <v>670</v>
      </c>
      <c r="G535" s="227" t="s">
        <v>1762</v>
      </c>
      <c r="H535" s="275">
        <v>3</v>
      </c>
      <c r="I535" s="206" t="s">
        <v>671</v>
      </c>
      <c r="J535" s="206">
        <v>1</v>
      </c>
      <c r="K535" s="207">
        <v>2022</v>
      </c>
      <c r="L535" s="228" t="s">
        <v>2122</v>
      </c>
      <c r="M535" s="208" t="s">
        <v>2120</v>
      </c>
      <c r="N535" s="260" t="s">
        <v>667</v>
      </c>
      <c r="O535" s="209" t="s">
        <v>667</v>
      </c>
      <c r="P535" s="232" t="s">
        <v>674</v>
      </c>
      <c r="Q535" s="210">
        <v>1990</v>
      </c>
      <c r="R535" s="225">
        <v>3</v>
      </c>
      <c r="S535" s="211" t="s">
        <v>667</v>
      </c>
      <c r="T535" s="211" t="s">
        <v>667</v>
      </c>
      <c r="U535" s="211" t="s">
        <v>667</v>
      </c>
      <c r="V535" s="211" t="s">
        <v>667</v>
      </c>
      <c r="W535" s="211" t="s">
        <v>667</v>
      </c>
      <c r="X535" s="212">
        <v>0</v>
      </c>
      <c r="Y535" s="212">
        <v>0</v>
      </c>
      <c r="Z535" s="213" t="s">
        <v>2661</v>
      </c>
      <c r="AA535" s="214">
        <v>2022</v>
      </c>
      <c r="AB535" s="215">
        <v>6</v>
      </c>
      <c r="AC535" s="215">
        <v>11</v>
      </c>
      <c r="AD535" s="220" t="b">
        <f>IF(ISBLANK(GroupMember[[#This Row],[1. Identifiant interne d’exploitation agricole*]]),"",IF(ISERROR(MATCH(GroupMember[[#This Row],[1. Identifiant interne d’exploitation agricole*]],CertifiedCrop[1. Identifiant interne d’exploitation agricole*],0)),FALSE,TRUE))</f>
        <v>1</v>
      </c>
      <c r="AE535" s="220" t="b">
        <f>IF(ISBLANK(GroupMember[[#This Row],[1. Identifiant interne d’exploitation agricole*]]),"",IF(ISERROR(MATCH(GroupMember[[#This Row],[1. Identifiant interne d’exploitation agricole*]],FarmUnit[1. Identifiant interne d’exploitation agricole*],0)),FALSE,TRUE))</f>
        <v>1</v>
      </c>
      <c r="AF535" s="165" t="str">
        <f t="shared" si="32"/>
        <v xml:space="preserve"> GNONKONSE ANGE  TCHEDE</v>
      </c>
      <c r="AG535" s="166" t="str">
        <f t="shared" si="33"/>
        <v>11/6/2022</v>
      </c>
      <c r="AH535" s="167">
        <f t="shared" si="35"/>
        <v>5</v>
      </c>
      <c r="AI535" s="168">
        <f t="shared" si="34"/>
        <v>0</v>
      </c>
    </row>
    <row r="536" spans="1:35" ht="15.75" customHeight="1" x14ac:dyDescent="0.2">
      <c r="A536" s="233" t="s">
        <v>2123</v>
      </c>
      <c r="B536" s="206" t="s">
        <v>667</v>
      </c>
      <c r="C536" s="233" t="s">
        <v>2123</v>
      </c>
      <c r="D536" s="227" t="s">
        <v>1762</v>
      </c>
      <c r="E536" s="206" t="s">
        <v>669</v>
      </c>
      <c r="F536" s="206" t="s">
        <v>670</v>
      </c>
      <c r="G536" s="227" t="s">
        <v>1762</v>
      </c>
      <c r="H536" s="275">
        <v>2.62</v>
      </c>
      <c r="I536" s="206" t="s">
        <v>671</v>
      </c>
      <c r="J536" s="206">
        <v>1</v>
      </c>
      <c r="K536" s="207">
        <v>2022</v>
      </c>
      <c r="L536" s="228" t="s">
        <v>2124</v>
      </c>
      <c r="M536" s="208" t="s">
        <v>2125</v>
      </c>
      <c r="N536" s="260" t="s">
        <v>667</v>
      </c>
      <c r="O536" s="209" t="s">
        <v>667</v>
      </c>
      <c r="P536" s="232" t="s">
        <v>674</v>
      </c>
      <c r="Q536" s="210">
        <v>1985</v>
      </c>
      <c r="R536" s="225">
        <v>3</v>
      </c>
      <c r="S536" s="211" t="s">
        <v>667</v>
      </c>
      <c r="T536" s="211" t="s">
        <v>667</v>
      </c>
      <c r="U536" s="211" t="s">
        <v>667</v>
      </c>
      <c r="V536" s="211" t="s">
        <v>667</v>
      </c>
      <c r="W536" s="211" t="s">
        <v>667</v>
      </c>
      <c r="X536" s="212">
        <v>0</v>
      </c>
      <c r="Y536" s="212">
        <v>0</v>
      </c>
      <c r="Z536" s="213" t="s">
        <v>2661</v>
      </c>
      <c r="AA536" s="214">
        <v>2022</v>
      </c>
      <c r="AB536" s="215">
        <v>3</v>
      </c>
      <c r="AC536" s="215">
        <v>30</v>
      </c>
      <c r="AD536" s="220" t="b">
        <f>IF(ISBLANK(GroupMember[[#This Row],[1. Identifiant interne d’exploitation agricole*]]),"",IF(ISERROR(MATCH(GroupMember[[#This Row],[1. Identifiant interne d’exploitation agricole*]],CertifiedCrop[1. Identifiant interne d’exploitation agricole*],0)),FALSE,TRUE))</f>
        <v>1</v>
      </c>
      <c r="AE536" s="220" t="b">
        <f>IF(ISBLANK(GroupMember[[#This Row],[1. Identifiant interne d’exploitation agricole*]]),"",IF(ISERROR(MATCH(GroupMember[[#This Row],[1. Identifiant interne d’exploitation agricole*]],FarmUnit[1. Identifiant interne d’exploitation agricole*],0)),FALSE,TRUE))</f>
        <v>1</v>
      </c>
      <c r="AF536" s="165" t="str">
        <f t="shared" si="32"/>
        <v xml:space="preserve"> EUGENIE  TCHEI</v>
      </c>
      <c r="AG536" s="166" t="str">
        <f t="shared" si="33"/>
        <v>30/3/2022</v>
      </c>
      <c r="AH536" s="167">
        <f t="shared" si="35"/>
        <v>4</v>
      </c>
      <c r="AI536" s="168">
        <f t="shared" si="34"/>
        <v>0</v>
      </c>
    </row>
    <row r="537" spans="1:35" ht="15.75" customHeight="1" x14ac:dyDescent="0.2">
      <c r="A537" s="206" t="s">
        <v>2126</v>
      </c>
      <c r="B537" s="206" t="s">
        <v>667</v>
      </c>
      <c r="C537" s="206" t="s">
        <v>2126</v>
      </c>
      <c r="D537" s="227" t="s">
        <v>1762</v>
      </c>
      <c r="E537" s="206" t="s">
        <v>669</v>
      </c>
      <c r="F537" s="206" t="s">
        <v>670</v>
      </c>
      <c r="G537" s="227" t="s">
        <v>1762</v>
      </c>
      <c r="H537" s="275">
        <v>2.74</v>
      </c>
      <c r="I537" s="206" t="s">
        <v>671</v>
      </c>
      <c r="J537" s="206">
        <v>1</v>
      </c>
      <c r="K537" s="207">
        <v>2022</v>
      </c>
      <c r="L537" s="228" t="s">
        <v>2127</v>
      </c>
      <c r="M537" s="208" t="s">
        <v>2125</v>
      </c>
      <c r="N537" s="260" t="s">
        <v>667</v>
      </c>
      <c r="O537" s="209" t="s">
        <v>667</v>
      </c>
      <c r="P537" s="232" t="s">
        <v>674</v>
      </c>
      <c r="Q537" s="210">
        <v>1963</v>
      </c>
      <c r="R537" s="211">
        <v>2</v>
      </c>
      <c r="S537" s="211" t="s">
        <v>667</v>
      </c>
      <c r="T537" s="211" t="s">
        <v>667</v>
      </c>
      <c r="U537" s="211" t="s">
        <v>667</v>
      </c>
      <c r="V537" s="211" t="s">
        <v>667</v>
      </c>
      <c r="W537" s="211" t="s">
        <v>667</v>
      </c>
      <c r="X537" s="212">
        <v>0</v>
      </c>
      <c r="Y537" s="212">
        <v>0</v>
      </c>
      <c r="Z537" s="213" t="s">
        <v>2661</v>
      </c>
      <c r="AA537" s="214">
        <v>2022</v>
      </c>
      <c r="AB537" s="215">
        <v>3</v>
      </c>
      <c r="AC537" s="215">
        <v>30</v>
      </c>
      <c r="AD537" s="220" t="b">
        <f>IF(ISBLANK(GroupMember[[#This Row],[1. Identifiant interne d’exploitation agricole*]]),"",IF(ISERROR(MATCH(GroupMember[[#This Row],[1. Identifiant interne d’exploitation agricole*]],CertifiedCrop[1. Identifiant interne d’exploitation agricole*],0)),FALSE,TRUE))</f>
        <v>1</v>
      </c>
      <c r="AE537" s="220" t="b">
        <f>IF(ISBLANK(GroupMember[[#This Row],[1. Identifiant interne d’exploitation agricole*]]),"",IF(ISERROR(MATCH(GroupMember[[#This Row],[1. Identifiant interne d’exploitation agricole*]],FarmUnit[1. Identifiant interne d’exploitation agricole*],0)),FALSE,TRUE))</f>
        <v>1</v>
      </c>
      <c r="AF537" s="165" t="str">
        <f t="shared" si="32"/>
        <v xml:space="preserve"> GENEVIE TCHEI</v>
      </c>
      <c r="AG537" s="166" t="str">
        <f t="shared" si="33"/>
        <v>30/3/2022</v>
      </c>
      <c r="AH537" s="167">
        <f t="shared" si="35"/>
        <v>4</v>
      </c>
      <c r="AI537" s="168">
        <f t="shared" si="34"/>
        <v>0</v>
      </c>
    </row>
    <row r="538" spans="1:35" ht="15.75" customHeight="1" x14ac:dyDescent="0.2">
      <c r="A538" s="233" t="s">
        <v>2128</v>
      </c>
      <c r="B538" s="206" t="s">
        <v>667</v>
      </c>
      <c r="C538" s="233" t="s">
        <v>2128</v>
      </c>
      <c r="D538" s="227" t="s">
        <v>1762</v>
      </c>
      <c r="E538" s="206" t="s">
        <v>669</v>
      </c>
      <c r="F538" s="206" t="s">
        <v>670</v>
      </c>
      <c r="G538" s="227" t="s">
        <v>1762</v>
      </c>
      <c r="H538" s="275">
        <v>3</v>
      </c>
      <c r="I538" s="206" t="s">
        <v>671</v>
      </c>
      <c r="J538" s="206">
        <v>1</v>
      </c>
      <c r="K538" s="207">
        <v>2022</v>
      </c>
      <c r="L538" s="228" t="s">
        <v>2129</v>
      </c>
      <c r="M538" s="208" t="s">
        <v>2125</v>
      </c>
      <c r="N538" s="260" t="s">
        <v>667</v>
      </c>
      <c r="O538" s="209" t="s">
        <v>667</v>
      </c>
      <c r="P538" s="232" t="s">
        <v>674</v>
      </c>
      <c r="Q538" s="210">
        <v>1986</v>
      </c>
      <c r="R538" s="211">
        <v>2</v>
      </c>
      <c r="S538" s="211" t="s">
        <v>667</v>
      </c>
      <c r="T538" s="211" t="s">
        <v>667</v>
      </c>
      <c r="U538" s="211" t="s">
        <v>667</v>
      </c>
      <c r="V538" s="211" t="s">
        <v>667</v>
      </c>
      <c r="W538" s="211" t="s">
        <v>667</v>
      </c>
      <c r="X538" s="212">
        <v>0</v>
      </c>
      <c r="Y538" s="212">
        <v>0</v>
      </c>
      <c r="Z538" s="213" t="s">
        <v>2661</v>
      </c>
      <c r="AA538" s="214">
        <v>2022</v>
      </c>
      <c r="AB538" s="215">
        <v>5</v>
      </c>
      <c r="AC538" s="215">
        <v>26</v>
      </c>
      <c r="AD538" s="220" t="b">
        <f>IF(ISBLANK(GroupMember[[#This Row],[1. Identifiant interne d’exploitation agricole*]]),"",IF(ISERROR(MATCH(GroupMember[[#This Row],[1. Identifiant interne d’exploitation agricole*]],CertifiedCrop[1. Identifiant interne d’exploitation agricole*],0)),FALSE,TRUE))</f>
        <v>1</v>
      </c>
      <c r="AE538" s="220" t="b">
        <f>IF(ISBLANK(GroupMember[[#This Row],[1. Identifiant interne d’exploitation agricole*]]),"",IF(ISERROR(MATCH(GroupMember[[#This Row],[1. Identifiant interne d’exploitation agricole*]],FarmUnit[1. Identifiant interne d’exploitation agricole*],0)),FALSE,TRUE))</f>
        <v>1</v>
      </c>
      <c r="AF538" s="165" t="str">
        <f t="shared" si="32"/>
        <v xml:space="preserve"> ERIC BERNARDIN TCHEI</v>
      </c>
      <c r="AG538" s="166" t="str">
        <f t="shared" si="33"/>
        <v>26/5/2022</v>
      </c>
      <c r="AH538" s="167">
        <f t="shared" si="35"/>
        <v>6</v>
      </c>
      <c r="AI538" s="168">
        <f t="shared" si="34"/>
        <v>0</v>
      </c>
    </row>
    <row r="539" spans="1:35" ht="15.75" customHeight="1" x14ac:dyDescent="0.2">
      <c r="A539" s="206" t="s">
        <v>2130</v>
      </c>
      <c r="B539" s="206" t="s">
        <v>667</v>
      </c>
      <c r="C539" s="206" t="s">
        <v>2130</v>
      </c>
      <c r="D539" s="227" t="s">
        <v>1762</v>
      </c>
      <c r="E539" s="206" t="s">
        <v>669</v>
      </c>
      <c r="F539" s="206" t="s">
        <v>670</v>
      </c>
      <c r="G539" s="227" t="s">
        <v>1762</v>
      </c>
      <c r="H539" s="275">
        <v>3</v>
      </c>
      <c r="I539" s="206" t="s">
        <v>671</v>
      </c>
      <c r="J539" s="206">
        <v>1</v>
      </c>
      <c r="K539" s="207">
        <v>2022</v>
      </c>
      <c r="L539" s="228" t="s">
        <v>1785</v>
      </c>
      <c r="M539" s="208" t="s">
        <v>2125</v>
      </c>
      <c r="N539" s="260" t="s">
        <v>667</v>
      </c>
      <c r="O539" s="209" t="s">
        <v>667</v>
      </c>
      <c r="P539" s="232" t="s">
        <v>674</v>
      </c>
      <c r="Q539" s="210">
        <v>1972</v>
      </c>
      <c r="R539" s="211">
        <v>4</v>
      </c>
      <c r="S539" s="211" t="s">
        <v>667</v>
      </c>
      <c r="T539" s="211" t="s">
        <v>667</v>
      </c>
      <c r="U539" s="211" t="s">
        <v>667</v>
      </c>
      <c r="V539" s="211" t="s">
        <v>667</v>
      </c>
      <c r="W539" s="211" t="s">
        <v>667</v>
      </c>
      <c r="X539" s="212">
        <v>0</v>
      </c>
      <c r="Y539" s="212">
        <v>0</v>
      </c>
      <c r="Z539" s="213" t="s">
        <v>2661</v>
      </c>
      <c r="AA539" s="214">
        <v>2022</v>
      </c>
      <c r="AB539" s="215">
        <v>5</v>
      </c>
      <c r="AC539" s="215">
        <v>26</v>
      </c>
      <c r="AD539" s="220" t="b">
        <f>IF(ISBLANK(GroupMember[[#This Row],[1. Identifiant interne d’exploitation agricole*]]),"",IF(ISERROR(MATCH(GroupMember[[#This Row],[1. Identifiant interne d’exploitation agricole*]],CertifiedCrop[1. Identifiant interne d’exploitation agricole*],0)),FALSE,TRUE))</f>
        <v>1</v>
      </c>
      <c r="AE539" s="220" t="b">
        <f>IF(ISBLANK(GroupMember[[#This Row],[1. Identifiant interne d’exploitation agricole*]]),"",IF(ISERROR(MATCH(GroupMember[[#This Row],[1. Identifiant interne d’exploitation agricole*]],FarmUnit[1. Identifiant interne d’exploitation agricole*],0)),FALSE,TRUE))</f>
        <v>1</v>
      </c>
      <c r="AF539" s="165" t="str">
        <f t="shared" si="32"/>
        <v xml:space="preserve"> LANDRY TCHEI</v>
      </c>
      <c r="AG539" s="166" t="str">
        <f t="shared" si="33"/>
        <v>26/5/2022</v>
      </c>
      <c r="AH539" s="167">
        <f t="shared" si="35"/>
        <v>6</v>
      </c>
      <c r="AI539" s="168">
        <f t="shared" si="34"/>
        <v>0</v>
      </c>
    </row>
    <row r="540" spans="1:35" ht="15.75" customHeight="1" x14ac:dyDescent="0.2">
      <c r="A540" s="233" t="s">
        <v>2131</v>
      </c>
      <c r="B540" s="206" t="s">
        <v>667</v>
      </c>
      <c r="C540" s="233" t="s">
        <v>2131</v>
      </c>
      <c r="D540" s="227" t="s">
        <v>1762</v>
      </c>
      <c r="E540" s="206" t="s">
        <v>669</v>
      </c>
      <c r="F540" s="206" t="s">
        <v>670</v>
      </c>
      <c r="G540" s="227" t="s">
        <v>1762</v>
      </c>
      <c r="H540" s="275">
        <v>3.58</v>
      </c>
      <c r="I540" s="206" t="s">
        <v>671</v>
      </c>
      <c r="J540" s="206">
        <v>1</v>
      </c>
      <c r="K540" s="207">
        <v>2022</v>
      </c>
      <c r="L540" s="228" t="s">
        <v>2132</v>
      </c>
      <c r="M540" s="208" t="s">
        <v>2133</v>
      </c>
      <c r="N540" s="260" t="s">
        <v>667</v>
      </c>
      <c r="O540" s="209" t="s">
        <v>667</v>
      </c>
      <c r="P540" s="232" t="s">
        <v>674</v>
      </c>
      <c r="Q540" s="210">
        <v>1980</v>
      </c>
      <c r="R540" s="211">
        <v>2</v>
      </c>
      <c r="S540" s="211" t="s">
        <v>667</v>
      </c>
      <c r="T540" s="211" t="s">
        <v>667</v>
      </c>
      <c r="U540" s="211" t="s">
        <v>667</v>
      </c>
      <c r="V540" s="211" t="s">
        <v>667</v>
      </c>
      <c r="W540" s="211" t="s">
        <v>667</v>
      </c>
      <c r="X540" s="212">
        <v>0</v>
      </c>
      <c r="Y540" s="212">
        <v>0</v>
      </c>
      <c r="Z540" s="213" t="s">
        <v>2661</v>
      </c>
      <c r="AA540" s="214">
        <v>2022</v>
      </c>
      <c r="AB540" s="215">
        <v>5</v>
      </c>
      <c r="AC540" s="215">
        <v>26</v>
      </c>
      <c r="AD540" s="220" t="b">
        <f>IF(ISBLANK(GroupMember[[#This Row],[1. Identifiant interne d’exploitation agricole*]]),"",IF(ISERROR(MATCH(GroupMember[[#This Row],[1. Identifiant interne d’exploitation agricole*]],CertifiedCrop[1. Identifiant interne d’exploitation agricole*],0)),FALSE,TRUE))</f>
        <v>1</v>
      </c>
      <c r="AE540" s="220" t="b">
        <f>IF(ISBLANK(GroupMember[[#This Row],[1. Identifiant interne d’exploitation agricole*]]),"",IF(ISERROR(MATCH(GroupMember[[#This Row],[1. Identifiant interne d’exploitation agricole*]],FarmUnit[1. Identifiant interne d’exploitation agricole*],0)),FALSE,TRUE))</f>
        <v>1</v>
      </c>
      <c r="AF540" s="165" t="str">
        <f t="shared" si="32"/>
        <v xml:space="preserve"> ANGENOR TEHEROU</v>
      </c>
      <c r="AG540" s="166" t="str">
        <f t="shared" si="33"/>
        <v>26/5/2022</v>
      </c>
      <c r="AH540" s="167">
        <f t="shared" si="35"/>
        <v>6</v>
      </c>
      <c r="AI540" s="168">
        <f t="shared" si="34"/>
        <v>0</v>
      </c>
    </row>
    <row r="541" spans="1:35" ht="15.75" customHeight="1" x14ac:dyDescent="0.2">
      <c r="A541" s="206" t="s">
        <v>2134</v>
      </c>
      <c r="B541" s="206" t="s">
        <v>667</v>
      </c>
      <c r="C541" s="206" t="s">
        <v>2134</v>
      </c>
      <c r="D541" s="227" t="s">
        <v>1762</v>
      </c>
      <c r="E541" s="206" t="s">
        <v>669</v>
      </c>
      <c r="F541" s="206" t="s">
        <v>670</v>
      </c>
      <c r="G541" s="227" t="s">
        <v>1762</v>
      </c>
      <c r="H541" s="275">
        <v>3.93</v>
      </c>
      <c r="I541" s="206" t="s">
        <v>671</v>
      </c>
      <c r="J541" s="206">
        <v>1</v>
      </c>
      <c r="K541" s="207">
        <v>2022</v>
      </c>
      <c r="L541" s="228" t="s">
        <v>1701</v>
      </c>
      <c r="M541" s="208" t="s">
        <v>2135</v>
      </c>
      <c r="N541" s="260" t="s">
        <v>667</v>
      </c>
      <c r="O541" s="209" t="s">
        <v>667</v>
      </c>
      <c r="P541" s="232" t="s">
        <v>674</v>
      </c>
      <c r="Q541" s="210">
        <v>1982</v>
      </c>
      <c r="R541" s="211">
        <v>3</v>
      </c>
      <c r="S541" s="211" t="s">
        <v>667</v>
      </c>
      <c r="T541" s="211" t="s">
        <v>667</v>
      </c>
      <c r="U541" s="211" t="s">
        <v>667</v>
      </c>
      <c r="V541" s="211" t="s">
        <v>667</v>
      </c>
      <c r="W541" s="211" t="s">
        <v>667</v>
      </c>
      <c r="X541" s="212">
        <v>0</v>
      </c>
      <c r="Y541" s="212">
        <v>0</v>
      </c>
      <c r="Z541" s="213" t="s">
        <v>2661</v>
      </c>
      <c r="AA541" s="214">
        <v>2022</v>
      </c>
      <c r="AB541" s="215">
        <v>5</v>
      </c>
      <c r="AC541" s="215">
        <v>27</v>
      </c>
      <c r="AD541" s="220" t="b">
        <f>IF(ISBLANK(GroupMember[[#This Row],[1. Identifiant interne d’exploitation agricole*]]),"",IF(ISERROR(MATCH(GroupMember[[#This Row],[1. Identifiant interne d’exploitation agricole*]],CertifiedCrop[1. Identifiant interne d’exploitation agricole*],0)),FALSE,TRUE))</f>
        <v>1</v>
      </c>
      <c r="AE541" s="220" t="b">
        <f>IF(ISBLANK(GroupMember[[#This Row],[1. Identifiant interne d’exploitation agricole*]]),"",IF(ISERROR(MATCH(GroupMember[[#This Row],[1. Identifiant interne d’exploitation agricole*]],FarmUnit[1. Identifiant interne d’exploitation agricole*],0)),FALSE,TRUE))</f>
        <v>1</v>
      </c>
      <c r="AF541" s="165" t="str">
        <f t="shared" si="32"/>
        <v xml:space="preserve">VINCENT TIA </v>
      </c>
      <c r="AG541" s="166" t="str">
        <f t="shared" si="33"/>
        <v>27/5/2022</v>
      </c>
      <c r="AH541" s="167">
        <f t="shared" si="35"/>
        <v>6</v>
      </c>
      <c r="AI541" s="168">
        <f t="shared" si="34"/>
        <v>0</v>
      </c>
    </row>
    <row r="542" spans="1:35" ht="15.75" customHeight="1" x14ac:dyDescent="0.2">
      <c r="A542" s="233" t="s">
        <v>2136</v>
      </c>
      <c r="B542" s="206" t="s">
        <v>667</v>
      </c>
      <c r="C542" s="233" t="s">
        <v>2136</v>
      </c>
      <c r="D542" s="227" t="s">
        <v>1762</v>
      </c>
      <c r="E542" s="206" t="s">
        <v>669</v>
      </c>
      <c r="F542" s="206" t="s">
        <v>670</v>
      </c>
      <c r="G542" s="227" t="s">
        <v>1762</v>
      </c>
      <c r="H542" s="275">
        <v>4.32</v>
      </c>
      <c r="I542" s="206" t="s">
        <v>671</v>
      </c>
      <c r="J542" s="206">
        <v>1</v>
      </c>
      <c r="K542" s="207">
        <v>2022</v>
      </c>
      <c r="L542" s="228" t="s">
        <v>2137</v>
      </c>
      <c r="M542" s="208" t="s">
        <v>2138</v>
      </c>
      <c r="N542" s="260" t="s">
        <v>667</v>
      </c>
      <c r="O542" s="209" t="s">
        <v>667</v>
      </c>
      <c r="P542" s="232" t="s">
        <v>674</v>
      </c>
      <c r="Q542" s="210">
        <v>1984</v>
      </c>
      <c r="R542" s="211">
        <v>5</v>
      </c>
      <c r="S542" s="211" t="s">
        <v>667</v>
      </c>
      <c r="T542" s="211" t="s">
        <v>667</v>
      </c>
      <c r="U542" s="211" t="s">
        <v>667</v>
      </c>
      <c r="V542" s="211" t="s">
        <v>667</v>
      </c>
      <c r="W542" s="211" t="s">
        <v>667</v>
      </c>
      <c r="X542" s="212">
        <v>0</v>
      </c>
      <c r="Y542" s="212">
        <v>0</v>
      </c>
      <c r="Z542" s="213" t="s">
        <v>2661</v>
      </c>
      <c r="AA542" s="214">
        <v>2022</v>
      </c>
      <c r="AB542" s="215">
        <v>5</v>
      </c>
      <c r="AC542" s="215">
        <v>27</v>
      </c>
      <c r="AD542" s="220" t="b">
        <f>IF(ISBLANK(GroupMember[[#This Row],[1. Identifiant interne d’exploitation agricole*]]),"",IF(ISERROR(MATCH(GroupMember[[#This Row],[1. Identifiant interne d’exploitation agricole*]],CertifiedCrop[1. Identifiant interne d’exploitation agricole*],0)),FALSE,TRUE))</f>
        <v>1</v>
      </c>
      <c r="AE542" s="220" t="b">
        <f>IF(ISBLANK(GroupMember[[#This Row],[1. Identifiant interne d’exploitation agricole*]]),"",IF(ISERROR(MATCH(GroupMember[[#This Row],[1. Identifiant interne d’exploitation agricole*]],FarmUnit[1. Identifiant interne d’exploitation agricole*],0)),FALSE,TRUE))</f>
        <v>1</v>
      </c>
      <c r="AF542" s="165" t="str">
        <f t="shared" si="32"/>
        <v xml:space="preserve"> KEULA DANIEL  TIEDE</v>
      </c>
      <c r="AG542" s="166" t="str">
        <f t="shared" si="33"/>
        <v>27/5/2022</v>
      </c>
      <c r="AH542" s="167">
        <f t="shared" si="35"/>
        <v>6</v>
      </c>
      <c r="AI542" s="168">
        <f t="shared" si="34"/>
        <v>0</v>
      </c>
    </row>
    <row r="543" spans="1:35" ht="15.75" customHeight="1" x14ac:dyDescent="0.2">
      <c r="A543" s="206" t="s">
        <v>2139</v>
      </c>
      <c r="B543" s="206" t="s">
        <v>667</v>
      </c>
      <c r="C543" s="206" t="s">
        <v>2139</v>
      </c>
      <c r="D543" s="227" t="s">
        <v>1762</v>
      </c>
      <c r="E543" s="206" t="s">
        <v>669</v>
      </c>
      <c r="F543" s="206" t="s">
        <v>670</v>
      </c>
      <c r="G543" s="227" t="s">
        <v>1762</v>
      </c>
      <c r="H543" s="275">
        <v>3.6</v>
      </c>
      <c r="I543" s="206" t="s">
        <v>671</v>
      </c>
      <c r="J543" s="206">
        <v>1</v>
      </c>
      <c r="K543" s="207">
        <v>2022</v>
      </c>
      <c r="L543" s="228" t="s">
        <v>2140</v>
      </c>
      <c r="M543" s="208" t="s">
        <v>2138</v>
      </c>
      <c r="N543" s="260" t="s">
        <v>667</v>
      </c>
      <c r="O543" s="209" t="s">
        <v>667</v>
      </c>
      <c r="P543" s="232" t="s">
        <v>674</v>
      </c>
      <c r="Q543" s="210">
        <v>1969</v>
      </c>
      <c r="R543" s="211">
        <v>5</v>
      </c>
      <c r="S543" s="211" t="s">
        <v>667</v>
      </c>
      <c r="T543" s="211" t="s">
        <v>667</v>
      </c>
      <c r="U543" s="211" t="s">
        <v>667</v>
      </c>
      <c r="V543" s="211" t="s">
        <v>667</v>
      </c>
      <c r="W543" s="211" t="s">
        <v>667</v>
      </c>
      <c r="X543" s="212">
        <v>0</v>
      </c>
      <c r="Y543" s="212">
        <v>0</v>
      </c>
      <c r="Z543" s="213" t="s">
        <v>2661</v>
      </c>
      <c r="AA543" s="214">
        <v>2022</v>
      </c>
      <c r="AB543" s="215">
        <v>5</v>
      </c>
      <c r="AC543" s="215">
        <v>27</v>
      </c>
      <c r="AD543" s="220" t="b">
        <f>IF(ISBLANK(GroupMember[[#This Row],[1. Identifiant interne d’exploitation agricole*]]),"",IF(ISERROR(MATCH(GroupMember[[#This Row],[1. Identifiant interne d’exploitation agricole*]],CertifiedCrop[1. Identifiant interne d’exploitation agricole*],0)),FALSE,TRUE))</f>
        <v>1</v>
      </c>
      <c r="AE543" s="220" t="b">
        <f>IF(ISBLANK(GroupMember[[#This Row],[1. Identifiant interne d’exploitation agricole*]]),"",IF(ISERROR(MATCH(GroupMember[[#This Row],[1. Identifiant interne d’exploitation agricole*]],FarmUnit[1. Identifiant interne d’exploitation agricole*],0)),FALSE,TRUE))</f>
        <v>1</v>
      </c>
      <c r="AF543" s="165" t="str">
        <f t="shared" si="32"/>
        <v>TIEDE ANDERSON TIEDE</v>
      </c>
      <c r="AG543" s="166" t="str">
        <f t="shared" si="33"/>
        <v>27/5/2022</v>
      </c>
      <c r="AH543" s="167">
        <f t="shared" si="35"/>
        <v>6</v>
      </c>
      <c r="AI543" s="168">
        <f t="shared" si="34"/>
        <v>0</v>
      </c>
    </row>
    <row r="544" spans="1:35" ht="15.75" customHeight="1" x14ac:dyDescent="0.2">
      <c r="A544" s="233" t="s">
        <v>2141</v>
      </c>
      <c r="B544" s="206" t="s">
        <v>667</v>
      </c>
      <c r="C544" s="233" t="s">
        <v>2141</v>
      </c>
      <c r="D544" s="227" t="s">
        <v>1762</v>
      </c>
      <c r="E544" s="206" t="s">
        <v>669</v>
      </c>
      <c r="F544" s="206" t="s">
        <v>670</v>
      </c>
      <c r="G544" s="227" t="s">
        <v>1762</v>
      </c>
      <c r="H544" s="275">
        <v>4.66</v>
      </c>
      <c r="I544" s="206" t="s">
        <v>671</v>
      </c>
      <c r="J544" s="206">
        <v>1</v>
      </c>
      <c r="K544" s="207">
        <v>2022</v>
      </c>
      <c r="L544" s="228" t="s">
        <v>2142</v>
      </c>
      <c r="M544" s="208" t="s">
        <v>1485</v>
      </c>
      <c r="N544" s="260" t="s">
        <v>667</v>
      </c>
      <c r="O544" s="209" t="s">
        <v>667</v>
      </c>
      <c r="P544" s="232" t="s">
        <v>674</v>
      </c>
      <c r="Q544" s="210">
        <v>1982</v>
      </c>
      <c r="R544" s="211">
        <v>6</v>
      </c>
      <c r="S544" s="211" t="s">
        <v>667</v>
      </c>
      <c r="T544" s="211" t="s">
        <v>667</v>
      </c>
      <c r="U544" s="211" t="s">
        <v>667</v>
      </c>
      <c r="V544" s="211" t="s">
        <v>667</v>
      </c>
      <c r="W544" s="211" t="s">
        <v>667</v>
      </c>
      <c r="X544" s="212">
        <v>0</v>
      </c>
      <c r="Y544" s="212">
        <v>0</v>
      </c>
      <c r="Z544" s="213" t="s">
        <v>2661</v>
      </c>
      <c r="AA544" s="214">
        <v>2022</v>
      </c>
      <c r="AB544" s="215">
        <v>5</v>
      </c>
      <c r="AC544" s="215">
        <v>28</v>
      </c>
      <c r="AD544" s="220" t="b">
        <f>IF(ISBLANK(GroupMember[[#This Row],[1. Identifiant interne d’exploitation agricole*]]),"",IF(ISERROR(MATCH(GroupMember[[#This Row],[1. Identifiant interne d’exploitation agricole*]],CertifiedCrop[1. Identifiant interne d’exploitation agricole*],0)),FALSE,TRUE))</f>
        <v>1</v>
      </c>
      <c r="AE544" s="220" t="b">
        <f>IF(ISBLANK(GroupMember[[#This Row],[1. Identifiant interne d’exploitation agricole*]]),"",IF(ISERROR(MATCH(GroupMember[[#This Row],[1. Identifiant interne d’exploitation agricole*]],FarmUnit[1. Identifiant interne d’exploitation agricole*],0)),FALSE,TRUE))</f>
        <v>1</v>
      </c>
      <c r="AF544" s="165" t="str">
        <f t="shared" si="32"/>
        <v xml:space="preserve"> GERARD TIEHI</v>
      </c>
      <c r="AG544" s="166" t="str">
        <f t="shared" si="33"/>
        <v>28/5/2022</v>
      </c>
      <c r="AH544" s="167">
        <f t="shared" si="35"/>
        <v>4</v>
      </c>
      <c r="AI544" s="168">
        <f t="shared" si="34"/>
        <v>0</v>
      </c>
    </row>
    <row r="545" spans="1:35" ht="15.75" customHeight="1" x14ac:dyDescent="0.2">
      <c r="A545" s="206" t="s">
        <v>2143</v>
      </c>
      <c r="B545" s="206" t="s">
        <v>667</v>
      </c>
      <c r="C545" s="206" t="s">
        <v>2143</v>
      </c>
      <c r="D545" s="227" t="s">
        <v>1762</v>
      </c>
      <c r="E545" s="206" t="s">
        <v>669</v>
      </c>
      <c r="F545" s="206" t="s">
        <v>670</v>
      </c>
      <c r="G545" s="227" t="s">
        <v>1762</v>
      </c>
      <c r="H545" s="275">
        <v>3.63</v>
      </c>
      <c r="I545" s="206" t="s">
        <v>671</v>
      </c>
      <c r="J545" s="206">
        <v>1</v>
      </c>
      <c r="K545" s="207">
        <v>2022</v>
      </c>
      <c r="L545" s="228" t="s">
        <v>2144</v>
      </c>
      <c r="M545" s="208" t="s">
        <v>1485</v>
      </c>
      <c r="N545" s="260" t="s">
        <v>667</v>
      </c>
      <c r="O545" s="209" t="s">
        <v>667</v>
      </c>
      <c r="P545" s="232" t="s">
        <v>674</v>
      </c>
      <c r="Q545" s="210">
        <v>1970</v>
      </c>
      <c r="R545" s="211">
        <v>4</v>
      </c>
      <c r="S545" s="211" t="s">
        <v>667</v>
      </c>
      <c r="T545" s="211" t="s">
        <v>667</v>
      </c>
      <c r="U545" s="211" t="s">
        <v>667</v>
      </c>
      <c r="V545" s="211" t="s">
        <v>667</v>
      </c>
      <c r="W545" s="211" t="s">
        <v>667</v>
      </c>
      <c r="X545" s="212">
        <v>0</v>
      </c>
      <c r="Y545" s="212">
        <v>0</v>
      </c>
      <c r="Z545" s="213" t="s">
        <v>2661</v>
      </c>
      <c r="AA545" s="214">
        <v>2022</v>
      </c>
      <c r="AB545" s="215">
        <v>5</v>
      </c>
      <c r="AC545" s="215">
        <v>28</v>
      </c>
      <c r="AD545" s="220" t="b">
        <f>IF(ISBLANK(GroupMember[[#This Row],[1. Identifiant interne d’exploitation agricole*]]),"",IF(ISERROR(MATCH(GroupMember[[#This Row],[1. Identifiant interne d’exploitation agricole*]],CertifiedCrop[1. Identifiant interne d’exploitation agricole*],0)),FALSE,TRUE))</f>
        <v>1</v>
      </c>
      <c r="AE545" s="220" t="b">
        <f>IF(ISBLANK(GroupMember[[#This Row],[1. Identifiant interne d’exploitation agricole*]]),"",IF(ISERROR(MATCH(GroupMember[[#This Row],[1. Identifiant interne d’exploitation agricole*]],FarmUnit[1. Identifiant interne d’exploitation agricole*],0)),FALSE,TRUE))</f>
        <v>1</v>
      </c>
      <c r="AF545" s="165" t="str">
        <f t="shared" si="32"/>
        <v xml:space="preserve"> GUEI ROMEO TIEHI</v>
      </c>
      <c r="AG545" s="166" t="str">
        <f t="shared" si="33"/>
        <v>28/5/2022</v>
      </c>
      <c r="AH545" s="167">
        <f t="shared" si="35"/>
        <v>4</v>
      </c>
      <c r="AI545" s="168">
        <f t="shared" si="34"/>
        <v>0</v>
      </c>
    </row>
    <row r="546" spans="1:35" ht="15.75" customHeight="1" x14ac:dyDescent="0.2">
      <c r="A546" s="233" t="s">
        <v>2145</v>
      </c>
      <c r="B546" s="206" t="s">
        <v>667</v>
      </c>
      <c r="C546" s="206" t="s">
        <v>2145</v>
      </c>
      <c r="D546" s="227" t="s">
        <v>1762</v>
      </c>
      <c r="E546" s="206" t="s">
        <v>669</v>
      </c>
      <c r="F546" s="206" t="s">
        <v>670</v>
      </c>
      <c r="G546" s="227" t="s">
        <v>1762</v>
      </c>
      <c r="H546" s="275">
        <v>3.61</v>
      </c>
      <c r="I546" s="206" t="s">
        <v>671</v>
      </c>
      <c r="J546" s="206">
        <v>1</v>
      </c>
      <c r="K546" s="207">
        <v>2022</v>
      </c>
      <c r="L546" s="228" t="s">
        <v>2146</v>
      </c>
      <c r="M546" s="208" t="s">
        <v>1485</v>
      </c>
      <c r="N546" s="260" t="s">
        <v>667</v>
      </c>
      <c r="O546" s="209" t="s">
        <v>667</v>
      </c>
      <c r="P546" s="232" t="s">
        <v>674</v>
      </c>
      <c r="Q546" s="210">
        <v>1974</v>
      </c>
      <c r="R546" s="211">
        <v>4</v>
      </c>
      <c r="S546" s="211" t="s">
        <v>667</v>
      </c>
      <c r="T546" s="211" t="s">
        <v>667</v>
      </c>
      <c r="U546" s="211" t="s">
        <v>667</v>
      </c>
      <c r="V546" s="211" t="s">
        <v>667</v>
      </c>
      <c r="W546" s="211" t="s">
        <v>667</v>
      </c>
      <c r="X546" s="212">
        <v>0</v>
      </c>
      <c r="Y546" s="212">
        <v>0</v>
      </c>
      <c r="Z546" s="213" t="s">
        <v>2989</v>
      </c>
      <c r="AA546" s="214">
        <v>2022</v>
      </c>
      <c r="AB546" s="215">
        <v>5</v>
      </c>
      <c r="AC546" s="215">
        <v>29</v>
      </c>
      <c r="AD546" s="220" t="b">
        <f>IF(ISBLANK(GroupMember[[#This Row],[1. Identifiant interne d’exploitation agricole*]]),"",IF(ISERROR(MATCH(GroupMember[[#This Row],[1. Identifiant interne d’exploitation agricole*]],CertifiedCrop[1. Identifiant interne d’exploitation agricole*],0)),FALSE,TRUE))</f>
        <v>1</v>
      </c>
      <c r="AE546" s="220" t="b">
        <f>IF(ISBLANK(GroupMember[[#This Row],[1. Identifiant interne d’exploitation agricole*]]),"",IF(ISERROR(MATCH(GroupMember[[#This Row],[1. Identifiant interne d’exploitation agricole*]],FarmUnit[1. Identifiant interne d’exploitation agricole*],0)),FALSE,TRUE))</f>
        <v>1</v>
      </c>
      <c r="AF546" s="165" t="str">
        <f t="shared" si="32"/>
        <v xml:space="preserve"> KOHON FRANCOIS  TIEHI</v>
      </c>
      <c r="AG546" s="166" t="str">
        <f t="shared" si="33"/>
        <v>29/5/2022</v>
      </c>
      <c r="AH546" s="167">
        <f t="shared" si="35"/>
        <v>3</v>
      </c>
      <c r="AI546" s="168">
        <f t="shared" si="34"/>
        <v>0</v>
      </c>
    </row>
    <row r="547" spans="1:35" ht="15.75" customHeight="1" x14ac:dyDescent="0.2">
      <c r="A547" s="206" t="s">
        <v>2147</v>
      </c>
      <c r="B547" s="206" t="s">
        <v>667</v>
      </c>
      <c r="C547" s="206" t="s">
        <v>2147</v>
      </c>
      <c r="D547" s="227" t="s">
        <v>1762</v>
      </c>
      <c r="E547" s="206" t="s">
        <v>669</v>
      </c>
      <c r="F547" s="206" t="s">
        <v>670</v>
      </c>
      <c r="G547" s="227" t="s">
        <v>1762</v>
      </c>
      <c r="H547" s="275">
        <v>5.56</v>
      </c>
      <c r="I547" s="206" t="s">
        <v>671</v>
      </c>
      <c r="J547" s="206">
        <v>1</v>
      </c>
      <c r="K547" s="207">
        <v>2022</v>
      </c>
      <c r="L547" s="228" t="s">
        <v>1822</v>
      </c>
      <c r="M547" s="208" t="s">
        <v>1485</v>
      </c>
      <c r="N547" s="260" t="s">
        <v>667</v>
      </c>
      <c r="O547" s="209" t="s">
        <v>667</v>
      </c>
      <c r="P547" s="232" t="s">
        <v>674</v>
      </c>
      <c r="Q547" s="210">
        <v>1976</v>
      </c>
      <c r="R547" s="211">
        <v>2</v>
      </c>
      <c r="S547" s="211" t="s">
        <v>667</v>
      </c>
      <c r="T547" s="211" t="s">
        <v>667</v>
      </c>
      <c r="U547" s="211" t="s">
        <v>667</v>
      </c>
      <c r="V547" s="211" t="s">
        <v>667</v>
      </c>
      <c r="W547" s="211" t="s">
        <v>667</v>
      </c>
      <c r="X547" s="212">
        <v>0</v>
      </c>
      <c r="Y547" s="212">
        <v>0</v>
      </c>
      <c r="Z547" s="213" t="s">
        <v>2989</v>
      </c>
      <c r="AA547" s="214">
        <v>2022</v>
      </c>
      <c r="AB547" s="215">
        <v>5</v>
      </c>
      <c r="AC547" s="215">
        <v>29</v>
      </c>
      <c r="AD547" s="220" t="b">
        <f>IF(ISBLANK(GroupMember[[#This Row],[1. Identifiant interne d’exploitation agricole*]]),"",IF(ISERROR(MATCH(GroupMember[[#This Row],[1. Identifiant interne d’exploitation agricole*]],CertifiedCrop[1. Identifiant interne d’exploitation agricole*],0)),FALSE,TRUE))</f>
        <v>1</v>
      </c>
      <c r="AE547" s="220" t="b">
        <f>IF(ISBLANK(GroupMember[[#This Row],[1. Identifiant interne d’exploitation agricole*]]),"",IF(ISERROR(MATCH(GroupMember[[#This Row],[1. Identifiant interne d’exploitation agricole*]],FarmUnit[1. Identifiant interne d’exploitation agricole*],0)),FALSE,TRUE))</f>
        <v>1</v>
      </c>
      <c r="AF547" s="165" t="str">
        <f t="shared" si="32"/>
        <v xml:space="preserve"> SEVERIN TIEHI</v>
      </c>
      <c r="AG547" s="166" t="str">
        <f t="shared" si="33"/>
        <v>29/5/2022</v>
      </c>
      <c r="AH547" s="167">
        <f t="shared" si="35"/>
        <v>3</v>
      </c>
      <c r="AI547" s="168">
        <f t="shared" si="34"/>
        <v>0</v>
      </c>
    </row>
    <row r="548" spans="1:35" ht="15.75" customHeight="1" x14ac:dyDescent="0.2">
      <c r="A548" s="233" t="s">
        <v>2148</v>
      </c>
      <c r="B548" s="206" t="s">
        <v>667</v>
      </c>
      <c r="C548" s="206" t="s">
        <v>2148</v>
      </c>
      <c r="D548" s="227" t="s">
        <v>1762</v>
      </c>
      <c r="E548" s="206" t="s">
        <v>669</v>
      </c>
      <c r="F548" s="206" t="s">
        <v>670</v>
      </c>
      <c r="G548" s="227" t="s">
        <v>1762</v>
      </c>
      <c r="H548" s="275">
        <v>3.04</v>
      </c>
      <c r="I548" s="206" t="s">
        <v>671</v>
      </c>
      <c r="J548" s="206">
        <v>1</v>
      </c>
      <c r="K548" s="207">
        <v>2022</v>
      </c>
      <c r="L548" s="228" t="s">
        <v>2149</v>
      </c>
      <c r="M548" s="208" t="s">
        <v>2150</v>
      </c>
      <c r="N548" s="260" t="s">
        <v>667</v>
      </c>
      <c r="O548" s="209" t="s">
        <v>667</v>
      </c>
      <c r="P548" s="232" t="s">
        <v>674</v>
      </c>
      <c r="Q548" s="210">
        <v>1983</v>
      </c>
      <c r="R548" s="211">
        <v>6</v>
      </c>
      <c r="S548" s="211" t="s">
        <v>667</v>
      </c>
      <c r="T548" s="211" t="s">
        <v>667</v>
      </c>
      <c r="U548" s="211" t="s">
        <v>667</v>
      </c>
      <c r="V548" s="211" t="s">
        <v>667</v>
      </c>
      <c r="W548" s="211" t="s">
        <v>667</v>
      </c>
      <c r="X548" s="212">
        <v>0</v>
      </c>
      <c r="Y548" s="212">
        <v>0</v>
      </c>
      <c r="Z548" s="213" t="s">
        <v>2989</v>
      </c>
      <c r="AA548" s="214">
        <v>2022</v>
      </c>
      <c r="AB548" s="215">
        <v>5</v>
      </c>
      <c r="AC548" s="215">
        <v>29</v>
      </c>
      <c r="AD548" s="220" t="b">
        <f>IF(ISBLANK(GroupMember[[#This Row],[1. Identifiant interne d’exploitation agricole*]]),"",IF(ISERROR(MATCH(GroupMember[[#This Row],[1. Identifiant interne d’exploitation agricole*]],CertifiedCrop[1. Identifiant interne d’exploitation agricole*],0)),FALSE,TRUE))</f>
        <v>1</v>
      </c>
      <c r="AE548" s="220" t="b">
        <f>IF(ISBLANK(GroupMember[[#This Row],[1. Identifiant interne d’exploitation agricole*]]),"",IF(ISERROR(MATCH(GroupMember[[#This Row],[1. Identifiant interne d’exploitation agricole*]],FarmUnit[1. Identifiant interne d’exploitation agricole*],0)),FALSE,TRUE))</f>
        <v>1</v>
      </c>
      <c r="AF548" s="165" t="str">
        <f t="shared" si="32"/>
        <v xml:space="preserve">KIN SAMUEL TINHO </v>
      </c>
      <c r="AG548" s="166" t="str">
        <f t="shared" si="33"/>
        <v>29/5/2022</v>
      </c>
      <c r="AH548" s="167">
        <f t="shared" si="35"/>
        <v>3</v>
      </c>
      <c r="AI548" s="168">
        <f t="shared" si="34"/>
        <v>0</v>
      </c>
    </row>
    <row r="549" spans="1:35" ht="15.75" customHeight="1" x14ac:dyDescent="0.2">
      <c r="A549" s="206" t="s">
        <v>2151</v>
      </c>
      <c r="B549" s="206" t="s">
        <v>667</v>
      </c>
      <c r="C549" s="206" t="s">
        <v>2151</v>
      </c>
      <c r="D549" s="227" t="s">
        <v>1762</v>
      </c>
      <c r="E549" s="206" t="s">
        <v>669</v>
      </c>
      <c r="F549" s="206" t="s">
        <v>670</v>
      </c>
      <c r="G549" s="227" t="s">
        <v>1762</v>
      </c>
      <c r="H549" s="275">
        <v>2.34</v>
      </c>
      <c r="I549" s="206" t="s">
        <v>671</v>
      </c>
      <c r="J549" s="206">
        <v>1</v>
      </c>
      <c r="K549" s="207">
        <v>2022</v>
      </c>
      <c r="L549" s="228" t="s">
        <v>2152</v>
      </c>
      <c r="M549" s="208" t="s">
        <v>2153</v>
      </c>
      <c r="N549" s="260" t="s">
        <v>667</v>
      </c>
      <c r="O549" s="209" t="s">
        <v>667</v>
      </c>
      <c r="P549" s="232" t="s">
        <v>674</v>
      </c>
      <c r="Q549" s="210">
        <v>1984</v>
      </c>
      <c r="R549" s="211">
        <v>3</v>
      </c>
      <c r="S549" s="211" t="s">
        <v>667</v>
      </c>
      <c r="T549" s="211" t="s">
        <v>667</v>
      </c>
      <c r="U549" s="211" t="s">
        <v>667</v>
      </c>
      <c r="V549" s="211" t="s">
        <v>667</v>
      </c>
      <c r="W549" s="211" t="s">
        <v>667</v>
      </c>
      <c r="X549" s="212">
        <v>0</v>
      </c>
      <c r="Y549" s="212">
        <v>0</v>
      </c>
      <c r="Z549" s="213" t="s">
        <v>2989</v>
      </c>
      <c r="AA549" s="214">
        <v>2022</v>
      </c>
      <c r="AB549" s="215">
        <v>5</v>
      </c>
      <c r="AC549" s="215">
        <v>30</v>
      </c>
      <c r="AD549" s="220" t="b">
        <f>IF(ISBLANK(GroupMember[[#This Row],[1. Identifiant interne d’exploitation agricole*]]),"",IF(ISERROR(MATCH(GroupMember[[#This Row],[1. Identifiant interne d’exploitation agricole*]],CertifiedCrop[1. Identifiant interne d’exploitation agricole*],0)),FALSE,TRUE))</f>
        <v>1</v>
      </c>
      <c r="AE549" s="220" t="b">
        <f>IF(ISBLANK(GroupMember[[#This Row],[1. Identifiant interne d’exploitation agricole*]]),"",IF(ISERROR(MATCH(GroupMember[[#This Row],[1. Identifiant interne d’exploitation agricole*]],FarmUnit[1. Identifiant interne d’exploitation agricole*],0)),FALSE,TRUE))</f>
        <v>1</v>
      </c>
      <c r="AF549" s="165" t="str">
        <f t="shared" si="32"/>
        <v xml:space="preserve"> KOHON DIDIER TOAHI</v>
      </c>
      <c r="AG549" s="166" t="str">
        <f t="shared" si="33"/>
        <v>30/5/2022</v>
      </c>
      <c r="AH549" s="167">
        <f t="shared" si="35"/>
        <v>2</v>
      </c>
      <c r="AI549" s="168">
        <f t="shared" si="34"/>
        <v>0</v>
      </c>
    </row>
    <row r="550" spans="1:35" ht="15.75" customHeight="1" x14ac:dyDescent="0.2">
      <c r="A550" s="233" t="s">
        <v>2154</v>
      </c>
      <c r="B550" s="206" t="s">
        <v>667</v>
      </c>
      <c r="C550" s="206" t="s">
        <v>2154</v>
      </c>
      <c r="D550" s="227" t="s">
        <v>1762</v>
      </c>
      <c r="E550" s="206" t="s">
        <v>669</v>
      </c>
      <c r="F550" s="206" t="s">
        <v>670</v>
      </c>
      <c r="G550" s="227" t="s">
        <v>1762</v>
      </c>
      <c r="H550" s="275">
        <v>4.12</v>
      </c>
      <c r="I550" s="206" t="s">
        <v>671</v>
      </c>
      <c r="J550" s="206">
        <v>1</v>
      </c>
      <c r="K550" s="207">
        <v>2022</v>
      </c>
      <c r="L550" s="228" t="s">
        <v>2155</v>
      </c>
      <c r="M550" s="208" t="s">
        <v>2156</v>
      </c>
      <c r="N550" s="260" t="s">
        <v>667</v>
      </c>
      <c r="O550" s="209" t="s">
        <v>667</v>
      </c>
      <c r="P550" s="232" t="s">
        <v>674</v>
      </c>
      <c r="Q550" s="210">
        <v>1975</v>
      </c>
      <c r="R550" s="211">
        <v>3</v>
      </c>
      <c r="S550" s="211" t="s">
        <v>667</v>
      </c>
      <c r="T550" s="211" t="s">
        <v>667</v>
      </c>
      <c r="U550" s="211" t="s">
        <v>667</v>
      </c>
      <c r="V550" s="211" t="s">
        <v>667</v>
      </c>
      <c r="W550" s="211" t="s">
        <v>667</v>
      </c>
      <c r="X550" s="212">
        <v>0</v>
      </c>
      <c r="Y550" s="212">
        <v>0</v>
      </c>
      <c r="Z550" s="213" t="s">
        <v>2989</v>
      </c>
      <c r="AA550" s="214">
        <v>2022</v>
      </c>
      <c r="AB550" s="215">
        <v>5</v>
      </c>
      <c r="AC550" s="215">
        <v>30</v>
      </c>
      <c r="AD550" s="220" t="b">
        <f>IF(ISBLANK(GroupMember[[#This Row],[1. Identifiant interne d’exploitation agricole*]]),"",IF(ISERROR(MATCH(GroupMember[[#This Row],[1. Identifiant interne d’exploitation agricole*]],CertifiedCrop[1. Identifiant interne d’exploitation agricole*],0)),FALSE,TRUE))</f>
        <v>1</v>
      </c>
      <c r="AE550" s="220" t="b">
        <f>IF(ISBLANK(GroupMember[[#This Row],[1. Identifiant interne d’exploitation agricole*]]),"",IF(ISERROR(MATCH(GroupMember[[#This Row],[1. Identifiant interne d’exploitation agricole*]],FarmUnit[1. Identifiant interne d’exploitation agricole*],0)),FALSE,TRUE))</f>
        <v>1</v>
      </c>
      <c r="AF550" s="165" t="str">
        <f t="shared" si="32"/>
        <v xml:space="preserve"> IBRAHIM YAMEOGO</v>
      </c>
      <c r="AG550" s="166" t="str">
        <f t="shared" si="33"/>
        <v>30/5/2022</v>
      </c>
      <c r="AH550" s="167">
        <f t="shared" si="35"/>
        <v>2</v>
      </c>
      <c r="AI550" s="168">
        <f t="shared" si="34"/>
        <v>0</v>
      </c>
    </row>
    <row r="551" spans="1:35" ht="15.75" customHeight="1" x14ac:dyDescent="0.2">
      <c r="A551" s="206" t="s">
        <v>2157</v>
      </c>
      <c r="B551" s="206" t="s">
        <v>667</v>
      </c>
      <c r="C551" s="206" t="s">
        <v>2157</v>
      </c>
      <c r="D551" s="227" t="s">
        <v>1762</v>
      </c>
      <c r="E551" s="206" t="s">
        <v>669</v>
      </c>
      <c r="F551" s="206" t="s">
        <v>670</v>
      </c>
      <c r="G551" s="227" t="s">
        <v>1762</v>
      </c>
      <c r="H551" s="275">
        <v>4.7300000000000004</v>
      </c>
      <c r="I551" s="206" t="s">
        <v>671</v>
      </c>
      <c r="J551" s="206">
        <v>1</v>
      </c>
      <c r="K551" s="207">
        <v>2022</v>
      </c>
      <c r="L551" s="228" t="s">
        <v>2158</v>
      </c>
      <c r="M551" s="208" t="s">
        <v>2159</v>
      </c>
      <c r="N551" s="260" t="s">
        <v>667</v>
      </c>
      <c r="O551" s="209" t="s">
        <v>667</v>
      </c>
      <c r="P551" s="232" t="s">
        <v>674</v>
      </c>
      <c r="Q551" s="210">
        <v>1973</v>
      </c>
      <c r="R551" s="211">
        <v>3</v>
      </c>
      <c r="S551" s="211" t="s">
        <v>667</v>
      </c>
      <c r="T551" s="211" t="s">
        <v>667</v>
      </c>
      <c r="U551" s="211" t="s">
        <v>667</v>
      </c>
      <c r="V551" s="211" t="s">
        <v>667</v>
      </c>
      <c r="W551" s="211" t="s">
        <v>667</v>
      </c>
      <c r="X551" s="212">
        <v>0</v>
      </c>
      <c r="Y551" s="212">
        <v>0</v>
      </c>
      <c r="Z551" s="213" t="s">
        <v>2989</v>
      </c>
      <c r="AA551" s="214">
        <v>2022</v>
      </c>
      <c r="AB551" s="215">
        <v>3</v>
      </c>
      <c r="AC551" s="215">
        <v>4</v>
      </c>
      <c r="AD551" s="220" t="b">
        <f>IF(ISBLANK(GroupMember[[#This Row],[1. Identifiant interne d’exploitation agricole*]]),"",IF(ISERROR(MATCH(GroupMember[[#This Row],[1. Identifiant interne d’exploitation agricole*]],CertifiedCrop[1. Identifiant interne d’exploitation agricole*],0)),FALSE,TRUE))</f>
        <v>1</v>
      </c>
      <c r="AE551" s="220" t="b">
        <f>IF(ISBLANK(GroupMember[[#This Row],[1. Identifiant interne d’exploitation agricole*]]),"",IF(ISERROR(MATCH(GroupMember[[#This Row],[1. Identifiant interne d’exploitation agricole*]],FarmUnit[1. Identifiant interne d’exploitation agricole*],0)),FALSE,TRUE))</f>
        <v>1</v>
      </c>
      <c r="AF551" s="165" t="str">
        <f t="shared" si="32"/>
        <v xml:space="preserve"> MANO PATRICE  YAIE</v>
      </c>
      <c r="AG551" s="166" t="str">
        <f t="shared" si="33"/>
        <v>4/3/2022</v>
      </c>
      <c r="AH551" s="167">
        <f t="shared" si="35"/>
        <v>6</v>
      </c>
      <c r="AI551" s="168">
        <f t="shared" si="34"/>
        <v>0</v>
      </c>
    </row>
    <row r="552" spans="1:35" ht="15.75" customHeight="1" x14ac:dyDescent="0.2">
      <c r="A552" s="233" t="s">
        <v>2160</v>
      </c>
      <c r="B552" s="206" t="s">
        <v>667</v>
      </c>
      <c r="C552" s="206" t="s">
        <v>2160</v>
      </c>
      <c r="D552" s="227" t="s">
        <v>1762</v>
      </c>
      <c r="E552" s="206" t="s">
        <v>669</v>
      </c>
      <c r="F552" s="206" t="s">
        <v>670</v>
      </c>
      <c r="G552" s="227" t="s">
        <v>1762</v>
      </c>
      <c r="H552" s="275">
        <v>5.46</v>
      </c>
      <c r="I552" s="206" t="s">
        <v>671</v>
      </c>
      <c r="J552" s="206">
        <v>1</v>
      </c>
      <c r="K552" s="207">
        <v>2022</v>
      </c>
      <c r="L552" s="228" t="s">
        <v>2161</v>
      </c>
      <c r="M552" s="208" t="s">
        <v>1895</v>
      </c>
      <c r="N552" s="260" t="s">
        <v>667</v>
      </c>
      <c r="O552" s="209" t="s">
        <v>667</v>
      </c>
      <c r="P552" s="232" t="s">
        <v>674</v>
      </c>
      <c r="Q552" s="210">
        <v>1982</v>
      </c>
      <c r="R552" s="211">
        <v>2</v>
      </c>
      <c r="S552" s="211" t="s">
        <v>667</v>
      </c>
      <c r="T552" s="211" t="s">
        <v>667</v>
      </c>
      <c r="U552" s="211" t="s">
        <v>667</v>
      </c>
      <c r="V552" s="211" t="s">
        <v>667</v>
      </c>
      <c r="W552" s="211" t="s">
        <v>667</v>
      </c>
      <c r="X552" s="212">
        <v>0</v>
      </c>
      <c r="Y552" s="212">
        <v>0</v>
      </c>
      <c r="Z552" s="213" t="s">
        <v>2989</v>
      </c>
      <c r="AA552" s="214">
        <v>2022</v>
      </c>
      <c r="AB552" s="215">
        <v>3</v>
      </c>
      <c r="AC552" s="215">
        <v>4</v>
      </c>
      <c r="AD552" s="220" t="b">
        <f>IF(ISBLANK(GroupMember[[#This Row],[1. Identifiant interne d’exploitation agricole*]]),"",IF(ISERROR(MATCH(GroupMember[[#This Row],[1. Identifiant interne d’exploitation agricole*]],CertifiedCrop[1. Identifiant interne d’exploitation agricole*],0)),FALSE,TRUE))</f>
        <v>1</v>
      </c>
      <c r="AE552" s="220" t="b">
        <f>IF(ISBLANK(GroupMember[[#This Row],[1. Identifiant interne d’exploitation agricole*]]),"",IF(ISERROR(MATCH(GroupMember[[#This Row],[1. Identifiant interne d’exploitation agricole*]],FarmUnit[1. Identifiant interne d’exploitation agricole*],0)),FALSE,TRUE))</f>
        <v>1</v>
      </c>
      <c r="AF552" s="165" t="str">
        <f t="shared" si="32"/>
        <v xml:space="preserve"> ARNAUR  YORO</v>
      </c>
      <c r="AG552" s="166" t="str">
        <f t="shared" si="33"/>
        <v>4/3/2022</v>
      </c>
      <c r="AH552" s="167">
        <f t="shared" si="35"/>
        <v>6</v>
      </c>
      <c r="AI552" s="168">
        <f t="shared" si="34"/>
        <v>0</v>
      </c>
    </row>
    <row r="553" spans="1:35" ht="15.75" customHeight="1" x14ac:dyDescent="0.2">
      <c r="A553" s="206" t="s">
        <v>2162</v>
      </c>
      <c r="B553" s="206" t="s">
        <v>667</v>
      </c>
      <c r="C553" s="206" t="s">
        <v>2162</v>
      </c>
      <c r="D553" s="227" t="s">
        <v>1762</v>
      </c>
      <c r="E553" s="206" t="s">
        <v>669</v>
      </c>
      <c r="F553" s="206" t="s">
        <v>670</v>
      </c>
      <c r="G553" s="227" t="s">
        <v>1762</v>
      </c>
      <c r="H553" s="275">
        <v>4.57</v>
      </c>
      <c r="I553" s="206" t="s">
        <v>671</v>
      </c>
      <c r="J553" s="206">
        <v>1</v>
      </c>
      <c r="K553" s="207">
        <v>2022</v>
      </c>
      <c r="L553" s="228" t="s">
        <v>1759</v>
      </c>
      <c r="M553" s="208" t="s">
        <v>1895</v>
      </c>
      <c r="N553" s="260" t="s">
        <v>667</v>
      </c>
      <c r="O553" s="209" t="s">
        <v>667</v>
      </c>
      <c r="P553" s="232" t="s">
        <v>674</v>
      </c>
      <c r="Q553" s="210">
        <v>1970</v>
      </c>
      <c r="R553" s="211">
        <v>8</v>
      </c>
      <c r="S553" s="211" t="s">
        <v>667</v>
      </c>
      <c r="T553" s="211" t="s">
        <v>667</v>
      </c>
      <c r="U553" s="211" t="s">
        <v>667</v>
      </c>
      <c r="V553" s="211" t="s">
        <v>667</v>
      </c>
      <c r="W553" s="211" t="s">
        <v>667</v>
      </c>
      <c r="X553" s="212">
        <v>0</v>
      </c>
      <c r="Y553" s="212">
        <v>0</v>
      </c>
      <c r="Z553" s="213" t="s">
        <v>2989</v>
      </c>
      <c r="AA553" s="214">
        <v>2022</v>
      </c>
      <c r="AB553" s="215">
        <v>3</v>
      </c>
      <c r="AC553" s="215">
        <v>5</v>
      </c>
      <c r="AD553" s="220" t="b">
        <f>IF(ISBLANK(GroupMember[[#This Row],[1. Identifiant interne d’exploitation agricole*]]),"",IF(ISERROR(MATCH(GroupMember[[#This Row],[1. Identifiant interne d’exploitation agricole*]],CertifiedCrop[1. Identifiant interne d’exploitation agricole*],0)),FALSE,TRUE))</f>
        <v>1</v>
      </c>
      <c r="AE553" s="220" t="b">
        <f>IF(ISBLANK(GroupMember[[#This Row],[1. Identifiant interne d’exploitation agricole*]]),"",IF(ISERROR(MATCH(GroupMember[[#This Row],[1. Identifiant interne d’exploitation agricole*]],FarmUnit[1. Identifiant interne d’exploitation agricole*],0)),FALSE,TRUE))</f>
        <v>1</v>
      </c>
      <c r="AF553" s="165" t="str">
        <f t="shared" si="32"/>
        <v xml:space="preserve"> BERNARD YORO</v>
      </c>
      <c r="AG553" s="166" t="str">
        <f t="shared" si="33"/>
        <v>5/3/2022</v>
      </c>
      <c r="AH553" s="167">
        <f t="shared" si="35"/>
        <v>4</v>
      </c>
      <c r="AI553" s="168">
        <f t="shared" si="34"/>
        <v>0</v>
      </c>
    </row>
    <row r="554" spans="1:35" ht="15.75" customHeight="1" x14ac:dyDescent="0.2">
      <c r="A554" s="233" t="s">
        <v>2163</v>
      </c>
      <c r="B554" s="206" t="s">
        <v>667</v>
      </c>
      <c r="C554" s="206" t="s">
        <v>2163</v>
      </c>
      <c r="D554" s="227" t="s">
        <v>1762</v>
      </c>
      <c r="E554" s="206" t="s">
        <v>669</v>
      </c>
      <c r="F554" s="206" t="s">
        <v>670</v>
      </c>
      <c r="G554" s="227" t="s">
        <v>1762</v>
      </c>
      <c r="H554" s="275">
        <v>2.94</v>
      </c>
      <c r="I554" s="206" t="s">
        <v>671</v>
      </c>
      <c r="J554" s="206">
        <v>1</v>
      </c>
      <c r="K554" s="207">
        <v>2022</v>
      </c>
      <c r="L554" s="228" t="s">
        <v>1030</v>
      </c>
      <c r="M554" s="208" t="s">
        <v>2164</v>
      </c>
      <c r="N554" s="260" t="s">
        <v>667</v>
      </c>
      <c r="O554" s="209" t="s">
        <v>667</v>
      </c>
      <c r="P554" s="232" t="s">
        <v>674</v>
      </c>
      <c r="Q554" s="210">
        <v>1974</v>
      </c>
      <c r="R554" s="211">
        <v>4</v>
      </c>
      <c r="S554" s="211" t="s">
        <v>667</v>
      </c>
      <c r="T554" s="211" t="s">
        <v>667</v>
      </c>
      <c r="U554" s="211" t="s">
        <v>667</v>
      </c>
      <c r="V554" s="211" t="s">
        <v>667</v>
      </c>
      <c r="W554" s="211" t="s">
        <v>667</v>
      </c>
      <c r="X554" s="212">
        <v>0</v>
      </c>
      <c r="Y554" s="212">
        <v>0</v>
      </c>
      <c r="Z554" s="213" t="s">
        <v>2989</v>
      </c>
      <c r="AA554" s="214">
        <v>2022</v>
      </c>
      <c r="AB554" s="215">
        <v>3</v>
      </c>
      <c r="AC554" s="215">
        <v>11</v>
      </c>
      <c r="AD554" s="220" t="b">
        <f>IF(ISBLANK(GroupMember[[#This Row],[1. Identifiant interne d’exploitation agricole*]]),"",IF(ISERROR(MATCH(GroupMember[[#This Row],[1. Identifiant interne d’exploitation agricole*]],CertifiedCrop[1. Identifiant interne d’exploitation agricole*],0)),FALSE,TRUE))</f>
        <v>1</v>
      </c>
      <c r="AE554" s="220" t="b">
        <f>IF(ISBLANK(GroupMember[[#This Row],[1. Identifiant interne d’exploitation agricole*]]),"",IF(ISERROR(MATCH(GroupMember[[#This Row],[1. Identifiant interne d’exploitation agricole*]],FarmUnit[1. Identifiant interne d’exploitation agricole*],0)),FALSE,TRUE))</f>
        <v>1</v>
      </c>
      <c r="AF554" s="165" t="str">
        <f t="shared" si="32"/>
        <v xml:space="preserve">JEAN ZIAHE </v>
      </c>
      <c r="AG554" s="166" t="str">
        <f t="shared" si="33"/>
        <v>11/3/2022</v>
      </c>
      <c r="AH554" s="167">
        <f t="shared" si="35"/>
        <v>5</v>
      </c>
      <c r="AI554" s="168">
        <f t="shared" si="34"/>
        <v>0</v>
      </c>
    </row>
    <row r="555" spans="1:35" ht="15.75" customHeight="1" x14ac:dyDescent="0.2">
      <c r="A555" s="206" t="s">
        <v>2165</v>
      </c>
      <c r="B555" s="206" t="s">
        <v>667</v>
      </c>
      <c r="C555" s="206" t="s">
        <v>2165</v>
      </c>
      <c r="D555" s="227" t="s">
        <v>1762</v>
      </c>
      <c r="E555" s="206" t="s">
        <v>669</v>
      </c>
      <c r="F555" s="206" t="s">
        <v>670</v>
      </c>
      <c r="G555" s="227" t="s">
        <v>1762</v>
      </c>
      <c r="H555" s="275">
        <v>3.11</v>
      </c>
      <c r="I555" s="206" t="s">
        <v>671</v>
      </c>
      <c r="J555" s="206">
        <v>1</v>
      </c>
      <c r="K555" s="207">
        <v>2022</v>
      </c>
      <c r="L555" s="228" t="s">
        <v>2166</v>
      </c>
      <c r="M555" s="208" t="s">
        <v>2167</v>
      </c>
      <c r="N555" s="260" t="s">
        <v>667</v>
      </c>
      <c r="O555" s="209" t="s">
        <v>667</v>
      </c>
      <c r="P555" s="232" t="s">
        <v>674</v>
      </c>
      <c r="Q555" s="210">
        <v>1976</v>
      </c>
      <c r="R555" s="211">
        <v>2</v>
      </c>
      <c r="S555" s="211" t="s">
        <v>667</v>
      </c>
      <c r="T555" s="211" t="s">
        <v>667</v>
      </c>
      <c r="U555" s="211" t="s">
        <v>667</v>
      </c>
      <c r="V555" s="211" t="s">
        <v>667</v>
      </c>
      <c r="W555" s="211" t="s">
        <v>667</v>
      </c>
      <c r="X555" s="212">
        <v>0</v>
      </c>
      <c r="Y555" s="212">
        <v>0</v>
      </c>
      <c r="Z555" s="213" t="s">
        <v>2989</v>
      </c>
      <c r="AA555" s="214">
        <v>2022</v>
      </c>
      <c r="AB555" s="215">
        <v>3</v>
      </c>
      <c r="AC555" s="215">
        <v>12</v>
      </c>
      <c r="AD555" s="220" t="b">
        <f>IF(ISBLANK(GroupMember[[#This Row],[1. Identifiant interne d’exploitation agricole*]]),"",IF(ISERROR(MATCH(GroupMember[[#This Row],[1. Identifiant interne d’exploitation agricole*]],CertifiedCrop[1. Identifiant interne d’exploitation agricole*],0)),FALSE,TRUE))</f>
        <v>1</v>
      </c>
      <c r="AE555" s="220" t="b">
        <f>IF(ISBLANK(GroupMember[[#This Row],[1. Identifiant interne d’exploitation agricole*]]),"",IF(ISERROR(MATCH(GroupMember[[#This Row],[1. Identifiant interne d’exploitation agricole*]],FarmUnit[1. Identifiant interne d’exploitation agricole*],0)),FALSE,TRUE))</f>
        <v>1</v>
      </c>
      <c r="AF555" s="165" t="str">
        <f t="shared" si="32"/>
        <v xml:space="preserve">PACOME  SON </v>
      </c>
      <c r="AG555" s="166" t="str">
        <f t="shared" si="33"/>
        <v>12/3/2022</v>
      </c>
      <c r="AH555" s="167">
        <f t="shared" si="35"/>
        <v>6</v>
      </c>
      <c r="AI555" s="168">
        <f t="shared" si="34"/>
        <v>0</v>
      </c>
    </row>
    <row r="556" spans="1:35" ht="15.75" customHeight="1" x14ac:dyDescent="0.2">
      <c r="A556" s="233" t="s">
        <v>2168</v>
      </c>
      <c r="B556" s="206" t="s">
        <v>667</v>
      </c>
      <c r="C556" s="206" t="s">
        <v>2168</v>
      </c>
      <c r="D556" s="227" t="s">
        <v>1762</v>
      </c>
      <c r="E556" s="206" t="s">
        <v>669</v>
      </c>
      <c r="F556" s="206" t="s">
        <v>670</v>
      </c>
      <c r="G556" s="227" t="s">
        <v>1762</v>
      </c>
      <c r="H556" s="275">
        <v>2.76</v>
      </c>
      <c r="I556" s="206" t="s">
        <v>671</v>
      </c>
      <c r="J556" s="206">
        <v>1</v>
      </c>
      <c r="K556" s="207">
        <v>2022</v>
      </c>
      <c r="L556" s="228" t="s">
        <v>2169</v>
      </c>
      <c r="M556" s="208" t="s">
        <v>2170</v>
      </c>
      <c r="N556" s="260" t="s">
        <v>667</v>
      </c>
      <c r="O556" s="209" t="s">
        <v>667</v>
      </c>
      <c r="P556" s="232" t="s">
        <v>674</v>
      </c>
      <c r="Q556" s="210">
        <v>1983</v>
      </c>
      <c r="R556" s="211">
        <v>6</v>
      </c>
      <c r="S556" s="211" t="s">
        <v>667</v>
      </c>
      <c r="T556" s="211" t="s">
        <v>667</v>
      </c>
      <c r="U556" s="211" t="s">
        <v>667</v>
      </c>
      <c r="V556" s="211" t="s">
        <v>667</v>
      </c>
      <c r="W556" s="211" t="s">
        <v>667</v>
      </c>
      <c r="X556" s="212">
        <v>0</v>
      </c>
      <c r="Y556" s="212">
        <v>0</v>
      </c>
      <c r="Z556" s="213" t="s">
        <v>2989</v>
      </c>
      <c r="AA556" s="214">
        <v>2022</v>
      </c>
      <c r="AB556" s="215">
        <v>3</v>
      </c>
      <c r="AC556" s="215">
        <v>12</v>
      </c>
      <c r="AD556" s="220" t="b">
        <f>IF(ISBLANK(GroupMember[[#This Row],[1. Identifiant interne d’exploitation agricole*]]),"",IF(ISERROR(MATCH(GroupMember[[#This Row],[1. Identifiant interne d’exploitation agricole*]],CertifiedCrop[1. Identifiant interne d’exploitation agricole*],0)),FALSE,TRUE))</f>
        <v>1</v>
      </c>
      <c r="AE556" s="220" t="b">
        <f>IF(ISBLANK(GroupMember[[#This Row],[1. Identifiant interne d’exploitation agricole*]]),"",IF(ISERROR(MATCH(GroupMember[[#This Row],[1. Identifiant interne d’exploitation agricole*]],FarmUnit[1. Identifiant interne d’exploitation agricole*],0)),FALSE,TRUE))</f>
        <v>1</v>
      </c>
      <c r="AF556" s="165" t="str">
        <f t="shared" si="32"/>
        <v xml:space="preserve"> LASSANE  ZONGA</v>
      </c>
      <c r="AG556" s="166" t="str">
        <f t="shared" si="33"/>
        <v>12/3/2022</v>
      </c>
      <c r="AH556" s="167">
        <f t="shared" si="35"/>
        <v>6</v>
      </c>
      <c r="AI556" s="168">
        <f t="shared" si="34"/>
        <v>0</v>
      </c>
    </row>
    <row r="557" spans="1:35" ht="15.75" customHeight="1" x14ac:dyDescent="0.2">
      <c r="A557" s="206" t="s">
        <v>2171</v>
      </c>
      <c r="B557" s="206" t="s">
        <v>667</v>
      </c>
      <c r="C557" s="206" t="s">
        <v>2171</v>
      </c>
      <c r="D557" s="227" t="s">
        <v>1762</v>
      </c>
      <c r="E557" s="206" t="s">
        <v>669</v>
      </c>
      <c r="F557" s="206" t="s">
        <v>670</v>
      </c>
      <c r="G557" s="227" t="s">
        <v>1762</v>
      </c>
      <c r="H557" s="275">
        <v>2.92</v>
      </c>
      <c r="I557" s="206" t="s">
        <v>671</v>
      </c>
      <c r="J557" s="206">
        <v>1</v>
      </c>
      <c r="K557" s="207">
        <v>2022</v>
      </c>
      <c r="L557" s="228" t="s">
        <v>2172</v>
      </c>
      <c r="M557" s="208" t="s">
        <v>2173</v>
      </c>
      <c r="N557" s="260" t="s">
        <v>667</v>
      </c>
      <c r="O557" s="209" t="s">
        <v>667</v>
      </c>
      <c r="P557" s="232" t="s">
        <v>674</v>
      </c>
      <c r="Q557" s="210">
        <v>1984</v>
      </c>
      <c r="R557" s="211">
        <v>3</v>
      </c>
      <c r="S557" s="211" t="s">
        <v>667</v>
      </c>
      <c r="T557" s="211" t="s">
        <v>667</v>
      </c>
      <c r="U557" s="211" t="s">
        <v>667</v>
      </c>
      <c r="V557" s="211" t="s">
        <v>667</v>
      </c>
      <c r="W557" s="211" t="s">
        <v>667</v>
      </c>
      <c r="X557" s="212">
        <v>0</v>
      </c>
      <c r="Y557" s="212">
        <v>0</v>
      </c>
      <c r="Z557" s="213" t="s">
        <v>2989</v>
      </c>
      <c r="AA557" s="214">
        <v>2022</v>
      </c>
      <c r="AB557" s="215">
        <v>3</v>
      </c>
      <c r="AC557" s="215">
        <v>12</v>
      </c>
      <c r="AD557" s="220" t="b">
        <f>IF(ISBLANK(GroupMember[[#This Row],[1. Identifiant interne d’exploitation agricole*]]),"",IF(ISERROR(MATCH(GroupMember[[#This Row],[1. Identifiant interne d’exploitation agricole*]],CertifiedCrop[1. Identifiant interne d’exploitation agricole*],0)),FALSE,TRUE))</f>
        <v>1</v>
      </c>
      <c r="AE557" s="220" t="b">
        <f>IF(ISBLANK(GroupMember[[#This Row],[1. Identifiant interne d’exploitation agricole*]]),"",IF(ISERROR(MATCH(GroupMember[[#This Row],[1. Identifiant interne d’exploitation agricole*]],FarmUnit[1. Identifiant interne d’exploitation agricole*],0)),FALSE,TRUE))</f>
        <v>1</v>
      </c>
      <c r="AF557" s="165" t="str">
        <f t="shared" si="32"/>
        <v xml:space="preserve"> WENDEMI ZOOUNGRANA</v>
      </c>
      <c r="AG557" s="166" t="str">
        <f t="shared" si="33"/>
        <v>12/3/2022</v>
      </c>
      <c r="AH557" s="167">
        <f t="shared" si="35"/>
        <v>6</v>
      </c>
      <c r="AI557" s="168">
        <f t="shared" si="34"/>
        <v>0</v>
      </c>
    </row>
    <row r="558" spans="1:35" ht="15.75" customHeight="1" x14ac:dyDescent="0.2">
      <c r="A558" s="233" t="s">
        <v>2174</v>
      </c>
      <c r="B558" s="206" t="s">
        <v>667</v>
      </c>
      <c r="C558" s="206" t="s">
        <v>2174</v>
      </c>
      <c r="D558" s="227" t="s">
        <v>1762</v>
      </c>
      <c r="E558" s="206" t="s">
        <v>669</v>
      </c>
      <c r="F558" s="206" t="s">
        <v>670</v>
      </c>
      <c r="G558" s="227" t="s">
        <v>1762</v>
      </c>
      <c r="H558" s="275">
        <v>3.08</v>
      </c>
      <c r="I558" s="206" t="s">
        <v>671</v>
      </c>
      <c r="J558" s="206">
        <v>1</v>
      </c>
      <c r="K558" s="207">
        <v>2022</v>
      </c>
      <c r="L558" s="228" t="s">
        <v>2082</v>
      </c>
      <c r="M558" s="208" t="s">
        <v>2175</v>
      </c>
      <c r="N558" s="260" t="s">
        <v>667</v>
      </c>
      <c r="O558" s="209" t="s">
        <v>667</v>
      </c>
      <c r="P558" s="232" t="s">
        <v>674</v>
      </c>
      <c r="Q558" s="210">
        <v>1975</v>
      </c>
      <c r="R558" s="211">
        <v>2</v>
      </c>
      <c r="S558" s="211" t="s">
        <v>667</v>
      </c>
      <c r="T558" s="211" t="s">
        <v>667</v>
      </c>
      <c r="U558" s="211" t="s">
        <v>667</v>
      </c>
      <c r="V558" s="211" t="s">
        <v>667</v>
      </c>
      <c r="W558" s="211" t="s">
        <v>667</v>
      </c>
      <c r="X558" s="212">
        <v>0</v>
      </c>
      <c r="Y558" s="212">
        <v>0</v>
      </c>
      <c r="Z558" s="213" t="s">
        <v>2989</v>
      </c>
      <c r="AA558" s="214">
        <v>2022</v>
      </c>
      <c r="AB558" s="215">
        <v>3</v>
      </c>
      <c r="AC558" s="215">
        <v>11</v>
      </c>
      <c r="AD558" s="220" t="b">
        <f>IF(ISBLANK(GroupMember[[#This Row],[1. Identifiant interne d’exploitation agricole*]]),"",IF(ISERROR(MATCH(GroupMember[[#This Row],[1. Identifiant interne d’exploitation agricole*]],CertifiedCrop[1. Identifiant interne d’exploitation agricole*],0)),FALSE,TRUE))</f>
        <v>1</v>
      </c>
      <c r="AE558" s="220" t="b">
        <f>IF(ISBLANK(GroupMember[[#This Row],[1. Identifiant interne d’exploitation agricole*]]),"",IF(ISERROR(MATCH(GroupMember[[#This Row],[1. Identifiant interne d’exploitation agricole*]],FarmUnit[1. Identifiant interne d’exploitation agricole*],0)),FALSE,TRUE))</f>
        <v>1</v>
      </c>
      <c r="AF558" s="165" t="str">
        <f t="shared" si="32"/>
        <v xml:space="preserve"> HERVE   BA TIA</v>
      </c>
      <c r="AG558" s="166" t="str">
        <f t="shared" si="33"/>
        <v>11/3/2022</v>
      </c>
      <c r="AH558" s="167">
        <f t="shared" si="35"/>
        <v>5</v>
      </c>
      <c r="AI558" s="168">
        <f t="shared" si="34"/>
        <v>0</v>
      </c>
    </row>
    <row r="559" spans="1:35" ht="15.75" customHeight="1" x14ac:dyDescent="0.2">
      <c r="A559" s="206" t="s">
        <v>2176</v>
      </c>
      <c r="B559" s="206" t="s">
        <v>667</v>
      </c>
      <c r="C559" s="206" t="s">
        <v>2176</v>
      </c>
      <c r="D559" s="227" t="s">
        <v>2177</v>
      </c>
      <c r="E559" s="206" t="s">
        <v>669</v>
      </c>
      <c r="F559" s="206" t="s">
        <v>670</v>
      </c>
      <c r="G559" s="227" t="s">
        <v>2177</v>
      </c>
      <c r="H559" s="275">
        <v>3.52</v>
      </c>
      <c r="I559" s="206" t="s">
        <v>671</v>
      </c>
      <c r="J559" s="206">
        <v>1</v>
      </c>
      <c r="K559" s="207">
        <v>2022</v>
      </c>
      <c r="L559" s="228" t="s">
        <v>2178</v>
      </c>
      <c r="M559" s="208" t="s">
        <v>2179</v>
      </c>
      <c r="N559" s="260" t="s">
        <v>667</v>
      </c>
      <c r="O559" s="209" t="s">
        <v>667</v>
      </c>
      <c r="P559" s="232" t="s">
        <v>674</v>
      </c>
      <c r="Q559" s="210">
        <v>1973</v>
      </c>
      <c r="R559" s="211">
        <v>3</v>
      </c>
      <c r="S559" s="211" t="s">
        <v>667</v>
      </c>
      <c r="T559" s="211" t="s">
        <v>667</v>
      </c>
      <c r="U559" s="211" t="s">
        <v>667</v>
      </c>
      <c r="V559" s="211" t="s">
        <v>667</v>
      </c>
      <c r="W559" s="211" t="s">
        <v>667</v>
      </c>
      <c r="X559" s="212">
        <v>0</v>
      </c>
      <c r="Y559" s="212">
        <v>0</v>
      </c>
      <c r="Z559" s="213" t="s">
        <v>2989</v>
      </c>
      <c r="AA559" s="214">
        <v>2022</v>
      </c>
      <c r="AB559" s="215">
        <v>3</v>
      </c>
      <c r="AC559" s="215">
        <v>5</v>
      </c>
      <c r="AD559" s="220" t="b">
        <f>IF(ISBLANK(GroupMember[[#This Row],[1. Identifiant interne d’exploitation agricole*]]),"",IF(ISERROR(MATCH(GroupMember[[#This Row],[1. Identifiant interne d’exploitation agricole*]],CertifiedCrop[1. Identifiant interne d’exploitation agricole*],0)),FALSE,TRUE))</f>
        <v>1</v>
      </c>
      <c r="AE559" s="220" t="b">
        <f>IF(ISBLANK(GroupMember[[#This Row],[1. Identifiant interne d’exploitation agricole*]]),"",IF(ISERROR(MATCH(GroupMember[[#This Row],[1. Identifiant interne d’exploitation agricole*]],FarmUnit[1. Identifiant interne d’exploitation agricole*],0)),FALSE,TRUE))</f>
        <v>1</v>
      </c>
      <c r="AF559" s="165" t="str">
        <f t="shared" si="32"/>
        <v xml:space="preserve"> BRUNO BADIA</v>
      </c>
      <c r="AG559" s="166" t="str">
        <f t="shared" si="33"/>
        <v>5/3/2022</v>
      </c>
      <c r="AH559" s="167">
        <f t="shared" si="35"/>
        <v>4</v>
      </c>
      <c r="AI559" s="168">
        <f t="shared" si="34"/>
        <v>0</v>
      </c>
    </row>
    <row r="560" spans="1:35" ht="15.75" customHeight="1" x14ac:dyDescent="0.2">
      <c r="A560" s="233" t="s">
        <v>2180</v>
      </c>
      <c r="B560" s="206" t="s">
        <v>667</v>
      </c>
      <c r="C560" s="206" t="s">
        <v>2180</v>
      </c>
      <c r="D560" s="227" t="s">
        <v>2177</v>
      </c>
      <c r="E560" s="206" t="s">
        <v>669</v>
      </c>
      <c r="F560" s="206" t="s">
        <v>670</v>
      </c>
      <c r="G560" s="227" t="s">
        <v>2177</v>
      </c>
      <c r="H560" s="275">
        <v>3.2</v>
      </c>
      <c r="I560" s="206" t="s">
        <v>671</v>
      </c>
      <c r="J560" s="206">
        <v>1</v>
      </c>
      <c r="K560" s="207">
        <v>2022</v>
      </c>
      <c r="L560" s="228" t="s">
        <v>2181</v>
      </c>
      <c r="M560" s="208" t="s">
        <v>2182</v>
      </c>
      <c r="N560" s="260" t="s">
        <v>667</v>
      </c>
      <c r="O560" s="209" t="s">
        <v>667</v>
      </c>
      <c r="P560" s="232" t="s">
        <v>674</v>
      </c>
      <c r="Q560" s="210">
        <v>1972</v>
      </c>
      <c r="R560" s="211">
        <v>4</v>
      </c>
      <c r="S560" s="211" t="s">
        <v>667</v>
      </c>
      <c r="T560" s="211" t="s">
        <v>667</v>
      </c>
      <c r="U560" s="211" t="s">
        <v>667</v>
      </c>
      <c r="V560" s="211" t="s">
        <v>667</v>
      </c>
      <c r="W560" s="211" t="s">
        <v>667</v>
      </c>
      <c r="X560" s="212">
        <v>0</v>
      </c>
      <c r="Y560" s="212">
        <v>0</v>
      </c>
      <c r="Z560" s="213" t="s">
        <v>2989</v>
      </c>
      <c r="AA560" s="214">
        <v>2022</v>
      </c>
      <c r="AB560" s="215">
        <v>3</v>
      </c>
      <c r="AC560" s="215">
        <v>10</v>
      </c>
      <c r="AD560" s="220" t="b">
        <f>IF(ISBLANK(GroupMember[[#This Row],[1. Identifiant interne d’exploitation agricole*]]),"",IF(ISERROR(MATCH(GroupMember[[#This Row],[1. Identifiant interne d’exploitation agricole*]],CertifiedCrop[1. Identifiant interne d’exploitation agricole*],0)),FALSE,TRUE))</f>
        <v>1</v>
      </c>
      <c r="AE560" s="220" t="b">
        <f>IF(ISBLANK(GroupMember[[#This Row],[1. Identifiant interne d’exploitation agricole*]]),"",IF(ISERROR(MATCH(GroupMember[[#This Row],[1. Identifiant interne d’exploitation agricole*]],FarmUnit[1. Identifiant interne d’exploitation agricole*],0)),FALSE,TRUE))</f>
        <v>1</v>
      </c>
      <c r="AF560" s="165" t="str">
        <f t="shared" si="32"/>
        <v xml:space="preserve"> MADY  BARI</v>
      </c>
      <c r="AG560" s="166" t="str">
        <f t="shared" si="33"/>
        <v>10/3/2022</v>
      </c>
      <c r="AH560" s="167">
        <f t="shared" si="35"/>
        <v>5</v>
      </c>
      <c r="AI560" s="168">
        <f t="shared" si="34"/>
        <v>0</v>
      </c>
    </row>
    <row r="561" spans="1:35" ht="15.75" customHeight="1" x14ac:dyDescent="0.2">
      <c r="A561" s="206" t="s">
        <v>2183</v>
      </c>
      <c r="B561" s="206" t="s">
        <v>667</v>
      </c>
      <c r="C561" s="206" t="s">
        <v>2183</v>
      </c>
      <c r="D561" s="227" t="s">
        <v>2177</v>
      </c>
      <c r="E561" s="206" t="s">
        <v>669</v>
      </c>
      <c r="F561" s="206" t="s">
        <v>670</v>
      </c>
      <c r="G561" s="227" t="s">
        <v>2177</v>
      </c>
      <c r="H561" s="275">
        <v>2.83</v>
      </c>
      <c r="I561" s="206" t="s">
        <v>671</v>
      </c>
      <c r="J561" s="206">
        <v>1</v>
      </c>
      <c r="K561" s="207">
        <v>2022</v>
      </c>
      <c r="L561" s="228" t="s">
        <v>2184</v>
      </c>
      <c r="M561" s="208" t="s">
        <v>2185</v>
      </c>
      <c r="N561" s="260" t="s">
        <v>667</v>
      </c>
      <c r="O561" s="209" t="s">
        <v>667</v>
      </c>
      <c r="P561" s="232" t="s">
        <v>674</v>
      </c>
      <c r="Q561" s="210">
        <v>1982</v>
      </c>
      <c r="R561" s="211">
        <v>2</v>
      </c>
      <c r="S561" s="211" t="s">
        <v>667</v>
      </c>
      <c r="T561" s="211" t="s">
        <v>667</v>
      </c>
      <c r="U561" s="211" t="s">
        <v>667</v>
      </c>
      <c r="V561" s="211" t="s">
        <v>667</v>
      </c>
      <c r="W561" s="211" t="s">
        <v>667</v>
      </c>
      <c r="X561" s="212">
        <v>0</v>
      </c>
      <c r="Y561" s="212">
        <v>0</v>
      </c>
      <c r="Z561" s="213" t="s">
        <v>2989</v>
      </c>
      <c r="AA561" s="214">
        <v>2022</v>
      </c>
      <c r="AB561" s="215">
        <v>3</v>
      </c>
      <c r="AC561" s="215">
        <v>8</v>
      </c>
      <c r="AD561" s="220" t="b">
        <f>IF(ISBLANK(GroupMember[[#This Row],[1. Identifiant interne d’exploitation agricole*]]),"",IF(ISERROR(MATCH(GroupMember[[#This Row],[1. Identifiant interne d’exploitation agricole*]],CertifiedCrop[1. Identifiant interne d’exploitation agricole*],0)),FALSE,TRUE))</f>
        <v>1</v>
      </c>
      <c r="AE561" s="220" t="b">
        <f>IF(ISBLANK(GroupMember[[#This Row],[1. Identifiant interne d’exploitation agricole*]]),"",IF(ISERROR(MATCH(GroupMember[[#This Row],[1. Identifiant interne d’exploitation agricole*]],FarmUnit[1. Identifiant interne d’exploitation agricole*],0)),FALSE,TRUE))</f>
        <v>1</v>
      </c>
      <c r="AF561" s="165" t="str">
        <f t="shared" si="32"/>
        <v xml:space="preserve"> IDRISSA BARI</v>
      </c>
      <c r="AG561" s="166" t="str">
        <f t="shared" si="33"/>
        <v>8/3/2022</v>
      </c>
      <c r="AH561" s="167">
        <f t="shared" si="35"/>
        <v>6</v>
      </c>
      <c r="AI561" s="168">
        <f t="shared" si="34"/>
        <v>0</v>
      </c>
    </row>
    <row r="562" spans="1:35" ht="15.75" customHeight="1" x14ac:dyDescent="0.2">
      <c r="A562" s="233" t="s">
        <v>2186</v>
      </c>
      <c r="B562" s="206" t="s">
        <v>667</v>
      </c>
      <c r="C562" s="206" t="s">
        <v>2186</v>
      </c>
      <c r="D562" s="227" t="s">
        <v>2177</v>
      </c>
      <c r="E562" s="206" t="s">
        <v>669</v>
      </c>
      <c r="F562" s="206" t="s">
        <v>670</v>
      </c>
      <c r="G562" s="227" t="s">
        <v>2177</v>
      </c>
      <c r="H562" s="275">
        <v>3.95</v>
      </c>
      <c r="I562" s="206" t="s">
        <v>671</v>
      </c>
      <c r="J562" s="206">
        <v>1</v>
      </c>
      <c r="K562" s="207">
        <v>2022</v>
      </c>
      <c r="L562" s="228" t="s">
        <v>2187</v>
      </c>
      <c r="M562" s="208" t="s">
        <v>2188</v>
      </c>
      <c r="N562" s="260" t="s">
        <v>667</v>
      </c>
      <c r="O562" s="209" t="s">
        <v>667</v>
      </c>
      <c r="P562" s="232" t="s">
        <v>674</v>
      </c>
      <c r="Q562" s="210">
        <v>1970</v>
      </c>
      <c r="R562" s="211">
        <v>4</v>
      </c>
      <c r="S562" s="211" t="s">
        <v>667</v>
      </c>
      <c r="T562" s="211" t="s">
        <v>667</v>
      </c>
      <c r="U562" s="211" t="s">
        <v>667</v>
      </c>
      <c r="V562" s="211" t="s">
        <v>667</v>
      </c>
      <c r="W562" s="211" t="s">
        <v>667</v>
      </c>
      <c r="X562" s="212">
        <v>0</v>
      </c>
      <c r="Y562" s="212">
        <v>0</v>
      </c>
      <c r="Z562" s="213" t="s">
        <v>2989</v>
      </c>
      <c r="AA562" s="214">
        <v>2022</v>
      </c>
      <c r="AB562" s="215">
        <v>3</v>
      </c>
      <c r="AC562" s="215">
        <v>9</v>
      </c>
      <c r="AD562" s="220" t="b">
        <f>IF(ISBLANK(GroupMember[[#This Row],[1. Identifiant interne d’exploitation agricole*]]),"",IF(ISERROR(MATCH(GroupMember[[#This Row],[1. Identifiant interne d’exploitation agricole*]],CertifiedCrop[1. Identifiant interne d’exploitation agricole*],0)),FALSE,TRUE))</f>
        <v>1</v>
      </c>
      <c r="AE562" s="220" t="b">
        <f>IF(ISBLANK(GroupMember[[#This Row],[1. Identifiant interne d’exploitation agricole*]]),"",IF(ISERROR(MATCH(GroupMember[[#This Row],[1. Identifiant interne d’exploitation agricole*]],FarmUnit[1. Identifiant interne d’exploitation agricole*],0)),FALSE,TRUE))</f>
        <v>1</v>
      </c>
      <c r="AF562" s="165" t="str">
        <f t="shared" si="32"/>
        <v xml:space="preserve"> ELIANE  BELE</v>
      </c>
      <c r="AG562" s="166" t="str">
        <f t="shared" si="33"/>
        <v>9/3/2022</v>
      </c>
      <c r="AH562" s="167">
        <f t="shared" si="35"/>
        <v>5</v>
      </c>
      <c r="AI562" s="168">
        <f t="shared" si="34"/>
        <v>0</v>
      </c>
    </row>
    <row r="563" spans="1:35" ht="15.75" customHeight="1" x14ac:dyDescent="0.2">
      <c r="A563" s="206" t="s">
        <v>2189</v>
      </c>
      <c r="B563" s="206" t="s">
        <v>667</v>
      </c>
      <c r="C563" s="206" t="s">
        <v>2189</v>
      </c>
      <c r="D563" s="227" t="s">
        <v>2177</v>
      </c>
      <c r="E563" s="206" t="s">
        <v>669</v>
      </c>
      <c r="F563" s="206" t="s">
        <v>670</v>
      </c>
      <c r="G563" s="227" t="s">
        <v>2177</v>
      </c>
      <c r="H563" s="275">
        <v>3.14</v>
      </c>
      <c r="I563" s="206" t="s">
        <v>671</v>
      </c>
      <c r="J563" s="206">
        <v>1</v>
      </c>
      <c r="K563" s="207">
        <v>2022</v>
      </c>
      <c r="L563" s="228" t="s">
        <v>2190</v>
      </c>
      <c r="M563" s="208" t="s">
        <v>2188</v>
      </c>
      <c r="N563" s="260" t="s">
        <v>667</v>
      </c>
      <c r="O563" s="209" t="s">
        <v>667</v>
      </c>
      <c r="P563" s="232" t="s">
        <v>674</v>
      </c>
      <c r="Q563" s="210">
        <v>1974</v>
      </c>
      <c r="R563" s="211">
        <v>7</v>
      </c>
      <c r="S563" s="211" t="s">
        <v>667</v>
      </c>
      <c r="T563" s="211" t="s">
        <v>667</v>
      </c>
      <c r="U563" s="211" t="s">
        <v>667</v>
      </c>
      <c r="V563" s="211" t="s">
        <v>667</v>
      </c>
      <c r="W563" s="211" t="s">
        <v>667</v>
      </c>
      <c r="X563" s="212">
        <v>0</v>
      </c>
      <c r="Y563" s="212">
        <v>0</v>
      </c>
      <c r="Z563" s="213" t="s">
        <v>2989</v>
      </c>
      <c r="AA563" s="214">
        <v>2022</v>
      </c>
      <c r="AB563" s="215">
        <v>3</v>
      </c>
      <c r="AC563" s="215">
        <v>8</v>
      </c>
      <c r="AD563" s="220" t="b">
        <f>IF(ISBLANK(GroupMember[[#This Row],[1. Identifiant interne d’exploitation agricole*]]),"",IF(ISERROR(MATCH(GroupMember[[#This Row],[1. Identifiant interne d’exploitation agricole*]],CertifiedCrop[1. Identifiant interne d’exploitation agricole*],0)),FALSE,TRUE))</f>
        <v>1</v>
      </c>
      <c r="AE563" s="220" t="b">
        <f>IF(ISBLANK(GroupMember[[#This Row],[1. Identifiant interne d’exploitation agricole*]]),"",IF(ISERROR(MATCH(GroupMember[[#This Row],[1. Identifiant interne d’exploitation agricole*]],FarmUnit[1. Identifiant interne d’exploitation agricole*],0)),FALSE,TRUE))</f>
        <v>1</v>
      </c>
      <c r="AF563" s="165" t="str">
        <f t="shared" ref="AF563:AF626" si="36">IFERROR(CONCATENATE(L563," ",M563),"")</f>
        <v xml:space="preserve"> ELODIE  BELE</v>
      </c>
      <c r="AG563" s="166" t="str">
        <f t="shared" ref="AG563:AG626" si="37">CONCATENATE(AC563,"/",AB563,"/",AA563)</f>
        <v>8/3/2022</v>
      </c>
      <c r="AH563" s="167">
        <f t="shared" si="35"/>
        <v>6</v>
      </c>
      <c r="AI563" s="168">
        <f t="shared" ref="AI563:AI626" si="38">IF((X563+Y563/12)&lt;0,"",(X563+Y563/12))</f>
        <v>0</v>
      </c>
    </row>
    <row r="564" spans="1:35" ht="15.75" customHeight="1" x14ac:dyDescent="0.2">
      <c r="A564" s="233" t="s">
        <v>2191</v>
      </c>
      <c r="B564" s="206" t="s">
        <v>667</v>
      </c>
      <c r="C564" s="206" t="s">
        <v>2191</v>
      </c>
      <c r="D564" s="227" t="s">
        <v>2177</v>
      </c>
      <c r="E564" s="206" t="s">
        <v>669</v>
      </c>
      <c r="F564" s="206" t="s">
        <v>670</v>
      </c>
      <c r="G564" s="227" t="s">
        <v>2177</v>
      </c>
      <c r="H564" s="275">
        <v>2.89</v>
      </c>
      <c r="I564" s="206" t="s">
        <v>671</v>
      </c>
      <c r="J564" s="206">
        <v>1</v>
      </c>
      <c r="K564" s="207">
        <v>2022</v>
      </c>
      <c r="L564" s="228" t="s">
        <v>2192</v>
      </c>
      <c r="M564" s="208" t="s">
        <v>2188</v>
      </c>
      <c r="N564" s="260" t="s">
        <v>667</v>
      </c>
      <c r="O564" s="209" t="s">
        <v>667</v>
      </c>
      <c r="P564" s="232" t="s">
        <v>674</v>
      </c>
      <c r="Q564" s="210">
        <v>1976</v>
      </c>
      <c r="R564" s="211">
        <v>5</v>
      </c>
      <c r="S564" s="211" t="s">
        <v>667</v>
      </c>
      <c r="T564" s="211" t="s">
        <v>667</v>
      </c>
      <c r="U564" s="211" t="s">
        <v>667</v>
      </c>
      <c r="V564" s="211" t="s">
        <v>667</v>
      </c>
      <c r="W564" s="211" t="s">
        <v>667</v>
      </c>
      <c r="X564" s="212">
        <v>0</v>
      </c>
      <c r="Y564" s="212">
        <v>0</v>
      </c>
      <c r="Z564" s="213" t="s">
        <v>2989</v>
      </c>
      <c r="AA564" s="214">
        <v>2022</v>
      </c>
      <c r="AB564" s="215">
        <v>3</v>
      </c>
      <c r="AC564" s="215">
        <v>9</v>
      </c>
      <c r="AD564" s="220" t="b">
        <f>IF(ISBLANK(GroupMember[[#This Row],[1. Identifiant interne d’exploitation agricole*]]),"",IF(ISERROR(MATCH(GroupMember[[#This Row],[1. Identifiant interne d’exploitation agricole*]],CertifiedCrop[1. Identifiant interne d’exploitation agricole*],0)),FALSE,TRUE))</f>
        <v>1</v>
      </c>
      <c r="AE564" s="220" t="b">
        <f>IF(ISBLANK(GroupMember[[#This Row],[1. Identifiant interne d’exploitation agricole*]]),"",IF(ISERROR(MATCH(GroupMember[[#This Row],[1. Identifiant interne d’exploitation agricole*]],FarmUnit[1. Identifiant interne d’exploitation agricole*],0)),FALSE,TRUE))</f>
        <v>1</v>
      </c>
      <c r="AF564" s="165" t="str">
        <f t="shared" si="36"/>
        <v xml:space="preserve"> EVERSI GUEI  BELE</v>
      </c>
      <c r="AG564" s="166" t="str">
        <f t="shared" si="37"/>
        <v>9/3/2022</v>
      </c>
      <c r="AH564" s="167">
        <f t="shared" si="35"/>
        <v>5</v>
      </c>
      <c r="AI564" s="168">
        <f t="shared" si="38"/>
        <v>0</v>
      </c>
    </row>
    <row r="565" spans="1:35" ht="15.75" customHeight="1" x14ac:dyDescent="0.2">
      <c r="A565" s="206" t="s">
        <v>2193</v>
      </c>
      <c r="B565" s="206" t="s">
        <v>667</v>
      </c>
      <c r="C565" s="206" t="s">
        <v>2193</v>
      </c>
      <c r="D565" s="227" t="s">
        <v>2177</v>
      </c>
      <c r="E565" s="206" t="s">
        <v>669</v>
      </c>
      <c r="F565" s="206" t="s">
        <v>670</v>
      </c>
      <c r="G565" s="227" t="s">
        <v>2177</v>
      </c>
      <c r="H565" s="275">
        <v>5.17</v>
      </c>
      <c r="I565" s="206" t="s">
        <v>671</v>
      </c>
      <c r="J565" s="206">
        <v>1</v>
      </c>
      <c r="K565" s="207">
        <v>2022</v>
      </c>
      <c r="L565" s="228" t="s">
        <v>2194</v>
      </c>
      <c r="M565" s="208" t="s">
        <v>1042</v>
      </c>
      <c r="N565" s="260" t="s">
        <v>667</v>
      </c>
      <c r="O565" s="209" t="s">
        <v>667</v>
      </c>
      <c r="P565" s="232" t="s">
        <v>674</v>
      </c>
      <c r="Q565" s="210">
        <v>1983</v>
      </c>
      <c r="R565" s="211">
        <v>2</v>
      </c>
      <c r="S565" s="211" t="s">
        <v>667</v>
      </c>
      <c r="T565" s="211" t="s">
        <v>667</v>
      </c>
      <c r="U565" s="211" t="s">
        <v>667</v>
      </c>
      <c r="V565" s="211" t="s">
        <v>667</v>
      </c>
      <c r="W565" s="211" t="s">
        <v>667</v>
      </c>
      <c r="X565" s="212">
        <v>0</v>
      </c>
      <c r="Y565" s="212">
        <v>0</v>
      </c>
      <c r="Z565" s="213" t="s">
        <v>2989</v>
      </c>
      <c r="AA565" s="214">
        <v>2022</v>
      </c>
      <c r="AB565" s="215">
        <v>5</v>
      </c>
      <c r="AC565" s="215">
        <v>25</v>
      </c>
      <c r="AD565" s="220" t="b">
        <f>IF(ISBLANK(GroupMember[[#This Row],[1. Identifiant interne d’exploitation agricole*]]),"",IF(ISERROR(MATCH(GroupMember[[#This Row],[1. Identifiant interne d’exploitation agricole*]],CertifiedCrop[1. Identifiant interne d’exploitation agricole*],0)),FALSE,TRUE))</f>
        <v>1</v>
      </c>
      <c r="AE565" s="220" t="b">
        <f>IF(ISBLANK(GroupMember[[#This Row],[1. Identifiant interne d’exploitation agricole*]]),"",IF(ISERROR(MATCH(GroupMember[[#This Row],[1. Identifiant interne d’exploitation agricole*]],FarmUnit[1. Identifiant interne d’exploitation agricole*],0)),FALSE,TRUE))</f>
        <v>1</v>
      </c>
      <c r="AF565" s="165" t="str">
        <f t="shared" si="36"/>
        <v>ADAMA KOUASSI</v>
      </c>
      <c r="AG565" s="166" t="str">
        <f t="shared" si="37"/>
        <v>25/5/2022</v>
      </c>
      <c r="AH565" s="167">
        <f t="shared" si="35"/>
        <v>2</v>
      </c>
      <c r="AI565" s="168">
        <f t="shared" si="38"/>
        <v>0</v>
      </c>
    </row>
    <row r="566" spans="1:35" ht="15.75" customHeight="1" x14ac:dyDescent="0.2">
      <c r="A566" s="233" t="s">
        <v>2195</v>
      </c>
      <c r="B566" s="206" t="s">
        <v>667</v>
      </c>
      <c r="C566" s="206" t="s">
        <v>2195</v>
      </c>
      <c r="D566" s="227" t="s">
        <v>2177</v>
      </c>
      <c r="E566" s="206" t="s">
        <v>669</v>
      </c>
      <c r="F566" s="206" t="s">
        <v>670</v>
      </c>
      <c r="G566" s="227" t="s">
        <v>2177</v>
      </c>
      <c r="H566" s="275">
        <v>5.33</v>
      </c>
      <c r="I566" s="206" t="s">
        <v>671</v>
      </c>
      <c r="J566" s="206">
        <v>1</v>
      </c>
      <c r="K566" s="207">
        <v>2022</v>
      </c>
      <c r="L566" s="228" t="s">
        <v>2196</v>
      </c>
      <c r="M566" s="208" t="s">
        <v>2197</v>
      </c>
      <c r="N566" s="260" t="s">
        <v>667</v>
      </c>
      <c r="O566" s="209" t="s">
        <v>667</v>
      </c>
      <c r="P566" s="232" t="s">
        <v>674</v>
      </c>
      <c r="Q566" s="210">
        <v>1984</v>
      </c>
      <c r="R566" s="211">
        <v>2</v>
      </c>
      <c r="S566" s="211" t="s">
        <v>667</v>
      </c>
      <c r="T566" s="211" t="s">
        <v>667</v>
      </c>
      <c r="U566" s="211" t="s">
        <v>667</v>
      </c>
      <c r="V566" s="211" t="s">
        <v>667</v>
      </c>
      <c r="W566" s="211" t="s">
        <v>667</v>
      </c>
      <c r="X566" s="212">
        <v>0</v>
      </c>
      <c r="Y566" s="212">
        <v>0</v>
      </c>
      <c r="Z566" s="213" t="s">
        <v>2989</v>
      </c>
      <c r="AA566" s="214">
        <v>2022</v>
      </c>
      <c r="AB566" s="215">
        <v>5</v>
      </c>
      <c r="AC566" s="215">
        <v>25</v>
      </c>
      <c r="AD566" s="220" t="b">
        <f>IF(ISBLANK(GroupMember[[#This Row],[1. Identifiant interne d’exploitation agricole*]]),"",IF(ISERROR(MATCH(GroupMember[[#This Row],[1. Identifiant interne d’exploitation agricole*]],CertifiedCrop[1. Identifiant interne d’exploitation agricole*],0)),FALSE,TRUE))</f>
        <v>1</v>
      </c>
      <c r="AE566" s="220" t="b">
        <f>IF(ISBLANK(GroupMember[[#This Row],[1. Identifiant interne d’exploitation agricole*]]),"",IF(ISERROR(MATCH(GroupMember[[#This Row],[1. Identifiant interne d’exploitation agricole*]],FarmUnit[1. Identifiant interne d’exploitation agricole*],0)),FALSE,TRUE))</f>
        <v>1</v>
      </c>
      <c r="AF566" s="165" t="str">
        <f t="shared" si="36"/>
        <v xml:space="preserve">KARIM  BELEM </v>
      </c>
      <c r="AG566" s="166" t="str">
        <f t="shared" si="37"/>
        <v>25/5/2022</v>
      </c>
      <c r="AH566" s="167">
        <f t="shared" si="35"/>
        <v>2</v>
      </c>
      <c r="AI566" s="168">
        <f t="shared" si="38"/>
        <v>0</v>
      </c>
    </row>
    <row r="567" spans="1:35" ht="15.75" customHeight="1" x14ac:dyDescent="0.2">
      <c r="A567" s="206" t="s">
        <v>2198</v>
      </c>
      <c r="B567" s="206" t="s">
        <v>667</v>
      </c>
      <c r="C567" s="206" t="s">
        <v>2198</v>
      </c>
      <c r="D567" s="227" t="s">
        <v>2177</v>
      </c>
      <c r="E567" s="206" t="s">
        <v>669</v>
      </c>
      <c r="F567" s="206" t="s">
        <v>670</v>
      </c>
      <c r="G567" s="227" t="s">
        <v>2177</v>
      </c>
      <c r="H567" s="275">
        <v>3.04</v>
      </c>
      <c r="I567" s="206" t="s">
        <v>671</v>
      </c>
      <c r="J567" s="206">
        <v>1</v>
      </c>
      <c r="K567" s="207">
        <v>2022</v>
      </c>
      <c r="L567" s="228" t="s">
        <v>2199</v>
      </c>
      <c r="M567" s="208" t="s">
        <v>1100</v>
      </c>
      <c r="N567" s="260" t="s">
        <v>667</v>
      </c>
      <c r="O567" s="209" t="s">
        <v>667</v>
      </c>
      <c r="P567" s="232" t="s">
        <v>674</v>
      </c>
      <c r="Q567" s="210">
        <v>1975</v>
      </c>
      <c r="R567" s="211">
        <v>4</v>
      </c>
      <c r="S567" s="211" t="s">
        <v>667</v>
      </c>
      <c r="T567" s="211" t="s">
        <v>667</v>
      </c>
      <c r="U567" s="211" t="s">
        <v>667</v>
      </c>
      <c r="V567" s="211" t="s">
        <v>667</v>
      </c>
      <c r="W567" s="211" t="s">
        <v>667</v>
      </c>
      <c r="X567" s="212">
        <v>0</v>
      </c>
      <c r="Y567" s="212">
        <v>0</v>
      </c>
      <c r="Z567" s="213" t="s">
        <v>2989</v>
      </c>
      <c r="AA567" s="214">
        <v>2022</v>
      </c>
      <c r="AB567" s="215">
        <v>5</v>
      </c>
      <c r="AC567" s="215">
        <v>23</v>
      </c>
      <c r="AD567" s="220" t="b">
        <f>IF(ISBLANK(GroupMember[[#This Row],[1. Identifiant interne d’exploitation agricole*]]),"",IF(ISERROR(MATCH(GroupMember[[#This Row],[1. Identifiant interne d’exploitation agricole*]],CertifiedCrop[1. Identifiant interne d’exploitation agricole*],0)),FALSE,TRUE))</f>
        <v>1</v>
      </c>
      <c r="AE567" s="220" t="b">
        <f>IF(ISBLANK(GroupMember[[#This Row],[1. Identifiant interne d’exploitation agricole*]]),"",IF(ISERROR(MATCH(GroupMember[[#This Row],[1. Identifiant interne d’exploitation agricole*]],FarmUnit[1. Identifiant interne d’exploitation agricole*],0)),FALSE,TRUE))</f>
        <v>1</v>
      </c>
      <c r="AF567" s="165" t="str">
        <f t="shared" si="36"/>
        <v>KONAN RENE N'GUESSAN</v>
      </c>
      <c r="AG567" s="166" t="str">
        <f t="shared" si="37"/>
        <v>23/5/2022</v>
      </c>
      <c r="AH567" s="167">
        <f t="shared" si="35"/>
        <v>2</v>
      </c>
      <c r="AI567" s="168">
        <f t="shared" si="38"/>
        <v>0</v>
      </c>
    </row>
    <row r="568" spans="1:35" ht="15.75" customHeight="1" x14ac:dyDescent="0.2">
      <c r="A568" s="233" t="s">
        <v>2200</v>
      </c>
      <c r="B568" s="206" t="s">
        <v>667</v>
      </c>
      <c r="C568" s="206" t="s">
        <v>2200</v>
      </c>
      <c r="D568" s="227" t="s">
        <v>2177</v>
      </c>
      <c r="E568" s="206" t="s">
        <v>669</v>
      </c>
      <c r="F568" s="206" t="s">
        <v>670</v>
      </c>
      <c r="G568" s="227" t="s">
        <v>2177</v>
      </c>
      <c r="H568" s="275">
        <v>3.06</v>
      </c>
      <c r="I568" s="206" t="s">
        <v>671</v>
      </c>
      <c r="J568" s="206">
        <v>1</v>
      </c>
      <c r="K568" s="207">
        <v>2022</v>
      </c>
      <c r="L568" s="228" t="s">
        <v>685</v>
      </c>
      <c r="M568" s="208" t="s">
        <v>1234</v>
      </c>
      <c r="N568" s="260" t="s">
        <v>667</v>
      </c>
      <c r="O568" s="209" t="s">
        <v>667</v>
      </c>
      <c r="P568" s="232" t="s">
        <v>674</v>
      </c>
      <c r="Q568" s="210">
        <v>1982</v>
      </c>
      <c r="R568" s="211">
        <v>5</v>
      </c>
      <c r="S568" s="211" t="s">
        <v>667</v>
      </c>
      <c r="T568" s="211" t="s">
        <v>667</v>
      </c>
      <c r="U568" s="211" t="s">
        <v>667</v>
      </c>
      <c r="V568" s="211" t="s">
        <v>667</v>
      </c>
      <c r="W568" s="211" t="s">
        <v>667</v>
      </c>
      <c r="X568" s="212">
        <v>0</v>
      </c>
      <c r="Y568" s="212">
        <v>0</v>
      </c>
      <c r="Z568" s="213" t="s">
        <v>2989</v>
      </c>
      <c r="AA568" s="214">
        <v>2022</v>
      </c>
      <c r="AB568" s="215">
        <v>5</v>
      </c>
      <c r="AC568" s="215">
        <v>22</v>
      </c>
      <c r="AD568" s="220" t="b">
        <f>IF(ISBLANK(GroupMember[[#This Row],[1. Identifiant interne d’exploitation agricole*]]),"",IF(ISERROR(MATCH(GroupMember[[#This Row],[1. Identifiant interne d’exploitation agricole*]],CertifiedCrop[1. Identifiant interne d’exploitation agricole*],0)),FALSE,TRUE))</f>
        <v>1</v>
      </c>
      <c r="AE568" s="220" t="b">
        <f>IF(ISBLANK(GroupMember[[#This Row],[1. Identifiant interne d’exploitation agricole*]]),"",IF(ISERROR(MATCH(GroupMember[[#This Row],[1. Identifiant interne d’exploitation agricole*]],FarmUnit[1. Identifiant interne d’exploitation agricole*],0)),FALSE,TRUE))</f>
        <v>1</v>
      </c>
      <c r="AF568" s="165" t="str">
        <f t="shared" si="36"/>
        <v>KOUAME ABOU</v>
      </c>
      <c r="AG568" s="166" t="str">
        <f t="shared" si="37"/>
        <v>22/5/2022</v>
      </c>
      <c r="AH568" s="167">
        <f t="shared" si="35"/>
        <v>3</v>
      </c>
      <c r="AI568" s="168">
        <f t="shared" si="38"/>
        <v>0</v>
      </c>
    </row>
    <row r="569" spans="1:35" ht="15.75" customHeight="1" x14ac:dyDescent="0.2">
      <c r="A569" s="206" t="s">
        <v>2201</v>
      </c>
      <c r="B569" s="206" t="s">
        <v>667</v>
      </c>
      <c r="C569" s="206" t="s">
        <v>2201</v>
      </c>
      <c r="D569" s="227" t="s">
        <v>2177</v>
      </c>
      <c r="E569" s="206" t="s">
        <v>669</v>
      </c>
      <c r="F569" s="206" t="s">
        <v>670</v>
      </c>
      <c r="G569" s="227" t="s">
        <v>2177</v>
      </c>
      <c r="H569" s="275">
        <v>3.89</v>
      </c>
      <c r="I569" s="206" t="s">
        <v>671</v>
      </c>
      <c r="J569" s="206">
        <v>1</v>
      </c>
      <c r="K569" s="207">
        <v>2022</v>
      </c>
      <c r="L569" s="228" t="s">
        <v>2196</v>
      </c>
      <c r="M569" s="208" t="s">
        <v>2197</v>
      </c>
      <c r="N569" s="260" t="s">
        <v>667</v>
      </c>
      <c r="O569" s="209" t="s">
        <v>667</v>
      </c>
      <c r="P569" s="232" t="s">
        <v>674</v>
      </c>
      <c r="Q569" s="210">
        <v>1970</v>
      </c>
      <c r="R569" s="211">
        <v>6</v>
      </c>
      <c r="S569" s="211" t="s">
        <v>667</v>
      </c>
      <c r="T569" s="211" t="s">
        <v>667</v>
      </c>
      <c r="U569" s="211" t="s">
        <v>667</v>
      </c>
      <c r="V569" s="211" t="s">
        <v>667</v>
      </c>
      <c r="W569" s="211" t="s">
        <v>667</v>
      </c>
      <c r="X569" s="212">
        <v>0</v>
      </c>
      <c r="Y569" s="212">
        <v>0</v>
      </c>
      <c r="Z569" s="213" t="s">
        <v>2989</v>
      </c>
      <c r="AA569" s="214">
        <v>2022</v>
      </c>
      <c r="AB569" s="215">
        <v>5</v>
      </c>
      <c r="AC569" s="215">
        <v>23</v>
      </c>
      <c r="AD569" s="220" t="b">
        <f>IF(ISBLANK(GroupMember[[#This Row],[1. Identifiant interne d’exploitation agricole*]]),"",IF(ISERROR(MATCH(GroupMember[[#This Row],[1. Identifiant interne d’exploitation agricole*]],CertifiedCrop[1. Identifiant interne d’exploitation agricole*],0)),FALSE,TRUE))</f>
        <v>1</v>
      </c>
      <c r="AE569" s="220" t="b">
        <f>IF(ISBLANK(GroupMember[[#This Row],[1. Identifiant interne d’exploitation agricole*]]),"",IF(ISERROR(MATCH(GroupMember[[#This Row],[1. Identifiant interne d’exploitation agricole*]],FarmUnit[1. Identifiant interne d’exploitation agricole*],0)),FALSE,TRUE))</f>
        <v>1</v>
      </c>
      <c r="AF569" s="165" t="str">
        <f t="shared" si="36"/>
        <v xml:space="preserve">KARIM  BELEM </v>
      </c>
      <c r="AG569" s="166" t="str">
        <f t="shared" si="37"/>
        <v>23/5/2022</v>
      </c>
      <c r="AH569" s="167">
        <f t="shared" si="35"/>
        <v>2</v>
      </c>
      <c r="AI569" s="168">
        <f t="shared" si="38"/>
        <v>0</v>
      </c>
    </row>
    <row r="570" spans="1:35" ht="15.75" customHeight="1" x14ac:dyDescent="0.2">
      <c r="A570" s="233" t="s">
        <v>2202</v>
      </c>
      <c r="B570" s="206" t="s">
        <v>667</v>
      </c>
      <c r="C570" s="206" t="s">
        <v>2202</v>
      </c>
      <c r="D570" s="227" t="s">
        <v>2177</v>
      </c>
      <c r="E570" s="206" t="s">
        <v>669</v>
      </c>
      <c r="F570" s="206" t="s">
        <v>670</v>
      </c>
      <c r="G570" s="227" t="s">
        <v>2177</v>
      </c>
      <c r="H570" s="275">
        <v>2.73</v>
      </c>
      <c r="I570" s="206" t="s">
        <v>671</v>
      </c>
      <c r="J570" s="206">
        <v>1</v>
      </c>
      <c r="K570" s="207">
        <v>2022</v>
      </c>
      <c r="L570" s="228" t="s">
        <v>2203</v>
      </c>
      <c r="M570" s="208" t="s">
        <v>2204</v>
      </c>
      <c r="N570" s="260" t="s">
        <v>667</v>
      </c>
      <c r="O570" s="209" t="s">
        <v>667</v>
      </c>
      <c r="P570" s="232" t="s">
        <v>674</v>
      </c>
      <c r="Q570" s="210">
        <v>1974</v>
      </c>
      <c r="R570" s="211">
        <v>3</v>
      </c>
      <c r="S570" s="211" t="s">
        <v>667</v>
      </c>
      <c r="T570" s="211" t="s">
        <v>667</v>
      </c>
      <c r="U570" s="211" t="s">
        <v>667</v>
      </c>
      <c r="V570" s="211" t="s">
        <v>667</v>
      </c>
      <c r="W570" s="211" t="s">
        <v>667</v>
      </c>
      <c r="X570" s="212">
        <v>0</v>
      </c>
      <c r="Y570" s="212">
        <v>0</v>
      </c>
      <c r="Z570" s="213" t="s">
        <v>2989</v>
      </c>
      <c r="AA570" s="214">
        <v>2022</v>
      </c>
      <c r="AB570" s="215">
        <v>5</v>
      </c>
      <c r="AC570" s="215">
        <v>22</v>
      </c>
      <c r="AD570" s="220" t="b">
        <f>IF(ISBLANK(GroupMember[[#This Row],[1. Identifiant interne d’exploitation agricole*]]),"",IF(ISERROR(MATCH(GroupMember[[#This Row],[1. Identifiant interne d’exploitation agricole*]],CertifiedCrop[1. Identifiant interne d’exploitation agricole*],0)),FALSE,TRUE))</f>
        <v>1</v>
      </c>
      <c r="AE570" s="220" t="b">
        <f>IF(ISBLANK(GroupMember[[#This Row],[1. Identifiant interne d’exploitation agricole*]]),"",IF(ISERROR(MATCH(GroupMember[[#This Row],[1. Identifiant interne d’exploitation agricole*]],FarmUnit[1. Identifiant interne d’exploitation agricole*],0)),FALSE,TRUE))</f>
        <v>1</v>
      </c>
      <c r="AF570" s="165" t="str">
        <f t="shared" si="36"/>
        <v xml:space="preserve"> VIVIANE BLA</v>
      </c>
      <c r="AG570" s="166" t="str">
        <f t="shared" si="37"/>
        <v>22/5/2022</v>
      </c>
      <c r="AH570" s="167">
        <f t="shared" si="35"/>
        <v>3</v>
      </c>
      <c r="AI570" s="168">
        <f t="shared" si="38"/>
        <v>0</v>
      </c>
    </row>
    <row r="571" spans="1:35" ht="15.75" customHeight="1" x14ac:dyDescent="0.2">
      <c r="A571" s="206" t="s">
        <v>2205</v>
      </c>
      <c r="B571" s="206" t="s">
        <v>667</v>
      </c>
      <c r="C571" s="206" t="s">
        <v>2205</v>
      </c>
      <c r="D571" s="227" t="s">
        <v>2177</v>
      </c>
      <c r="E571" s="206" t="s">
        <v>669</v>
      </c>
      <c r="F571" s="206" t="s">
        <v>670</v>
      </c>
      <c r="G571" s="227" t="s">
        <v>2177</v>
      </c>
      <c r="H571" s="275">
        <v>6.23</v>
      </c>
      <c r="I571" s="206" t="s">
        <v>671</v>
      </c>
      <c r="J571" s="206">
        <v>1</v>
      </c>
      <c r="K571" s="207">
        <v>2022</v>
      </c>
      <c r="L571" s="228" t="s">
        <v>2093</v>
      </c>
      <c r="M571" s="208" t="s">
        <v>2206</v>
      </c>
      <c r="N571" s="260" t="s">
        <v>667</v>
      </c>
      <c r="O571" s="209" t="s">
        <v>667</v>
      </c>
      <c r="P571" s="232" t="s">
        <v>674</v>
      </c>
      <c r="Q571" s="210">
        <v>1976</v>
      </c>
      <c r="R571" s="211">
        <v>3</v>
      </c>
      <c r="S571" s="211" t="s">
        <v>667</v>
      </c>
      <c r="T571" s="211" t="s">
        <v>667</v>
      </c>
      <c r="U571" s="211" t="s">
        <v>667</v>
      </c>
      <c r="V571" s="211" t="s">
        <v>667</v>
      </c>
      <c r="W571" s="211" t="s">
        <v>667</v>
      </c>
      <c r="X571" s="212">
        <v>0</v>
      </c>
      <c r="Y571" s="212">
        <v>0</v>
      </c>
      <c r="Z571" s="213" t="s">
        <v>2989</v>
      </c>
      <c r="AA571" s="214">
        <v>2022</v>
      </c>
      <c r="AB571" s="215">
        <v>5</v>
      </c>
      <c r="AC571" s="215">
        <v>22</v>
      </c>
      <c r="AD571" s="220" t="b">
        <f>IF(ISBLANK(GroupMember[[#This Row],[1. Identifiant interne d’exploitation agricole*]]),"",IF(ISERROR(MATCH(GroupMember[[#This Row],[1. Identifiant interne d’exploitation agricole*]],CertifiedCrop[1. Identifiant interne d’exploitation agricole*],0)),FALSE,TRUE))</f>
        <v>1</v>
      </c>
      <c r="AE571" s="220" t="b">
        <f>IF(ISBLANK(GroupMember[[#This Row],[1. Identifiant interne d’exploitation agricole*]]),"",IF(ISERROR(MATCH(GroupMember[[#This Row],[1. Identifiant interne d’exploitation agricole*]],FarmUnit[1. Identifiant interne d’exploitation agricole*],0)),FALSE,TRUE))</f>
        <v>1</v>
      </c>
      <c r="AF571" s="165" t="str">
        <f t="shared" si="36"/>
        <v xml:space="preserve"> FRANCK BLE</v>
      </c>
      <c r="AG571" s="166" t="str">
        <f t="shared" si="37"/>
        <v>22/5/2022</v>
      </c>
      <c r="AH571" s="167">
        <f t="shared" si="35"/>
        <v>3</v>
      </c>
      <c r="AI571" s="168">
        <f t="shared" si="38"/>
        <v>0</v>
      </c>
    </row>
    <row r="572" spans="1:35" ht="15.75" customHeight="1" x14ac:dyDescent="0.2">
      <c r="A572" s="233" t="s">
        <v>2207</v>
      </c>
      <c r="B572" s="206" t="s">
        <v>667</v>
      </c>
      <c r="C572" s="206" t="s">
        <v>2207</v>
      </c>
      <c r="D572" s="227" t="s">
        <v>2177</v>
      </c>
      <c r="E572" s="206" t="s">
        <v>669</v>
      </c>
      <c r="F572" s="206" t="s">
        <v>670</v>
      </c>
      <c r="G572" s="227" t="s">
        <v>2177</v>
      </c>
      <c r="H572" s="275">
        <v>3.24</v>
      </c>
      <c r="I572" s="206" t="s">
        <v>671</v>
      </c>
      <c r="J572" s="206">
        <v>1</v>
      </c>
      <c r="K572" s="207">
        <v>2022</v>
      </c>
      <c r="L572" s="228" t="s">
        <v>2208</v>
      </c>
      <c r="M572" s="208" t="s">
        <v>2209</v>
      </c>
      <c r="N572" s="260" t="s">
        <v>667</v>
      </c>
      <c r="O572" s="209" t="s">
        <v>667</v>
      </c>
      <c r="P572" s="232" t="s">
        <v>674</v>
      </c>
      <c r="Q572" s="210">
        <v>1970</v>
      </c>
      <c r="R572" s="211">
        <v>3</v>
      </c>
      <c r="S572" s="211" t="s">
        <v>667</v>
      </c>
      <c r="T572" s="211" t="s">
        <v>667</v>
      </c>
      <c r="U572" s="211" t="s">
        <v>667</v>
      </c>
      <c r="V572" s="211" t="s">
        <v>667</v>
      </c>
      <c r="W572" s="211" t="s">
        <v>667</v>
      </c>
      <c r="X572" s="212">
        <v>0</v>
      </c>
      <c r="Y572" s="212">
        <v>0</v>
      </c>
      <c r="Z572" s="213" t="s">
        <v>2989</v>
      </c>
      <c r="AA572" s="214">
        <v>2022</v>
      </c>
      <c r="AB572" s="215">
        <v>5</v>
      </c>
      <c r="AC572" s="215">
        <v>21</v>
      </c>
      <c r="AD572" s="220" t="b">
        <f>IF(ISBLANK(GroupMember[[#This Row],[1. Identifiant interne d’exploitation agricole*]]),"",IF(ISERROR(MATCH(GroupMember[[#This Row],[1. Identifiant interne d’exploitation agricole*]],CertifiedCrop[1. Identifiant interne d’exploitation agricole*],0)),FALSE,TRUE))</f>
        <v>1</v>
      </c>
      <c r="AE572" s="220" t="b">
        <f>IF(ISBLANK(GroupMember[[#This Row],[1. Identifiant interne d’exploitation agricole*]]),"",IF(ISERROR(MATCH(GroupMember[[#This Row],[1. Identifiant interne d’exploitation agricole*]],FarmUnit[1. Identifiant interne d’exploitation agricole*],0)),FALSE,TRUE))</f>
        <v>1</v>
      </c>
      <c r="AF572" s="165" t="str">
        <f t="shared" si="36"/>
        <v xml:space="preserve">GERMAINE BLE </v>
      </c>
      <c r="AG572" s="166" t="str">
        <f t="shared" si="37"/>
        <v>21/5/2022</v>
      </c>
      <c r="AH572" s="167">
        <f t="shared" si="35"/>
        <v>3</v>
      </c>
      <c r="AI572" s="168">
        <f t="shared" si="38"/>
        <v>0</v>
      </c>
    </row>
    <row r="573" spans="1:35" ht="15.75" customHeight="1" x14ac:dyDescent="0.2">
      <c r="A573" s="206" t="s">
        <v>2210</v>
      </c>
      <c r="B573" s="206" t="s">
        <v>667</v>
      </c>
      <c r="C573" s="206" t="s">
        <v>2210</v>
      </c>
      <c r="D573" s="227" t="s">
        <v>2177</v>
      </c>
      <c r="E573" s="206" t="s">
        <v>669</v>
      </c>
      <c r="F573" s="206" t="s">
        <v>670</v>
      </c>
      <c r="G573" s="227" t="s">
        <v>2177</v>
      </c>
      <c r="H573" s="275">
        <v>5.53</v>
      </c>
      <c r="I573" s="206" t="s">
        <v>671</v>
      </c>
      <c r="J573" s="206">
        <v>1</v>
      </c>
      <c r="K573" s="207">
        <v>2022</v>
      </c>
      <c r="L573" s="228" t="s">
        <v>2211</v>
      </c>
      <c r="M573" s="208" t="s">
        <v>2206</v>
      </c>
      <c r="N573" s="260" t="s">
        <v>667</v>
      </c>
      <c r="O573" s="209" t="s">
        <v>667</v>
      </c>
      <c r="P573" s="232" t="s">
        <v>674</v>
      </c>
      <c r="Q573" s="210">
        <v>1974</v>
      </c>
      <c r="R573" s="211">
        <v>2</v>
      </c>
      <c r="S573" s="211" t="s">
        <v>667</v>
      </c>
      <c r="T573" s="211" t="s">
        <v>667</v>
      </c>
      <c r="U573" s="211" t="s">
        <v>667</v>
      </c>
      <c r="V573" s="211" t="s">
        <v>667</v>
      </c>
      <c r="W573" s="211" t="s">
        <v>667</v>
      </c>
      <c r="X573" s="212">
        <v>0</v>
      </c>
      <c r="Y573" s="212">
        <v>0</v>
      </c>
      <c r="Z573" s="213" t="s">
        <v>2989</v>
      </c>
      <c r="AA573" s="214">
        <v>2022</v>
      </c>
      <c r="AB573" s="215">
        <v>5</v>
      </c>
      <c r="AC573" s="215">
        <v>21</v>
      </c>
      <c r="AD573" s="220" t="b">
        <f>IF(ISBLANK(GroupMember[[#This Row],[1. Identifiant interne d’exploitation agricole*]]),"",IF(ISERROR(MATCH(GroupMember[[#This Row],[1. Identifiant interne d’exploitation agricole*]],CertifiedCrop[1. Identifiant interne d’exploitation agricole*],0)),FALSE,TRUE))</f>
        <v>1</v>
      </c>
      <c r="AE573" s="220" t="b">
        <f>IF(ISBLANK(GroupMember[[#This Row],[1. Identifiant interne d’exploitation agricole*]]),"",IF(ISERROR(MATCH(GroupMember[[#This Row],[1. Identifiant interne d’exploitation agricole*]],FarmUnit[1. Identifiant interne d’exploitation agricole*],0)),FALSE,TRUE))</f>
        <v>1</v>
      </c>
      <c r="AF573" s="165" t="str">
        <f t="shared" si="36"/>
        <v xml:space="preserve"> MATHIAS  BLE</v>
      </c>
      <c r="AG573" s="166" t="str">
        <f t="shared" si="37"/>
        <v>21/5/2022</v>
      </c>
      <c r="AH573" s="167">
        <f t="shared" si="35"/>
        <v>3</v>
      </c>
      <c r="AI573" s="168">
        <f t="shared" si="38"/>
        <v>0</v>
      </c>
    </row>
    <row r="574" spans="1:35" ht="15.75" customHeight="1" x14ac:dyDescent="0.2">
      <c r="A574" s="233" t="s">
        <v>2212</v>
      </c>
      <c r="B574" s="206" t="s">
        <v>667</v>
      </c>
      <c r="C574" s="206" t="s">
        <v>2212</v>
      </c>
      <c r="D574" s="227" t="s">
        <v>2177</v>
      </c>
      <c r="E574" s="206" t="s">
        <v>669</v>
      </c>
      <c r="F574" s="206" t="s">
        <v>670</v>
      </c>
      <c r="G574" s="227" t="s">
        <v>2177</v>
      </c>
      <c r="H574" s="275">
        <v>2</v>
      </c>
      <c r="I574" s="206" t="s">
        <v>671</v>
      </c>
      <c r="J574" s="206">
        <v>1</v>
      </c>
      <c r="K574" s="207">
        <v>2022</v>
      </c>
      <c r="L574" s="228" t="s">
        <v>2213</v>
      </c>
      <c r="M574" s="208" t="s">
        <v>2214</v>
      </c>
      <c r="N574" s="260" t="s">
        <v>667</v>
      </c>
      <c r="O574" s="209" t="s">
        <v>667</v>
      </c>
      <c r="P574" s="232" t="s">
        <v>674</v>
      </c>
      <c r="Q574" s="210">
        <v>1976</v>
      </c>
      <c r="R574" s="211">
        <v>3</v>
      </c>
      <c r="S574" s="211" t="s">
        <v>667</v>
      </c>
      <c r="T574" s="211" t="s">
        <v>667</v>
      </c>
      <c r="U574" s="211" t="s">
        <v>667</v>
      </c>
      <c r="V574" s="211" t="s">
        <v>667</v>
      </c>
      <c r="W574" s="211" t="s">
        <v>667</v>
      </c>
      <c r="X574" s="212">
        <v>0</v>
      </c>
      <c r="Y574" s="212">
        <v>0</v>
      </c>
      <c r="Z574" s="213" t="s">
        <v>2989</v>
      </c>
      <c r="AA574" s="214">
        <v>2022</v>
      </c>
      <c r="AB574" s="215">
        <v>5</v>
      </c>
      <c r="AC574" s="215">
        <v>21</v>
      </c>
      <c r="AD574" s="220" t="b">
        <f>IF(ISBLANK(GroupMember[[#This Row],[1. Identifiant interne d’exploitation agricole*]]),"",IF(ISERROR(MATCH(GroupMember[[#This Row],[1. Identifiant interne d’exploitation agricole*]],CertifiedCrop[1. Identifiant interne d’exploitation agricole*],0)),FALSE,TRUE))</f>
        <v>1</v>
      </c>
      <c r="AE574" s="220" t="b">
        <f>IF(ISBLANK(GroupMember[[#This Row],[1. Identifiant interne d’exploitation agricole*]]),"",IF(ISERROR(MATCH(GroupMember[[#This Row],[1. Identifiant interne d’exploitation agricole*]],FarmUnit[1. Identifiant interne d’exploitation agricole*],0)),FALSE,TRUE))</f>
        <v>1</v>
      </c>
      <c r="AF574" s="165" t="str">
        <f t="shared" si="36"/>
        <v>KOHON BASILE MINZON</v>
      </c>
      <c r="AG574" s="166" t="str">
        <f t="shared" si="37"/>
        <v>21/5/2022</v>
      </c>
      <c r="AH574" s="167">
        <f t="shared" si="35"/>
        <v>3</v>
      </c>
      <c r="AI574" s="168">
        <f t="shared" si="38"/>
        <v>0</v>
      </c>
    </row>
    <row r="575" spans="1:35" ht="15.75" customHeight="1" x14ac:dyDescent="0.2">
      <c r="A575" s="206" t="s">
        <v>2215</v>
      </c>
      <c r="B575" s="206" t="s">
        <v>667</v>
      </c>
      <c r="C575" s="206" t="s">
        <v>2215</v>
      </c>
      <c r="D575" s="227" t="s">
        <v>2177</v>
      </c>
      <c r="E575" s="206" t="s">
        <v>669</v>
      </c>
      <c r="F575" s="206" t="s">
        <v>670</v>
      </c>
      <c r="G575" s="227" t="s">
        <v>2177</v>
      </c>
      <c r="H575" s="275">
        <v>3</v>
      </c>
      <c r="I575" s="206" t="s">
        <v>671</v>
      </c>
      <c r="J575" s="206">
        <v>1</v>
      </c>
      <c r="K575" s="207">
        <v>2022</v>
      </c>
      <c r="L575" s="228" t="s">
        <v>2216</v>
      </c>
      <c r="M575" s="208" t="s">
        <v>1359</v>
      </c>
      <c r="N575" s="260" t="s">
        <v>667</v>
      </c>
      <c r="O575" s="209" t="s">
        <v>667</v>
      </c>
      <c r="P575" s="232" t="s">
        <v>674</v>
      </c>
      <c r="Q575" s="210">
        <v>1983</v>
      </c>
      <c r="R575" s="211">
        <v>3</v>
      </c>
      <c r="S575" s="211" t="s">
        <v>667</v>
      </c>
      <c r="T575" s="211" t="s">
        <v>667</v>
      </c>
      <c r="U575" s="211" t="s">
        <v>667</v>
      </c>
      <c r="V575" s="211" t="s">
        <v>667</v>
      </c>
      <c r="W575" s="211" t="s">
        <v>667</v>
      </c>
      <c r="X575" s="212">
        <v>0</v>
      </c>
      <c r="Y575" s="212">
        <v>0</v>
      </c>
      <c r="Z575" s="213" t="s">
        <v>2989</v>
      </c>
      <c r="AA575" s="214">
        <v>2022</v>
      </c>
      <c r="AB575" s="215">
        <v>5</v>
      </c>
      <c r="AC575" s="215">
        <v>20</v>
      </c>
      <c r="AD575" s="220" t="b">
        <f>IF(ISBLANK(GroupMember[[#This Row],[1. Identifiant interne d’exploitation agricole*]]),"",IF(ISERROR(MATCH(GroupMember[[#This Row],[1. Identifiant interne d’exploitation agricole*]],CertifiedCrop[1. Identifiant interne d’exploitation agricole*],0)),FALSE,TRUE))</f>
        <v>1</v>
      </c>
      <c r="AE575" s="220" t="b">
        <f>IF(ISBLANK(GroupMember[[#This Row],[1. Identifiant interne d’exploitation agricole*]]),"",IF(ISERROR(MATCH(GroupMember[[#This Row],[1. Identifiant interne d’exploitation agricole*]],FarmUnit[1. Identifiant interne d’exploitation agricole*],0)),FALSE,TRUE))</f>
        <v>1</v>
      </c>
      <c r="AF575" s="165" t="str">
        <f t="shared" si="36"/>
        <v xml:space="preserve">YSSOUF  KOUAKOU </v>
      </c>
      <c r="AG575" s="166" t="str">
        <f t="shared" si="37"/>
        <v>20/5/2022</v>
      </c>
      <c r="AH575" s="167">
        <f t="shared" si="35"/>
        <v>3</v>
      </c>
      <c r="AI575" s="168">
        <f t="shared" si="38"/>
        <v>0</v>
      </c>
    </row>
    <row r="576" spans="1:35" ht="15.75" customHeight="1" x14ac:dyDescent="0.2">
      <c r="A576" s="233" t="s">
        <v>2217</v>
      </c>
      <c r="B576" s="206" t="s">
        <v>667</v>
      </c>
      <c r="C576" s="206" t="s">
        <v>2217</v>
      </c>
      <c r="D576" s="227" t="s">
        <v>2177</v>
      </c>
      <c r="E576" s="206" t="s">
        <v>669</v>
      </c>
      <c r="F576" s="206" t="s">
        <v>670</v>
      </c>
      <c r="G576" s="227" t="s">
        <v>2177</v>
      </c>
      <c r="H576" s="275">
        <v>2</v>
      </c>
      <c r="I576" s="206" t="s">
        <v>671</v>
      </c>
      <c r="J576" s="206">
        <v>1</v>
      </c>
      <c r="K576" s="207">
        <v>2022</v>
      </c>
      <c r="L576" s="228" t="s">
        <v>2218</v>
      </c>
      <c r="M576" s="208" t="s">
        <v>2219</v>
      </c>
      <c r="N576" s="260" t="s">
        <v>667</v>
      </c>
      <c r="O576" s="209" t="s">
        <v>667</v>
      </c>
      <c r="P576" s="232" t="s">
        <v>674</v>
      </c>
      <c r="Q576" s="210">
        <v>1984</v>
      </c>
      <c r="R576" s="211">
        <v>2</v>
      </c>
      <c r="S576" s="211" t="s">
        <v>667</v>
      </c>
      <c r="T576" s="211" t="s">
        <v>667</v>
      </c>
      <c r="U576" s="211" t="s">
        <v>667</v>
      </c>
      <c r="V576" s="211" t="s">
        <v>667</v>
      </c>
      <c r="W576" s="211" t="s">
        <v>667</v>
      </c>
      <c r="X576" s="212">
        <v>0</v>
      </c>
      <c r="Y576" s="212">
        <v>0</v>
      </c>
      <c r="Z576" s="213" t="s">
        <v>2989</v>
      </c>
      <c r="AA576" s="214">
        <v>2022</v>
      </c>
      <c r="AB576" s="215">
        <v>5</v>
      </c>
      <c r="AC576" s="215">
        <v>20</v>
      </c>
      <c r="AD576" s="220" t="b">
        <f>IF(ISBLANK(GroupMember[[#This Row],[1. Identifiant interne d’exploitation agricole*]]),"",IF(ISERROR(MATCH(GroupMember[[#This Row],[1. Identifiant interne d’exploitation agricole*]],CertifiedCrop[1. Identifiant interne d’exploitation agricole*],0)),FALSE,TRUE))</f>
        <v>1</v>
      </c>
      <c r="AE576" s="220" t="b">
        <f>IF(ISBLANK(GroupMember[[#This Row],[1. Identifiant interne d’exploitation agricole*]]),"",IF(ISERROR(MATCH(GroupMember[[#This Row],[1. Identifiant interne d’exploitation agricole*]],FarmUnit[1. Identifiant interne d’exploitation agricole*],0)),FALSE,TRUE))</f>
        <v>1</v>
      </c>
      <c r="AF576" s="165" t="str">
        <f t="shared" si="36"/>
        <v xml:space="preserve"> BERNARD CEDRIC  BOE</v>
      </c>
      <c r="AG576" s="166" t="str">
        <f t="shared" si="37"/>
        <v>20/5/2022</v>
      </c>
      <c r="AH576" s="167">
        <f t="shared" si="35"/>
        <v>3</v>
      </c>
      <c r="AI576" s="168">
        <f t="shared" si="38"/>
        <v>0</v>
      </c>
    </row>
    <row r="577" spans="1:35" ht="15.75" customHeight="1" x14ac:dyDescent="0.2">
      <c r="A577" s="206" t="s">
        <v>2220</v>
      </c>
      <c r="B577" s="206" t="s">
        <v>667</v>
      </c>
      <c r="C577" s="206" t="s">
        <v>2220</v>
      </c>
      <c r="D577" s="227" t="s">
        <v>2177</v>
      </c>
      <c r="E577" s="206" t="s">
        <v>669</v>
      </c>
      <c r="F577" s="206" t="s">
        <v>670</v>
      </c>
      <c r="G577" s="227" t="s">
        <v>2177</v>
      </c>
      <c r="H577" s="275">
        <v>2</v>
      </c>
      <c r="I577" s="206" t="s">
        <v>671</v>
      </c>
      <c r="J577" s="206">
        <v>1</v>
      </c>
      <c r="K577" s="207">
        <v>2022</v>
      </c>
      <c r="L577" s="228" t="s">
        <v>1147</v>
      </c>
      <c r="M577" s="208" t="s">
        <v>947</v>
      </c>
      <c r="N577" s="260" t="s">
        <v>667</v>
      </c>
      <c r="O577" s="209" t="s">
        <v>667</v>
      </c>
      <c r="P577" s="232" t="s">
        <v>674</v>
      </c>
      <c r="Q577" s="210">
        <v>1975</v>
      </c>
      <c r="R577" s="211">
        <v>3</v>
      </c>
      <c r="S577" s="211" t="s">
        <v>667</v>
      </c>
      <c r="T577" s="211" t="s">
        <v>667</v>
      </c>
      <c r="U577" s="211" t="s">
        <v>667</v>
      </c>
      <c r="V577" s="211" t="s">
        <v>667</v>
      </c>
      <c r="W577" s="211" t="s">
        <v>667</v>
      </c>
      <c r="X577" s="212">
        <v>0</v>
      </c>
      <c r="Y577" s="212">
        <v>0</v>
      </c>
      <c r="Z577" s="213" t="s">
        <v>2989</v>
      </c>
      <c r="AA577" s="214">
        <v>2022</v>
      </c>
      <c r="AB577" s="215">
        <v>5</v>
      </c>
      <c r="AC577" s="215">
        <v>20</v>
      </c>
      <c r="AD577" s="220" t="b">
        <f>IF(ISBLANK(GroupMember[[#This Row],[1. Identifiant interne d’exploitation agricole*]]),"",IF(ISERROR(MATCH(GroupMember[[#This Row],[1. Identifiant interne d’exploitation agricole*]],CertifiedCrop[1. Identifiant interne d’exploitation agricole*],0)),FALSE,TRUE))</f>
        <v>1</v>
      </c>
      <c r="AE577" s="220" t="b">
        <f>IF(ISBLANK(GroupMember[[#This Row],[1. Identifiant interne d’exploitation agricole*]]),"",IF(ISERROR(MATCH(GroupMember[[#This Row],[1. Identifiant interne d’exploitation agricole*]],FarmUnit[1. Identifiant interne d’exploitation agricole*],0)),FALSE,TRUE))</f>
        <v>1</v>
      </c>
      <c r="AF577" s="165" t="str">
        <f t="shared" si="36"/>
        <v>LAMBERT KONAN</v>
      </c>
      <c r="AG577" s="166" t="str">
        <f t="shared" si="37"/>
        <v>20/5/2022</v>
      </c>
      <c r="AH577" s="167">
        <f t="shared" si="35"/>
        <v>3</v>
      </c>
      <c r="AI577" s="168">
        <f t="shared" si="38"/>
        <v>0</v>
      </c>
    </row>
    <row r="578" spans="1:35" ht="15.75" customHeight="1" x14ac:dyDescent="0.2">
      <c r="A578" s="233" t="s">
        <v>2221</v>
      </c>
      <c r="B578" s="206" t="s">
        <v>667</v>
      </c>
      <c r="C578" s="206" t="s">
        <v>2221</v>
      </c>
      <c r="D578" s="227" t="s">
        <v>2177</v>
      </c>
      <c r="E578" s="206" t="s">
        <v>669</v>
      </c>
      <c r="F578" s="206" t="s">
        <v>670</v>
      </c>
      <c r="G578" s="227" t="s">
        <v>2177</v>
      </c>
      <c r="H578" s="275">
        <v>2</v>
      </c>
      <c r="I578" s="206" t="s">
        <v>671</v>
      </c>
      <c r="J578" s="206">
        <v>1</v>
      </c>
      <c r="K578" s="207">
        <v>2022</v>
      </c>
      <c r="L578" s="228" t="s">
        <v>2222</v>
      </c>
      <c r="M578" s="208" t="s">
        <v>2223</v>
      </c>
      <c r="N578" s="260" t="s">
        <v>667</v>
      </c>
      <c r="O578" s="209" t="s">
        <v>667</v>
      </c>
      <c r="P578" s="232" t="s">
        <v>674</v>
      </c>
      <c r="Q578" s="210">
        <v>1973</v>
      </c>
      <c r="R578" s="211">
        <v>5</v>
      </c>
      <c r="S578" s="211" t="s">
        <v>667</v>
      </c>
      <c r="T578" s="211" t="s">
        <v>667</v>
      </c>
      <c r="U578" s="211" t="s">
        <v>667</v>
      </c>
      <c r="V578" s="211" t="s">
        <v>667</v>
      </c>
      <c r="W578" s="211" t="s">
        <v>667</v>
      </c>
      <c r="X578" s="212">
        <v>0</v>
      </c>
      <c r="Y578" s="212">
        <v>0</v>
      </c>
      <c r="Z578" s="213" t="s">
        <v>2989</v>
      </c>
      <c r="AA578" s="214">
        <v>2022</v>
      </c>
      <c r="AB578" s="215">
        <v>5</v>
      </c>
      <c r="AC578" s="215">
        <v>19</v>
      </c>
      <c r="AD578" s="220" t="b">
        <f>IF(ISBLANK(GroupMember[[#This Row],[1. Identifiant interne d’exploitation agricole*]]),"",IF(ISERROR(MATCH(GroupMember[[#This Row],[1. Identifiant interne d’exploitation agricole*]],CertifiedCrop[1. Identifiant interne d’exploitation agricole*],0)),FALSE,TRUE))</f>
        <v>1</v>
      </c>
      <c r="AE578" s="220" t="b">
        <f>IF(ISBLANK(GroupMember[[#This Row],[1. Identifiant interne d’exploitation agricole*]]),"",IF(ISERROR(MATCH(GroupMember[[#This Row],[1. Identifiant interne d’exploitation agricole*]],FarmUnit[1. Identifiant interne d’exploitation agricole*],0)),FALSE,TRUE))</f>
        <v>1</v>
      </c>
      <c r="AF578" s="165" t="str">
        <f t="shared" si="36"/>
        <v xml:space="preserve"> SALIF BOUGMA</v>
      </c>
      <c r="AG578" s="166" t="str">
        <f t="shared" si="37"/>
        <v>19/5/2022</v>
      </c>
      <c r="AH578" s="167">
        <f t="shared" si="35"/>
        <v>2</v>
      </c>
      <c r="AI578" s="168">
        <f t="shared" si="38"/>
        <v>0</v>
      </c>
    </row>
    <row r="579" spans="1:35" ht="15.75" customHeight="1" x14ac:dyDescent="0.2">
      <c r="A579" s="206" t="s">
        <v>2224</v>
      </c>
      <c r="B579" s="206" t="s">
        <v>667</v>
      </c>
      <c r="C579" s="206" t="s">
        <v>2224</v>
      </c>
      <c r="D579" s="227" t="s">
        <v>2177</v>
      </c>
      <c r="E579" s="206" t="s">
        <v>669</v>
      </c>
      <c r="F579" s="206" t="s">
        <v>670</v>
      </c>
      <c r="G579" s="227" t="s">
        <v>2177</v>
      </c>
      <c r="H579" s="275">
        <v>2</v>
      </c>
      <c r="I579" s="206" t="s">
        <v>671</v>
      </c>
      <c r="J579" s="206">
        <v>1</v>
      </c>
      <c r="K579" s="207">
        <v>2022</v>
      </c>
      <c r="L579" s="228" t="s">
        <v>2225</v>
      </c>
      <c r="M579" s="208" t="s">
        <v>1808</v>
      </c>
      <c r="N579" s="260" t="s">
        <v>667</v>
      </c>
      <c r="O579" s="209" t="s">
        <v>667</v>
      </c>
      <c r="P579" s="232" t="s">
        <v>674</v>
      </c>
      <c r="Q579" s="210">
        <v>1972</v>
      </c>
      <c r="R579" s="211">
        <v>2</v>
      </c>
      <c r="S579" s="211" t="s">
        <v>667</v>
      </c>
      <c r="T579" s="211" t="s">
        <v>667</v>
      </c>
      <c r="U579" s="211" t="s">
        <v>667</v>
      </c>
      <c r="V579" s="211" t="s">
        <v>667</v>
      </c>
      <c r="W579" s="211" t="s">
        <v>667</v>
      </c>
      <c r="X579" s="212">
        <v>0</v>
      </c>
      <c r="Y579" s="212">
        <v>0</v>
      </c>
      <c r="Z579" s="213" t="s">
        <v>2989</v>
      </c>
      <c r="AA579" s="214">
        <v>2022</v>
      </c>
      <c r="AB579" s="215">
        <v>5</v>
      </c>
      <c r="AC579" s="215">
        <v>19</v>
      </c>
      <c r="AD579" s="220" t="b">
        <f>IF(ISBLANK(GroupMember[[#This Row],[1. Identifiant interne d’exploitation agricole*]]),"",IF(ISERROR(MATCH(GroupMember[[#This Row],[1. Identifiant interne d’exploitation agricole*]],CertifiedCrop[1. Identifiant interne d’exploitation agricole*],0)),FALSE,TRUE))</f>
        <v>1</v>
      </c>
      <c r="AE579" s="220" t="b">
        <f>IF(ISBLANK(GroupMember[[#This Row],[1. Identifiant interne d’exploitation agricole*]]),"",IF(ISERROR(MATCH(GroupMember[[#This Row],[1. Identifiant interne d’exploitation agricole*]],FarmUnit[1. Identifiant interne d’exploitation agricole*],0)),FALSE,TRUE))</f>
        <v>1</v>
      </c>
      <c r="AF579" s="165" t="str">
        <f t="shared" si="36"/>
        <v xml:space="preserve"> RICHARD DIE</v>
      </c>
      <c r="AG579" s="166" t="str">
        <f t="shared" si="37"/>
        <v>19/5/2022</v>
      </c>
      <c r="AH579" s="167">
        <f t="shared" ref="AH579:AH642" si="39">COUNTIFS(Z:Z,Z579,AG:AG,AG579)</f>
        <v>2</v>
      </c>
      <c r="AI579" s="168">
        <f t="shared" si="38"/>
        <v>0</v>
      </c>
    </row>
    <row r="580" spans="1:35" ht="15.75" customHeight="1" x14ac:dyDescent="0.2">
      <c r="A580" s="233" t="s">
        <v>2226</v>
      </c>
      <c r="B580" s="206" t="s">
        <v>667</v>
      </c>
      <c r="C580" s="206" t="s">
        <v>2226</v>
      </c>
      <c r="D580" s="227" t="s">
        <v>2177</v>
      </c>
      <c r="E580" s="206" t="s">
        <v>669</v>
      </c>
      <c r="F580" s="206" t="s">
        <v>670</v>
      </c>
      <c r="G580" s="227" t="s">
        <v>2177</v>
      </c>
      <c r="H580" s="275">
        <v>3</v>
      </c>
      <c r="I580" s="206" t="s">
        <v>671</v>
      </c>
      <c r="J580" s="206">
        <v>1</v>
      </c>
      <c r="K580" s="207">
        <v>2022</v>
      </c>
      <c r="L580" s="228" t="s">
        <v>2227</v>
      </c>
      <c r="M580" s="208" t="s">
        <v>2228</v>
      </c>
      <c r="N580" s="260" t="s">
        <v>667</v>
      </c>
      <c r="O580" s="209" t="s">
        <v>667</v>
      </c>
      <c r="P580" s="232" t="s">
        <v>674</v>
      </c>
      <c r="Q580" s="210">
        <v>1975</v>
      </c>
      <c r="R580" s="211">
        <v>4</v>
      </c>
      <c r="S580" s="211" t="s">
        <v>667</v>
      </c>
      <c r="T580" s="211" t="s">
        <v>667</v>
      </c>
      <c r="U580" s="211" t="s">
        <v>667</v>
      </c>
      <c r="V580" s="211" t="s">
        <v>667</v>
      </c>
      <c r="W580" s="211" t="s">
        <v>667</v>
      </c>
      <c r="X580" s="212">
        <v>0</v>
      </c>
      <c r="Y580" s="212">
        <v>0</v>
      </c>
      <c r="Z580" s="213" t="s">
        <v>2989</v>
      </c>
      <c r="AA580" s="214">
        <v>2022</v>
      </c>
      <c r="AB580" s="215">
        <v>6</v>
      </c>
      <c r="AC580" s="215">
        <v>9</v>
      </c>
      <c r="AD580" s="220" t="b">
        <f>IF(ISBLANK(GroupMember[[#This Row],[1. Identifiant interne d’exploitation agricole*]]),"",IF(ISERROR(MATCH(GroupMember[[#This Row],[1. Identifiant interne d’exploitation agricole*]],CertifiedCrop[1. Identifiant interne d’exploitation agricole*],0)),FALSE,TRUE))</f>
        <v>1</v>
      </c>
      <c r="AE580" s="220" t="b">
        <f>IF(ISBLANK(GroupMember[[#This Row],[1. Identifiant interne d’exploitation agricole*]]),"",IF(ISERROR(MATCH(GroupMember[[#This Row],[1. Identifiant interne d’exploitation agricole*]],FarmUnit[1. Identifiant interne d’exploitation agricole*],0)),FALSE,TRUE))</f>
        <v>1</v>
      </c>
      <c r="AF580" s="165" t="str">
        <f t="shared" si="36"/>
        <v xml:space="preserve"> SONEOLOU SAMUEL DOYE</v>
      </c>
      <c r="AG580" s="166" t="str">
        <f t="shared" si="37"/>
        <v>9/6/2022</v>
      </c>
      <c r="AH580" s="167">
        <f t="shared" si="39"/>
        <v>6</v>
      </c>
      <c r="AI580" s="168">
        <f t="shared" si="38"/>
        <v>0</v>
      </c>
    </row>
    <row r="581" spans="1:35" ht="15.75" customHeight="1" x14ac:dyDescent="0.2">
      <c r="A581" s="206" t="s">
        <v>2229</v>
      </c>
      <c r="B581" s="206" t="s">
        <v>667</v>
      </c>
      <c r="C581" s="206" t="s">
        <v>2229</v>
      </c>
      <c r="D581" s="227" t="s">
        <v>2177</v>
      </c>
      <c r="E581" s="206" t="s">
        <v>669</v>
      </c>
      <c r="F581" s="206" t="s">
        <v>670</v>
      </c>
      <c r="G581" s="227" t="s">
        <v>2177</v>
      </c>
      <c r="H581" s="275">
        <v>3.97</v>
      </c>
      <c r="I581" s="206" t="s">
        <v>671</v>
      </c>
      <c r="J581" s="206">
        <v>1</v>
      </c>
      <c r="K581" s="207">
        <v>2022</v>
      </c>
      <c r="L581" s="228" t="s">
        <v>2230</v>
      </c>
      <c r="M581" s="208" t="s">
        <v>1670</v>
      </c>
      <c r="N581" s="260" t="s">
        <v>667</v>
      </c>
      <c r="O581" s="209" t="s">
        <v>667</v>
      </c>
      <c r="P581" s="232" t="s">
        <v>674</v>
      </c>
      <c r="Q581" s="210">
        <v>1973</v>
      </c>
      <c r="R581" s="211">
        <v>5</v>
      </c>
      <c r="S581" s="211" t="s">
        <v>667</v>
      </c>
      <c r="T581" s="211" t="s">
        <v>667</v>
      </c>
      <c r="U581" s="211" t="s">
        <v>667</v>
      </c>
      <c r="V581" s="211" t="s">
        <v>667</v>
      </c>
      <c r="W581" s="211" t="s">
        <v>667</v>
      </c>
      <c r="X581" s="212">
        <v>0</v>
      </c>
      <c r="Y581" s="212">
        <v>0</v>
      </c>
      <c r="Z581" s="213" t="s">
        <v>2989</v>
      </c>
      <c r="AA581" s="214">
        <v>2022</v>
      </c>
      <c r="AB581" s="215">
        <v>6</v>
      </c>
      <c r="AC581" s="215">
        <v>10</v>
      </c>
      <c r="AD581" s="220" t="b">
        <f>IF(ISBLANK(GroupMember[[#This Row],[1. Identifiant interne d’exploitation agricole*]]),"",IF(ISERROR(MATCH(GroupMember[[#This Row],[1. Identifiant interne d’exploitation agricole*]],CertifiedCrop[1. Identifiant interne d’exploitation agricole*],0)),FALSE,TRUE))</f>
        <v>1</v>
      </c>
      <c r="AE581" s="220" t="b">
        <f>IF(ISBLANK(GroupMember[[#This Row],[1. Identifiant interne d’exploitation agricole*]]),"",IF(ISERROR(MATCH(GroupMember[[#This Row],[1. Identifiant interne d’exploitation agricole*]],FarmUnit[1. Identifiant interne d’exploitation agricole*],0)),FALSE,TRUE))</f>
        <v>1</v>
      </c>
      <c r="AF581" s="165" t="str">
        <f t="shared" si="36"/>
        <v xml:space="preserve"> POUATY FAHE</v>
      </c>
      <c r="AG581" s="166" t="str">
        <f t="shared" si="37"/>
        <v>10/6/2022</v>
      </c>
      <c r="AH581" s="167">
        <f t="shared" si="39"/>
        <v>5</v>
      </c>
      <c r="AI581" s="168">
        <f t="shared" si="38"/>
        <v>0</v>
      </c>
    </row>
    <row r="582" spans="1:35" ht="15.75" customHeight="1" x14ac:dyDescent="0.2">
      <c r="A582" s="233" t="s">
        <v>2231</v>
      </c>
      <c r="B582" s="206" t="s">
        <v>667</v>
      </c>
      <c r="C582" s="206" t="s">
        <v>2231</v>
      </c>
      <c r="D582" s="227" t="s">
        <v>2177</v>
      </c>
      <c r="E582" s="206" t="s">
        <v>669</v>
      </c>
      <c r="F582" s="206" t="s">
        <v>670</v>
      </c>
      <c r="G582" s="227" t="s">
        <v>2177</v>
      </c>
      <c r="H582" s="275">
        <v>3.36</v>
      </c>
      <c r="I582" s="206" t="s">
        <v>671</v>
      </c>
      <c r="J582" s="206">
        <v>1</v>
      </c>
      <c r="K582" s="207">
        <v>2022</v>
      </c>
      <c r="L582" s="228" t="s">
        <v>2232</v>
      </c>
      <c r="M582" s="208" t="s">
        <v>2233</v>
      </c>
      <c r="N582" s="260" t="s">
        <v>667</v>
      </c>
      <c r="O582" s="209" t="s">
        <v>667</v>
      </c>
      <c r="P582" s="232" t="s">
        <v>679</v>
      </c>
      <c r="Q582" s="210">
        <v>1972</v>
      </c>
      <c r="R582" s="211">
        <v>4</v>
      </c>
      <c r="S582" s="211" t="s">
        <v>667</v>
      </c>
      <c r="T582" s="211" t="s">
        <v>667</v>
      </c>
      <c r="U582" s="211" t="s">
        <v>667</v>
      </c>
      <c r="V582" s="211" t="s">
        <v>667</v>
      </c>
      <c r="W582" s="211" t="s">
        <v>667</v>
      </c>
      <c r="X582" s="212">
        <v>0</v>
      </c>
      <c r="Y582" s="212">
        <v>0</v>
      </c>
      <c r="Z582" s="213" t="s">
        <v>2989</v>
      </c>
      <c r="AA582" s="214">
        <v>2022</v>
      </c>
      <c r="AB582" s="215">
        <v>6</v>
      </c>
      <c r="AC582" s="215">
        <v>10</v>
      </c>
      <c r="AD582" s="220" t="b">
        <f>IF(ISBLANK(GroupMember[[#This Row],[1. Identifiant interne d’exploitation agricole*]]),"",IF(ISERROR(MATCH(GroupMember[[#This Row],[1. Identifiant interne d’exploitation agricole*]],CertifiedCrop[1. Identifiant interne d’exploitation agricole*],0)),FALSE,TRUE))</f>
        <v>1</v>
      </c>
      <c r="AE582" s="220" t="b">
        <f>IF(ISBLANK(GroupMember[[#This Row],[1. Identifiant interne d’exploitation agricole*]]),"",IF(ISERROR(MATCH(GroupMember[[#This Row],[1. Identifiant interne d’exploitation agricole*]],FarmUnit[1. Identifiant interne d’exploitation agricole*],0)),FALSE,TRUE))</f>
        <v>1</v>
      </c>
      <c r="AF582" s="165" t="str">
        <f t="shared" si="36"/>
        <v xml:space="preserve"> PHILOMENE GNAN</v>
      </c>
      <c r="AG582" s="166" t="str">
        <f t="shared" si="37"/>
        <v>10/6/2022</v>
      </c>
      <c r="AH582" s="167">
        <f t="shared" si="39"/>
        <v>5</v>
      </c>
      <c r="AI582" s="168">
        <f t="shared" si="38"/>
        <v>0</v>
      </c>
    </row>
    <row r="583" spans="1:35" ht="15.75" customHeight="1" x14ac:dyDescent="0.2">
      <c r="A583" s="206" t="s">
        <v>2234</v>
      </c>
      <c r="B583" s="206" t="s">
        <v>667</v>
      </c>
      <c r="C583" s="206" t="s">
        <v>2234</v>
      </c>
      <c r="D583" s="227" t="s">
        <v>2177</v>
      </c>
      <c r="E583" s="206" t="s">
        <v>669</v>
      </c>
      <c r="F583" s="206" t="s">
        <v>670</v>
      </c>
      <c r="G583" s="227" t="s">
        <v>2177</v>
      </c>
      <c r="H583" s="275">
        <v>4</v>
      </c>
      <c r="I583" s="206" t="s">
        <v>671</v>
      </c>
      <c r="J583" s="206">
        <v>1</v>
      </c>
      <c r="K583" s="207">
        <v>2022</v>
      </c>
      <c r="L583" s="228" t="s">
        <v>2235</v>
      </c>
      <c r="M583" s="208" t="s">
        <v>2236</v>
      </c>
      <c r="N583" s="260" t="s">
        <v>667</v>
      </c>
      <c r="O583" s="209" t="s">
        <v>667</v>
      </c>
      <c r="P583" s="232" t="s">
        <v>679</v>
      </c>
      <c r="Q583" s="210">
        <v>1977</v>
      </c>
      <c r="R583" s="211">
        <v>8</v>
      </c>
      <c r="S583" s="211" t="s">
        <v>667</v>
      </c>
      <c r="T583" s="211" t="s">
        <v>667</v>
      </c>
      <c r="U583" s="211" t="s">
        <v>667</v>
      </c>
      <c r="V583" s="211" t="s">
        <v>667</v>
      </c>
      <c r="W583" s="211" t="s">
        <v>667</v>
      </c>
      <c r="X583" s="212">
        <v>0</v>
      </c>
      <c r="Y583" s="212">
        <v>0</v>
      </c>
      <c r="Z583" s="213" t="s">
        <v>2989</v>
      </c>
      <c r="AA583" s="214">
        <v>2022</v>
      </c>
      <c r="AB583" s="215">
        <v>6</v>
      </c>
      <c r="AC583" s="215">
        <v>9</v>
      </c>
      <c r="AD583" s="220" t="b">
        <f>IF(ISBLANK(GroupMember[[#This Row],[1. Identifiant interne d’exploitation agricole*]]),"",IF(ISERROR(MATCH(GroupMember[[#This Row],[1. Identifiant interne d’exploitation agricole*]],CertifiedCrop[1. Identifiant interne d’exploitation agricole*],0)),FALSE,TRUE))</f>
        <v>1</v>
      </c>
      <c r="AE583" s="220" t="b">
        <f>IF(ISBLANK(GroupMember[[#This Row],[1. Identifiant interne d’exploitation agricole*]]),"",IF(ISERROR(MATCH(GroupMember[[#This Row],[1. Identifiant interne d’exploitation agricole*]],FarmUnit[1. Identifiant interne d’exploitation agricole*],0)),FALSE,TRUE))</f>
        <v>1</v>
      </c>
      <c r="AF583" s="165" t="str">
        <f t="shared" si="36"/>
        <v xml:space="preserve"> NADEGE B GOUEI</v>
      </c>
      <c r="AG583" s="166" t="str">
        <f t="shared" si="37"/>
        <v>9/6/2022</v>
      </c>
      <c r="AH583" s="167">
        <f t="shared" si="39"/>
        <v>6</v>
      </c>
      <c r="AI583" s="168">
        <f t="shared" si="38"/>
        <v>0</v>
      </c>
    </row>
    <row r="584" spans="1:35" ht="15.75" customHeight="1" x14ac:dyDescent="0.2">
      <c r="A584" s="233" t="s">
        <v>2237</v>
      </c>
      <c r="B584" s="206" t="s">
        <v>667</v>
      </c>
      <c r="C584" s="206" t="s">
        <v>2237</v>
      </c>
      <c r="D584" s="227" t="s">
        <v>2177</v>
      </c>
      <c r="E584" s="206" t="s">
        <v>669</v>
      </c>
      <c r="F584" s="206" t="s">
        <v>670</v>
      </c>
      <c r="G584" s="227" t="s">
        <v>2177</v>
      </c>
      <c r="H584" s="275">
        <v>4</v>
      </c>
      <c r="I584" s="206" t="s">
        <v>671</v>
      </c>
      <c r="J584" s="206">
        <v>1</v>
      </c>
      <c r="K584" s="207">
        <v>2022</v>
      </c>
      <c r="L584" s="228" t="s">
        <v>1484</v>
      </c>
      <c r="M584" s="208" t="s">
        <v>1882</v>
      </c>
      <c r="N584" s="260" t="s">
        <v>667</v>
      </c>
      <c r="O584" s="209" t="s">
        <v>667</v>
      </c>
      <c r="P584" s="232" t="s">
        <v>674</v>
      </c>
      <c r="Q584" s="210">
        <v>1988</v>
      </c>
      <c r="R584" s="211">
        <v>9</v>
      </c>
      <c r="S584" s="211" t="s">
        <v>667</v>
      </c>
      <c r="T584" s="211" t="s">
        <v>667</v>
      </c>
      <c r="U584" s="211" t="s">
        <v>667</v>
      </c>
      <c r="V584" s="211" t="s">
        <v>667</v>
      </c>
      <c r="W584" s="211" t="s">
        <v>667</v>
      </c>
      <c r="X584" s="212">
        <v>0</v>
      </c>
      <c r="Y584" s="212">
        <v>0</v>
      </c>
      <c r="Z584" s="213" t="s">
        <v>2989</v>
      </c>
      <c r="AA584" s="214">
        <v>2022</v>
      </c>
      <c r="AB584" s="215">
        <v>6</v>
      </c>
      <c r="AC584" s="215">
        <v>6</v>
      </c>
      <c r="AD584" s="220" t="b">
        <f>IF(ISBLANK(GroupMember[[#This Row],[1. Identifiant interne d’exploitation agricole*]]),"",IF(ISERROR(MATCH(GroupMember[[#This Row],[1. Identifiant interne d’exploitation agricole*]],CertifiedCrop[1. Identifiant interne d’exploitation agricole*],0)),FALSE,TRUE))</f>
        <v>1</v>
      </c>
      <c r="AE584" s="220" t="b">
        <f>IF(ISBLANK(GroupMember[[#This Row],[1. Identifiant interne d’exploitation agricole*]]),"",IF(ISERROR(MATCH(GroupMember[[#This Row],[1. Identifiant interne d’exploitation agricole*]],FarmUnit[1. Identifiant interne d’exploitation agricole*],0)),FALSE,TRUE))</f>
        <v>1</v>
      </c>
      <c r="AF584" s="165" t="str">
        <f t="shared" si="36"/>
        <v xml:space="preserve"> MATHIEU GOULIA</v>
      </c>
      <c r="AG584" s="166" t="str">
        <f t="shared" si="37"/>
        <v>6/6/2022</v>
      </c>
      <c r="AH584" s="167">
        <f t="shared" si="39"/>
        <v>5</v>
      </c>
      <c r="AI584" s="168">
        <f t="shared" si="38"/>
        <v>0</v>
      </c>
    </row>
    <row r="585" spans="1:35" ht="15.75" customHeight="1" x14ac:dyDescent="0.2">
      <c r="A585" s="206" t="s">
        <v>2238</v>
      </c>
      <c r="B585" s="206" t="s">
        <v>667</v>
      </c>
      <c r="C585" s="206" t="s">
        <v>2238</v>
      </c>
      <c r="D585" s="227" t="s">
        <v>2177</v>
      </c>
      <c r="E585" s="206" t="s">
        <v>669</v>
      </c>
      <c r="F585" s="206" t="s">
        <v>670</v>
      </c>
      <c r="G585" s="227" t="s">
        <v>2177</v>
      </c>
      <c r="H585" s="275">
        <v>3</v>
      </c>
      <c r="I585" s="206" t="s">
        <v>671</v>
      </c>
      <c r="J585" s="206">
        <v>1</v>
      </c>
      <c r="K585" s="207">
        <v>2022</v>
      </c>
      <c r="L585" s="228" t="s">
        <v>2239</v>
      </c>
      <c r="M585" s="208" t="s">
        <v>937</v>
      </c>
      <c r="N585" s="260" t="s">
        <v>667</v>
      </c>
      <c r="O585" s="209" t="s">
        <v>667</v>
      </c>
      <c r="P585" s="232" t="s">
        <v>674</v>
      </c>
      <c r="Q585" s="210">
        <v>1977</v>
      </c>
      <c r="R585" s="211">
        <v>6</v>
      </c>
      <c r="S585" s="211" t="s">
        <v>667</v>
      </c>
      <c r="T585" s="211" t="s">
        <v>667</v>
      </c>
      <c r="U585" s="211" t="s">
        <v>667</v>
      </c>
      <c r="V585" s="211" t="s">
        <v>667</v>
      </c>
      <c r="W585" s="211" t="s">
        <v>667</v>
      </c>
      <c r="X585" s="212">
        <v>0</v>
      </c>
      <c r="Y585" s="212">
        <v>0</v>
      </c>
      <c r="Z585" s="213" t="s">
        <v>2989</v>
      </c>
      <c r="AA585" s="214">
        <v>2022</v>
      </c>
      <c r="AB585" s="215">
        <v>6</v>
      </c>
      <c r="AC585" s="215">
        <v>6</v>
      </c>
      <c r="AD585" s="220" t="b">
        <f>IF(ISBLANK(GroupMember[[#This Row],[1. Identifiant interne d’exploitation agricole*]]),"",IF(ISERROR(MATCH(GroupMember[[#This Row],[1. Identifiant interne d’exploitation agricole*]],CertifiedCrop[1. Identifiant interne d’exploitation agricole*],0)),FALSE,TRUE))</f>
        <v>1</v>
      </c>
      <c r="AE585" s="220" t="b">
        <f>IF(ISBLANK(GroupMember[[#This Row],[1. Identifiant interne d’exploitation agricole*]]),"",IF(ISERROR(MATCH(GroupMember[[#This Row],[1. Identifiant interne d’exploitation agricole*]],FarmUnit[1. Identifiant interne d’exploitation agricole*],0)),FALSE,TRUE))</f>
        <v>1</v>
      </c>
      <c r="AF585" s="165" t="str">
        <f t="shared" si="36"/>
        <v xml:space="preserve"> ROMARIC GUEI</v>
      </c>
      <c r="AG585" s="166" t="str">
        <f t="shared" si="37"/>
        <v>6/6/2022</v>
      </c>
      <c r="AH585" s="167">
        <f t="shared" si="39"/>
        <v>5</v>
      </c>
      <c r="AI585" s="168">
        <f t="shared" si="38"/>
        <v>0</v>
      </c>
    </row>
    <row r="586" spans="1:35" ht="15.75" customHeight="1" x14ac:dyDescent="0.2">
      <c r="A586" s="233" t="s">
        <v>2240</v>
      </c>
      <c r="B586" s="206" t="s">
        <v>667</v>
      </c>
      <c r="C586" s="206" t="s">
        <v>2240</v>
      </c>
      <c r="D586" s="227" t="s">
        <v>2177</v>
      </c>
      <c r="E586" s="206" t="s">
        <v>669</v>
      </c>
      <c r="F586" s="206" t="s">
        <v>670</v>
      </c>
      <c r="G586" s="227" t="s">
        <v>2177</v>
      </c>
      <c r="H586" s="275">
        <v>2.88</v>
      </c>
      <c r="I586" s="206" t="s">
        <v>671</v>
      </c>
      <c r="J586" s="206">
        <v>1</v>
      </c>
      <c r="K586" s="207">
        <v>2022</v>
      </c>
      <c r="L586" s="228" t="s">
        <v>2241</v>
      </c>
      <c r="M586" s="208" t="s">
        <v>2242</v>
      </c>
      <c r="N586" s="260" t="s">
        <v>667</v>
      </c>
      <c r="O586" s="209" t="s">
        <v>667</v>
      </c>
      <c r="P586" s="232" t="s">
        <v>674</v>
      </c>
      <c r="Q586" s="210">
        <v>1974</v>
      </c>
      <c r="R586" s="211">
        <v>2</v>
      </c>
      <c r="S586" s="211" t="s">
        <v>667</v>
      </c>
      <c r="T586" s="211" t="s">
        <v>667</v>
      </c>
      <c r="U586" s="211" t="s">
        <v>667</v>
      </c>
      <c r="V586" s="211" t="s">
        <v>667</v>
      </c>
      <c r="W586" s="211" t="s">
        <v>667</v>
      </c>
      <c r="X586" s="212">
        <v>0</v>
      </c>
      <c r="Y586" s="212">
        <v>0</v>
      </c>
      <c r="Z586" s="213" t="s">
        <v>2989</v>
      </c>
      <c r="AA586" s="214">
        <v>2022</v>
      </c>
      <c r="AB586" s="215">
        <v>6</v>
      </c>
      <c r="AC586" s="215">
        <v>8</v>
      </c>
      <c r="AD586" s="220" t="b">
        <f>IF(ISBLANK(GroupMember[[#This Row],[1. Identifiant interne d’exploitation agricole*]]),"",IF(ISERROR(MATCH(GroupMember[[#This Row],[1. Identifiant interne d’exploitation agricole*]],CertifiedCrop[1. Identifiant interne d’exploitation agricole*],0)),FALSE,TRUE))</f>
        <v>1</v>
      </c>
      <c r="AE586" s="220" t="b">
        <f>IF(ISBLANK(GroupMember[[#This Row],[1. Identifiant interne d’exploitation agricole*]]),"",IF(ISERROR(MATCH(GroupMember[[#This Row],[1. Identifiant interne d’exploitation agricole*]],FarmUnit[1. Identifiant interne d’exploitation agricole*],0)),FALSE,TRUE))</f>
        <v>1</v>
      </c>
      <c r="AF586" s="165" t="str">
        <f t="shared" si="36"/>
        <v xml:space="preserve"> IZAI GUEMEDE</v>
      </c>
      <c r="AG586" s="166" t="str">
        <f t="shared" si="37"/>
        <v>8/6/2022</v>
      </c>
      <c r="AH586" s="167">
        <f t="shared" si="39"/>
        <v>5</v>
      </c>
      <c r="AI586" s="168">
        <f t="shared" si="38"/>
        <v>0</v>
      </c>
    </row>
    <row r="587" spans="1:35" ht="15.75" customHeight="1" x14ac:dyDescent="0.2">
      <c r="A587" s="206" t="s">
        <v>2243</v>
      </c>
      <c r="B587" s="206" t="s">
        <v>667</v>
      </c>
      <c r="C587" s="206" t="s">
        <v>2243</v>
      </c>
      <c r="D587" s="227" t="s">
        <v>2177</v>
      </c>
      <c r="E587" s="206" t="s">
        <v>669</v>
      </c>
      <c r="F587" s="206" t="s">
        <v>670</v>
      </c>
      <c r="G587" s="227" t="s">
        <v>2177</v>
      </c>
      <c r="H587" s="275">
        <v>2.44</v>
      </c>
      <c r="I587" s="206" t="s">
        <v>671</v>
      </c>
      <c r="J587" s="206">
        <v>1</v>
      </c>
      <c r="K587" s="207">
        <v>2022</v>
      </c>
      <c r="L587" s="228" t="s">
        <v>2244</v>
      </c>
      <c r="M587" s="208" t="s">
        <v>2245</v>
      </c>
      <c r="N587" s="260" t="s">
        <v>667</v>
      </c>
      <c r="O587" s="209" t="s">
        <v>667</v>
      </c>
      <c r="P587" s="232" t="s">
        <v>674</v>
      </c>
      <c r="Q587" s="210">
        <v>1974</v>
      </c>
      <c r="R587" s="211">
        <v>3</v>
      </c>
      <c r="S587" s="211" t="s">
        <v>667</v>
      </c>
      <c r="T587" s="211" t="s">
        <v>667</v>
      </c>
      <c r="U587" s="211" t="s">
        <v>667</v>
      </c>
      <c r="V587" s="211" t="s">
        <v>667</v>
      </c>
      <c r="W587" s="211" t="s">
        <v>667</v>
      </c>
      <c r="X587" s="212">
        <v>0</v>
      </c>
      <c r="Y587" s="212">
        <v>0</v>
      </c>
      <c r="Z587" s="213" t="s">
        <v>2989</v>
      </c>
      <c r="AA587" s="214">
        <v>2022</v>
      </c>
      <c r="AB587" s="215">
        <v>6</v>
      </c>
      <c r="AC587" s="215">
        <v>10</v>
      </c>
      <c r="AD587" s="220" t="b">
        <f>IF(ISBLANK(GroupMember[[#This Row],[1. Identifiant interne d’exploitation agricole*]]),"",IF(ISERROR(MATCH(GroupMember[[#This Row],[1. Identifiant interne d’exploitation agricole*]],CertifiedCrop[1. Identifiant interne d’exploitation agricole*],0)),FALSE,TRUE))</f>
        <v>1</v>
      </c>
      <c r="AE587" s="220" t="b">
        <f>IF(ISBLANK(GroupMember[[#This Row],[1. Identifiant interne d’exploitation agricole*]]),"",IF(ISERROR(MATCH(GroupMember[[#This Row],[1. Identifiant interne d’exploitation agricole*]],FarmUnit[1. Identifiant interne d’exploitation agricole*],0)),FALSE,TRUE))</f>
        <v>1</v>
      </c>
      <c r="AF587" s="165" t="str">
        <f t="shared" si="36"/>
        <v xml:space="preserve"> NOUFOU  GUIRO</v>
      </c>
      <c r="AG587" s="166" t="str">
        <f t="shared" si="37"/>
        <v>10/6/2022</v>
      </c>
      <c r="AH587" s="167">
        <f t="shared" si="39"/>
        <v>5</v>
      </c>
      <c r="AI587" s="168">
        <f t="shared" si="38"/>
        <v>0</v>
      </c>
    </row>
    <row r="588" spans="1:35" ht="15.75" customHeight="1" x14ac:dyDescent="0.2">
      <c r="A588" s="233" t="s">
        <v>2246</v>
      </c>
      <c r="B588" s="206" t="s">
        <v>667</v>
      </c>
      <c r="C588" s="206" t="s">
        <v>2246</v>
      </c>
      <c r="D588" s="227" t="s">
        <v>2177</v>
      </c>
      <c r="E588" s="206" t="s">
        <v>669</v>
      </c>
      <c r="F588" s="206" t="s">
        <v>670</v>
      </c>
      <c r="G588" s="227" t="s">
        <v>2177</v>
      </c>
      <c r="H588" s="275">
        <v>3.38</v>
      </c>
      <c r="I588" s="206" t="s">
        <v>671</v>
      </c>
      <c r="J588" s="206">
        <v>1</v>
      </c>
      <c r="K588" s="207">
        <v>2022</v>
      </c>
      <c r="L588" s="234" t="s">
        <v>2247</v>
      </c>
      <c r="M588" s="208" t="s">
        <v>1100</v>
      </c>
      <c r="N588" s="260" t="s">
        <v>667</v>
      </c>
      <c r="O588" s="209" t="s">
        <v>667</v>
      </c>
      <c r="P588" s="232" t="s">
        <v>674</v>
      </c>
      <c r="Q588" s="210">
        <v>1987</v>
      </c>
      <c r="R588" s="211">
        <v>6</v>
      </c>
      <c r="S588" s="211" t="s">
        <v>667</v>
      </c>
      <c r="T588" s="211" t="s">
        <v>667</v>
      </c>
      <c r="U588" s="211" t="s">
        <v>667</v>
      </c>
      <c r="V588" s="211" t="s">
        <v>667</v>
      </c>
      <c r="W588" s="211" t="s">
        <v>667</v>
      </c>
      <c r="X588" s="212">
        <v>0</v>
      </c>
      <c r="Y588" s="212">
        <v>0</v>
      </c>
      <c r="Z588" s="213" t="s">
        <v>2989</v>
      </c>
      <c r="AA588" s="214">
        <v>2022</v>
      </c>
      <c r="AB588" s="215">
        <v>6</v>
      </c>
      <c r="AC588" s="215">
        <v>10</v>
      </c>
      <c r="AD588" s="220" t="b">
        <f>IF(ISBLANK(GroupMember[[#This Row],[1. Identifiant interne d’exploitation agricole*]]),"",IF(ISERROR(MATCH(GroupMember[[#This Row],[1. Identifiant interne d’exploitation agricole*]],CertifiedCrop[1. Identifiant interne d’exploitation agricole*],0)),FALSE,TRUE))</f>
        <v>1</v>
      </c>
      <c r="AE588" s="220" t="b">
        <f>IF(ISBLANK(GroupMember[[#This Row],[1. Identifiant interne d’exploitation agricole*]]),"",IF(ISERROR(MATCH(GroupMember[[#This Row],[1. Identifiant interne d’exploitation agricole*]],FarmUnit[1. Identifiant interne d’exploitation agricole*],0)),FALSE,TRUE))</f>
        <v>1</v>
      </c>
      <c r="AF588" s="165" t="str">
        <f t="shared" si="36"/>
        <v>BROU THOMAS N'GUESSAN</v>
      </c>
      <c r="AG588" s="166" t="str">
        <f t="shared" si="37"/>
        <v>10/6/2022</v>
      </c>
      <c r="AH588" s="167">
        <f t="shared" si="39"/>
        <v>5</v>
      </c>
      <c r="AI588" s="168">
        <f t="shared" si="38"/>
        <v>0</v>
      </c>
    </row>
    <row r="589" spans="1:35" ht="15.75" customHeight="1" x14ac:dyDescent="0.2">
      <c r="A589" s="206" t="s">
        <v>2248</v>
      </c>
      <c r="B589" s="206" t="s">
        <v>667</v>
      </c>
      <c r="C589" s="206" t="s">
        <v>2248</v>
      </c>
      <c r="D589" s="227" t="s">
        <v>2177</v>
      </c>
      <c r="E589" s="206" t="s">
        <v>669</v>
      </c>
      <c r="F589" s="206" t="s">
        <v>670</v>
      </c>
      <c r="G589" s="227" t="s">
        <v>2177</v>
      </c>
      <c r="H589" s="275">
        <v>2.2200000000000002</v>
      </c>
      <c r="I589" s="206" t="s">
        <v>671</v>
      </c>
      <c r="J589" s="206">
        <v>1</v>
      </c>
      <c r="K589" s="207">
        <v>2022</v>
      </c>
      <c r="L589" s="234" t="s">
        <v>2249</v>
      </c>
      <c r="M589" s="208" t="s">
        <v>2245</v>
      </c>
      <c r="N589" s="260" t="s">
        <v>667</v>
      </c>
      <c r="O589" s="209" t="s">
        <v>667</v>
      </c>
      <c r="P589" s="232" t="s">
        <v>674</v>
      </c>
      <c r="Q589" s="210">
        <v>1985</v>
      </c>
      <c r="R589" s="211">
        <v>3</v>
      </c>
      <c r="S589" s="211" t="s">
        <v>667</v>
      </c>
      <c r="T589" s="211" t="s">
        <v>667</v>
      </c>
      <c r="U589" s="211" t="s">
        <v>667</v>
      </c>
      <c r="V589" s="211" t="s">
        <v>667</v>
      </c>
      <c r="W589" s="211" t="s">
        <v>667</v>
      </c>
      <c r="X589" s="212">
        <v>0</v>
      </c>
      <c r="Y589" s="212">
        <v>0</v>
      </c>
      <c r="Z589" s="213" t="s">
        <v>2989</v>
      </c>
      <c r="AA589" s="214">
        <v>2022</v>
      </c>
      <c r="AB589" s="215">
        <v>6</v>
      </c>
      <c r="AC589" s="215">
        <v>10</v>
      </c>
      <c r="AD589" s="220" t="b">
        <f>IF(ISBLANK(GroupMember[[#This Row],[1. Identifiant interne d’exploitation agricole*]]),"",IF(ISERROR(MATCH(GroupMember[[#This Row],[1. Identifiant interne d’exploitation agricole*]],CertifiedCrop[1. Identifiant interne d’exploitation agricole*],0)),FALSE,TRUE))</f>
        <v>1</v>
      </c>
      <c r="AE589" s="220" t="b">
        <f>IF(ISBLANK(GroupMember[[#This Row],[1. Identifiant interne d’exploitation agricole*]]),"",IF(ISERROR(MATCH(GroupMember[[#This Row],[1. Identifiant interne d’exploitation agricole*]],FarmUnit[1. Identifiant interne d’exploitation agricole*],0)),FALSE,TRUE))</f>
        <v>1</v>
      </c>
      <c r="AF589" s="165" t="str">
        <f t="shared" si="36"/>
        <v xml:space="preserve"> OUSMANA GUIRO</v>
      </c>
      <c r="AG589" s="166" t="str">
        <f t="shared" si="37"/>
        <v>10/6/2022</v>
      </c>
      <c r="AH589" s="167">
        <f t="shared" si="39"/>
        <v>5</v>
      </c>
      <c r="AI589" s="168">
        <f t="shared" si="38"/>
        <v>0</v>
      </c>
    </row>
    <row r="590" spans="1:35" ht="15.75" customHeight="1" x14ac:dyDescent="0.2">
      <c r="A590" s="233" t="s">
        <v>2250</v>
      </c>
      <c r="B590" s="206" t="s">
        <v>667</v>
      </c>
      <c r="C590" s="206" t="s">
        <v>2250</v>
      </c>
      <c r="D590" s="227" t="s">
        <v>2177</v>
      </c>
      <c r="E590" s="206" t="s">
        <v>669</v>
      </c>
      <c r="F590" s="206" t="s">
        <v>670</v>
      </c>
      <c r="G590" s="227" t="s">
        <v>2177</v>
      </c>
      <c r="H590" s="275">
        <v>3.13</v>
      </c>
      <c r="I590" s="206" t="s">
        <v>671</v>
      </c>
      <c r="J590" s="206">
        <v>1</v>
      </c>
      <c r="K590" s="207">
        <v>2022</v>
      </c>
      <c r="L590" s="234" t="s">
        <v>2251</v>
      </c>
      <c r="M590" s="208" t="s">
        <v>2252</v>
      </c>
      <c r="N590" s="260" t="s">
        <v>667</v>
      </c>
      <c r="O590" s="209" t="s">
        <v>667</v>
      </c>
      <c r="P590" s="232" t="s">
        <v>674</v>
      </c>
      <c r="Q590" s="210">
        <v>1974</v>
      </c>
      <c r="R590" s="211">
        <v>2</v>
      </c>
      <c r="S590" s="211" t="s">
        <v>667</v>
      </c>
      <c r="T590" s="211" t="s">
        <v>667</v>
      </c>
      <c r="U590" s="211" t="s">
        <v>667</v>
      </c>
      <c r="V590" s="211" t="s">
        <v>667</v>
      </c>
      <c r="W590" s="211" t="s">
        <v>667</v>
      </c>
      <c r="X590" s="212">
        <v>0</v>
      </c>
      <c r="Y590" s="212">
        <v>0</v>
      </c>
      <c r="Z590" s="213" t="s">
        <v>2989</v>
      </c>
      <c r="AA590" s="214">
        <v>2022</v>
      </c>
      <c r="AB590" s="215">
        <v>6</v>
      </c>
      <c r="AC590" s="215">
        <v>1</v>
      </c>
      <c r="AD590" s="220" t="b">
        <f>IF(ISBLANK(GroupMember[[#This Row],[1. Identifiant interne d’exploitation agricole*]]),"",IF(ISERROR(MATCH(GroupMember[[#This Row],[1. Identifiant interne d’exploitation agricole*]],CertifiedCrop[1. Identifiant interne d’exploitation agricole*],0)),FALSE,TRUE))</f>
        <v>1</v>
      </c>
      <c r="AE590" s="220" t="b">
        <f>IF(ISBLANK(GroupMember[[#This Row],[1. Identifiant interne d’exploitation agricole*]]),"",IF(ISERROR(MATCH(GroupMember[[#This Row],[1. Identifiant interne d’exploitation agricole*]],FarmUnit[1. Identifiant interne d’exploitation agricole*],0)),FALSE,TRUE))</f>
        <v>1</v>
      </c>
      <c r="AF590" s="165" t="str">
        <f t="shared" si="36"/>
        <v xml:space="preserve"> SERGE RAYMOND IPOIE</v>
      </c>
      <c r="AG590" s="166" t="str">
        <f t="shared" si="37"/>
        <v>1/6/2022</v>
      </c>
      <c r="AH590" s="167">
        <f t="shared" si="39"/>
        <v>5</v>
      </c>
      <c r="AI590" s="168">
        <f t="shared" si="38"/>
        <v>0</v>
      </c>
    </row>
    <row r="591" spans="1:35" ht="15.75" customHeight="1" x14ac:dyDescent="0.2">
      <c r="A591" s="206" t="s">
        <v>2253</v>
      </c>
      <c r="B591" s="206" t="s">
        <v>667</v>
      </c>
      <c r="C591" s="206" t="s">
        <v>2253</v>
      </c>
      <c r="D591" s="227" t="s">
        <v>2177</v>
      </c>
      <c r="E591" s="206" t="s">
        <v>669</v>
      </c>
      <c r="F591" s="206" t="s">
        <v>670</v>
      </c>
      <c r="G591" s="227" t="s">
        <v>2177</v>
      </c>
      <c r="H591" s="275">
        <v>3.58</v>
      </c>
      <c r="I591" s="206" t="s">
        <v>671</v>
      </c>
      <c r="J591" s="206">
        <v>1</v>
      </c>
      <c r="K591" s="207">
        <v>2022</v>
      </c>
      <c r="L591" s="234" t="s">
        <v>2254</v>
      </c>
      <c r="M591" s="208" t="s">
        <v>2255</v>
      </c>
      <c r="N591" s="260" t="s">
        <v>667</v>
      </c>
      <c r="O591" s="209" t="s">
        <v>667</v>
      </c>
      <c r="P591" s="232" t="s">
        <v>674</v>
      </c>
      <c r="Q591" s="210">
        <v>1976</v>
      </c>
      <c r="R591" s="211">
        <v>4</v>
      </c>
      <c r="S591" s="211" t="s">
        <v>667</v>
      </c>
      <c r="T591" s="211" t="s">
        <v>667</v>
      </c>
      <c r="U591" s="211" t="s">
        <v>667</v>
      </c>
      <c r="V591" s="211" t="s">
        <v>667</v>
      </c>
      <c r="W591" s="211" t="s">
        <v>667</v>
      </c>
      <c r="X591" s="212">
        <v>0</v>
      </c>
      <c r="Y591" s="212">
        <v>0</v>
      </c>
      <c r="Z591" s="213" t="s">
        <v>2989</v>
      </c>
      <c r="AA591" s="214">
        <v>2022</v>
      </c>
      <c r="AB591" s="215">
        <v>6</v>
      </c>
      <c r="AC591" s="215">
        <v>1</v>
      </c>
      <c r="AD591" s="220" t="b">
        <f>IF(ISBLANK(GroupMember[[#This Row],[1. Identifiant interne d’exploitation agricole*]]),"",IF(ISERROR(MATCH(GroupMember[[#This Row],[1. Identifiant interne d’exploitation agricole*]],CertifiedCrop[1. Identifiant interne d’exploitation agricole*],0)),FALSE,TRUE))</f>
        <v>1</v>
      </c>
      <c r="AE591" s="220" t="b">
        <f>IF(ISBLANK(GroupMember[[#This Row],[1. Identifiant interne d’exploitation agricole*]]),"",IF(ISERROR(MATCH(GroupMember[[#This Row],[1. Identifiant interne d’exploitation agricole*]],FarmUnit[1. Identifiant interne d’exploitation agricole*],0)),FALSE,TRUE))</f>
        <v>1</v>
      </c>
      <c r="AF591" s="165" t="str">
        <f t="shared" si="36"/>
        <v xml:space="preserve"> SAYOUBA  KALAGA</v>
      </c>
      <c r="AG591" s="166" t="str">
        <f t="shared" si="37"/>
        <v>1/6/2022</v>
      </c>
      <c r="AH591" s="167">
        <f t="shared" si="39"/>
        <v>5</v>
      </c>
      <c r="AI591" s="168">
        <f t="shared" si="38"/>
        <v>0</v>
      </c>
    </row>
    <row r="592" spans="1:35" ht="15.75" customHeight="1" x14ac:dyDescent="0.2">
      <c r="A592" s="233" t="s">
        <v>2256</v>
      </c>
      <c r="B592" s="206" t="s">
        <v>667</v>
      </c>
      <c r="C592" s="206" t="s">
        <v>2256</v>
      </c>
      <c r="D592" s="227" t="s">
        <v>2177</v>
      </c>
      <c r="E592" s="206" t="s">
        <v>669</v>
      </c>
      <c r="F592" s="206" t="s">
        <v>670</v>
      </c>
      <c r="G592" s="227" t="s">
        <v>2177</v>
      </c>
      <c r="H592" s="275">
        <v>3.16</v>
      </c>
      <c r="I592" s="206" t="s">
        <v>671</v>
      </c>
      <c r="J592" s="206">
        <v>1</v>
      </c>
      <c r="K592" s="207">
        <v>2022</v>
      </c>
      <c r="L592" s="234" t="s">
        <v>2257</v>
      </c>
      <c r="M592" s="208" t="s">
        <v>2258</v>
      </c>
      <c r="N592" s="260" t="s">
        <v>667</v>
      </c>
      <c r="O592" s="209" t="s">
        <v>667</v>
      </c>
      <c r="P592" s="232" t="s">
        <v>674</v>
      </c>
      <c r="Q592" s="210">
        <v>1975</v>
      </c>
      <c r="R592" s="211">
        <v>2</v>
      </c>
      <c r="S592" s="211" t="s">
        <v>667</v>
      </c>
      <c r="T592" s="211" t="s">
        <v>667</v>
      </c>
      <c r="U592" s="211" t="s">
        <v>667</v>
      </c>
      <c r="V592" s="211" t="s">
        <v>667</v>
      </c>
      <c r="W592" s="211" t="s">
        <v>667</v>
      </c>
      <c r="X592" s="212">
        <v>0</v>
      </c>
      <c r="Y592" s="212">
        <v>0</v>
      </c>
      <c r="Z592" s="213" t="s">
        <v>2989</v>
      </c>
      <c r="AA592" s="214">
        <v>2022</v>
      </c>
      <c r="AB592" s="215">
        <v>6</v>
      </c>
      <c r="AC592" s="215">
        <v>1</v>
      </c>
      <c r="AD592" s="220" t="b">
        <f>IF(ISBLANK(GroupMember[[#This Row],[1. Identifiant interne d’exploitation agricole*]]),"",IF(ISERROR(MATCH(GroupMember[[#This Row],[1. Identifiant interne d’exploitation agricole*]],CertifiedCrop[1. Identifiant interne d’exploitation agricole*],0)),FALSE,TRUE))</f>
        <v>1</v>
      </c>
      <c r="AE592" s="220" t="b">
        <f>IF(ISBLANK(GroupMember[[#This Row],[1. Identifiant interne d’exploitation agricole*]]),"",IF(ISERROR(MATCH(GroupMember[[#This Row],[1. Identifiant interne d’exploitation agricole*]],FarmUnit[1. Identifiant interne d’exploitation agricole*],0)),FALSE,TRUE))</f>
        <v>1</v>
      </c>
      <c r="AF592" s="165" t="str">
        <f t="shared" si="36"/>
        <v xml:space="preserve"> BIENVENUE  KELATE</v>
      </c>
      <c r="AG592" s="166" t="str">
        <f t="shared" si="37"/>
        <v>1/6/2022</v>
      </c>
      <c r="AH592" s="167">
        <f t="shared" si="39"/>
        <v>5</v>
      </c>
      <c r="AI592" s="168">
        <f t="shared" si="38"/>
        <v>0</v>
      </c>
    </row>
    <row r="593" spans="1:35" ht="15.75" customHeight="1" x14ac:dyDescent="0.2">
      <c r="A593" s="206" t="s">
        <v>2259</v>
      </c>
      <c r="B593" s="206" t="s">
        <v>667</v>
      </c>
      <c r="C593" s="206" t="s">
        <v>2259</v>
      </c>
      <c r="D593" s="227" t="s">
        <v>2177</v>
      </c>
      <c r="E593" s="206" t="s">
        <v>669</v>
      </c>
      <c r="F593" s="206" t="s">
        <v>670</v>
      </c>
      <c r="G593" s="227" t="s">
        <v>2177</v>
      </c>
      <c r="H593" s="275">
        <v>5</v>
      </c>
      <c r="I593" s="206" t="s">
        <v>671</v>
      </c>
      <c r="J593" s="206">
        <v>1</v>
      </c>
      <c r="K593" s="207">
        <v>2022</v>
      </c>
      <c r="L593" s="234" t="s">
        <v>2260</v>
      </c>
      <c r="M593" s="208" t="s">
        <v>2261</v>
      </c>
      <c r="N593" s="260" t="s">
        <v>667</v>
      </c>
      <c r="O593" s="209" t="s">
        <v>667</v>
      </c>
      <c r="P593" s="232" t="s">
        <v>674</v>
      </c>
      <c r="Q593" s="210">
        <v>1974</v>
      </c>
      <c r="R593" s="211">
        <v>6</v>
      </c>
      <c r="S593" s="211" t="s">
        <v>667</v>
      </c>
      <c r="T593" s="211" t="s">
        <v>667</v>
      </c>
      <c r="U593" s="211" t="s">
        <v>667</v>
      </c>
      <c r="V593" s="211" t="s">
        <v>667</v>
      </c>
      <c r="W593" s="211" t="s">
        <v>667</v>
      </c>
      <c r="X593" s="212">
        <v>0</v>
      </c>
      <c r="Y593" s="212">
        <v>0</v>
      </c>
      <c r="Z593" s="213" t="s">
        <v>2989</v>
      </c>
      <c r="AA593" s="214">
        <v>2022</v>
      </c>
      <c r="AB593" s="215">
        <v>6</v>
      </c>
      <c r="AC593" s="215">
        <v>1</v>
      </c>
      <c r="AD593" s="220" t="b">
        <f>IF(ISBLANK(GroupMember[[#This Row],[1. Identifiant interne d’exploitation agricole*]]),"",IF(ISERROR(MATCH(GroupMember[[#This Row],[1. Identifiant interne d’exploitation agricole*]],CertifiedCrop[1. Identifiant interne d’exploitation agricole*],0)),FALSE,TRUE))</f>
        <v>1</v>
      </c>
      <c r="AE593" s="220" t="b">
        <f>IF(ISBLANK(GroupMember[[#This Row],[1. Identifiant interne d’exploitation agricole*]]),"",IF(ISERROR(MATCH(GroupMember[[#This Row],[1. Identifiant interne d’exploitation agricole*]],FarmUnit[1. Identifiant interne d’exploitation agricole*],0)),FALSE,TRUE))</f>
        <v>1</v>
      </c>
      <c r="AF593" s="165" t="str">
        <f t="shared" si="36"/>
        <v>EUGENE DJEZOU</v>
      </c>
      <c r="AG593" s="166" t="str">
        <f t="shared" si="37"/>
        <v>1/6/2022</v>
      </c>
      <c r="AH593" s="167">
        <f t="shared" si="39"/>
        <v>5</v>
      </c>
      <c r="AI593" s="168">
        <f t="shared" si="38"/>
        <v>0</v>
      </c>
    </row>
    <row r="594" spans="1:35" ht="15.75" customHeight="1" x14ac:dyDescent="0.2">
      <c r="A594" s="233" t="s">
        <v>2262</v>
      </c>
      <c r="B594" s="206" t="s">
        <v>667</v>
      </c>
      <c r="C594" s="206" t="s">
        <v>2262</v>
      </c>
      <c r="D594" s="227" t="s">
        <v>2177</v>
      </c>
      <c r="E594" s="206" t="s">
        <v>669</v>
      </c>
      <c r="F594" s="206" t="s">
        <v>670</v>
      </c>
      <c r="G594" s="227" t="s">
        <v>2177</v>
      </c>
      <c r="H594" s="275">
        <v>2.27</v>
      </c>
      <c r="I594" s="206" t="s">
        <v>671</v>
      </c>
      <c r="J594" s="206">
        <v>1</v>
      </c>
      <c r="K594" s="207">
        <v>2022</v>
      </c>
      <c r="L594" s="234" t="s">
        <v>1485</v>
      </c>
      <c r="M594" s="208" t="s">
        <v>2263</v>
      </c>
      <c r="N594" s="260" t="s">
        <v>667</v>
      </c>
      <c r="O594" s="209" t="s">
        <v>667</v>
      </c>
      <c r="P594" s="232" t="s">
        <v>674</v>
      </c>
      <c r="Q594" s="210">
        <v>1984</v>
      </c>
      <c r="R594" s="211">
        <v>5</v>
      </c>
      <c r="S594" s="211" t="s">
        <v>667</v>
      </c>
      <c r="T594" s="211" t="s">
        <v>667</v>
      </c>
      <c r="U594" s="211" t="s">
        <v>667</v>
      </c>
      <c r="V594" s="211" t="s">
        <v>667</v>
      </c>
      <c r="W594" s="211" t="s">
        <v>667</v>
      </c>
      <c r="X594" s="212">
        <v>0</v>
      </c>
      <c r="Y594" s="212">
        <v>0</v>
      </c>
      <c r="Z594" s="213" t="s">
        <v>2989</v>
      </c>
      <c r="AA594" s="214">
        <v>2022</v>
      </c>
      <c r="AB594" s="215">
        <v>6</v>
      </c>
      <c r="AC594" s="215">
        <v>1</v>
      </c>
      <c r="AD594" s="220" t="b">
        <f>IF(ISBLANK(GroupMember[[#This Row],[1. Identifiant interne d’exploitation agricole*]]),"",IF(ISERROR(MATCH(GroupMember[[#This Row],[1. Identifiant interne d’exploitation agricole*]],CertifiedCrop[1. Identifiant interne d’exploitation agricole*],0)),FALSE,TRUE))</f>
        <v>1</v>
      </c>
      <c r="AE594" s="220" t="b">
        <f>IF(ISBLANK(GroupMember[[#This Row],[1. Identifiant interne d’exploitation agricole*]]),"",IF(ISERROR(MATCH(GroupMember[[#This Row],[1. Identifiant interne d’exploitation agricole*]],FarmUnit[1. Identifiant interne d’exploitation agricole*],0)),FALSE,TRUE))</f>
        <v>1</v>
      </c>
      <c r="AF594" s="165" t="str">
        <f t="shared" si="36"/>
        <v>TIEHI FONGBE</v>
      </c>
      <c r="AG594" s="166" t="str">
        <f t="shared" si="37"/>
        <v>1/6/2022</v>
      </c>
      <c r="AH594" s="167">
        <f t="shared" si="39"/>
        <v>5</v>
      </c>
      <c r="AI594" s="168">
        <f t="shared" si="38"/>
        <v>0</v>
      </c>
    </row>
    <row r="595" spans="1:35" ht="15.75" customHeight="1" x14ac:dyDescent="0.2">
      <c r="A595" s="206" t="s">
        <v>2264</v>
      </c>
      <c r="B595" s="206" t="s">
        <v>667</v>
      </c>
      <c r="C595" s="206" t="s">
        <v>2264</v>
      </c>
      <c r="D595" s="227" t="s">
        <v>2177</v>
      </c>
      <c r="E595" s="206" t="s">
        <v>669</v>
      </c>
      <c r="F595" s="206" t="s">
        <v>670</v>
      </c>
      <c r="G595" s="227" t="s">
        <v>2177</v>
      </c>
      <c r="H595" s="275">
        <v>2.5099999999999998</v>
      </c>
      <c r="I595" s="206" t="s">
        <v>671</v>
      </c>
      <c r="J595" s="206">
        <v>1</v>
      </c>
      <c r="K595" s="207">
        <v>2022</v>
      </c>
      <c r="L595" s="234" t="s">
        <v>2265</v>
      </c>
      <c r="M595" s="208" t="s">
        <v>2266</v>
      </c>
      <c r="N595" s="260" t="s">
        <v>667</v>
      </c>
      <c r="O595" s="209" t="s">
        <v>667</v>
      </c>
      <c r="P595" s="232" t="s">
        <v>674</v>
      </c>
      <c r="Q595" s="210">
        <v>1982</v>
      </c>
      <c r="R595" s="211">
        <v>2</v>
      </c>
      <c r="S595" s="211" t="s">
        <v>667</v>
      </c>
      <c r="T595" s="211" t="s">
        <v>667</v>
      </c>
      <c r="U595" s="211" t="s">
        <v>667</v>
      </c>
      <c r="V595" s="211" t="s">
        <v>667</v>
      </c>
      <c r="W595" s="211" t="s">
        <v>667</v>
      </c>
      <c r="X595" s="212">
        <v>0</v>
      </c>
      <c r="Y595" s="212">
        <v>0</v>
      </c>
      <c r="Z595" s="213" t="s">
        <v>2989</v>
      </c>
      <c r="AA595" s="214">
        <v>2022</v>
      </c>
      <c r="AB595" s="215">
        <v>6</v>
      </c>
      <c r="AC595" s="215">
        <v>4</v>
      </c>
      <c r="AD595" s="220" t="b">
        <f>IF(ISBLANK(GroupMember[[#This Row],[1. Identifiant interne d’exploitation agricole*]]),"",IF(ISERROR(MATCH(GroupMember[[#This Row],[1. Identifiant interne d’exploitation agricole*]],CertifiedCrop[1. Identifiant interne d’exploitation agricole*],0)),FALSE,TRUE))</f>
        <v>1</v>
      </c>
      <c r="AE595" s="220" t="b">
        <f>IF(ISBLANK(GroupMember[[#This Row],[1. Identifiant interne d’exploitation agricole*]]),"",IF(ISERROR(MATCH(GroupMember[[#This Row],[1. Identifiant interne d’exploitation agricole*]],FarmUnit[1. Identifiant interne d’exploitation agricole*],0)),FALSE,TRUE))</f>
        <v>1</v>
      </c>
      <c r="AF595" s="165" t="str">
        <f t="shared" si="36"/>
        <v>YVES TONTE</v>
      </c>
      <c r="AG595" s="166" t="str">
        <f t="shared" si="37"/>
        <v>4/6/2022</v>
      </c>
      <c r="AH595" s="167">
        <f t="shared" si="39"/>
        <v>5</v>
      </c>
      <c r="AI595" s="168">
        <f t="shared" si="38"/>
        <v>0</v>
      </c>
    </row>
    <row r="596" spans="1:35" ht="15.75" customHeight="1" x14ac:dyDescent="0.2">
      <c r="A596" s="233" t="s">
        <v>2267</v>
      </c>
      <c r="B596" s="206" t="s">
        <v>667</v>
      </c>
      <c r="C596" s="206" t="s">
        <v>2267</v>
      </c>
      <c r="D596" s="227" t="s">
        <v>2177</v>
      </c>
      <c r="E596" s="206" t="s">
        <v>669</v>
      </c>
      <c r="F596" s="206" t="s">
        <v>670</v>
      </c>
      <c r="G596" s="227" t="s">
        <v>2177</v>
      </c>
      <c r="H596" s="275">
        <v>2.4700000000000002</v>
      </c>
      <c r="I596" s="206" t="s">
        <v>671</v>
      </c>
      <c r="J596" s="206">
        <v>1</v>
      </c>
      <c r="K596" s="207">
        <v>2022</v>
      </c>
      <c r="L596" s="234" t="s">
        <v>2268</v>
      </c>
      <c r="M596" s="208" t="s">
        <v>1933</v>
      </c>
      <c r="N596" s="260" t="s">
        <v>667</v>
      </c>
      <c r="O596" s="209" t="s">
        <v>667</v>
      </c>
      <c r="P596" s="232" t="s">
        <v>674</v>
      </c>
      <c r="Q596" s="210">
        <v>1974</v>
      </c>
      <c r="R596" s="211">
        <v>2</v>
      </c>
      <c r="S596" s="211" t="s">
        <v>667</v>
      </c>
      <c r="T596" s="211" t="s">
        <v>667</v>
      </c>
      <c r="U596" s="211" t="s">
        <v>667</v>
      </c>
      <c r="V596" s="211" t="s">
        <v>667</v>
      </c>
      <c r="W596" s="211" t="s">
        <v>667</v>
      </c>
      <c r="X596" s="212">
        <v>0</v>
      </c>
      <c r="Y596" s="212">
        <v>0</v>
      </c>
      <c r="Z596" s="213" t="s">
        <v>2989</v>
      </c>
      <c r="AA596" s="214">
        <v>2022</v>
      </c>
      <c r="AB596" s="215">
        <v>6</v>
      </c>
      <c r="AC596" s="215">
        <v>4</v>
      </c>
      <c r="AD596" s="220" t="b">
        <f>IF(ISBLANK(GroupMember[[#This Row],[1. Identifiant interne d’exploitation agricole*]]),"",IF(ISERROR(MATCH(GroupMember[[#This Row],[1. Identifiant interne d’exploitation agricole*]],CertifiedCrop[1. Identifiant interne d’exploitation agricole*],0)),FALSE,TRUE))</f>
        <v>1</v>
      </c>
      <c r="AE596" s="220" t="b">
        <f>IF(ISBLANK(GroupMember[[#This Row],[1. Identifiant interne d’exploitation agricole*]]),"",IF(ISERROR(MATCH(GroupMember[[#This Row],[1. Identifiant interne d’exploitation agricole*]],FarmUnit[1. Identifiant interne d’exploitation agricole*],0)),FALSE,TRUE))</f>
        <v>1</v>
      </c>
      <c r="AF596" s="165" t="str">
        <f t="shared" si="36"/>
        <v xml:space="preserve"> OUSMANE  KINDO</v>
      </c>
      <c r="AG596" s="166" t="str">
        <f t="shared" si="37"/>
        <v>4/6/2022</v>
      </c>
      <c r="AH596" s="167">
        <f t="shared" si="39"/>
        <v>5</v>
      </c>
      <c r="AI596" s="168">
        <f t="shared" si="38"/>
        <v>0</v>
      </c>
    </row>
    <row r="597" spans="1:35" ht="15.75" customHeight="1" x14ac:dyDescent="0.2">
      <c r="A597" s="206" t="s">
        <v>2269</v>
      </c>
      <c r="B597" s="206" t="s">
        <v>667</v>
      </c>
      <c r="C597" s="206" t="s">
        <v>2269</v>
      </c>
      <c r="D597" s="227" t="s">
        <v>2177</v>
      </c>
      <c r="E597" s="206" t="s">
        <v>669</v>
      </c>
      <c r="F597" s="206" t="s">
        <v>670</v>
      </c>
      <c r="G597" s="227" t="s">
        <v>2177</v>
      </c>
      <c r="H597" s="275">
        <v>2.14</v>
      </c>
      <c r="I597" s="206" t="s">
        <v>671</v>
      </c>
      <c r="J597" s="206">
        <v>1</v>
      </c>
      <c r="K597" s="207">
        <v>2022</v>
      </c>
      <c r="L597" s="234" t="s">
        <v>2270</v>
      </c>
      <c r="M597" s="208" t="s">
        <v>1719</v>
      </c>
      <c r="N597" s="260" t="s">
        <v>667</v>
      </c>
      <c r="O597" s="209" t="s">
        <v>667</v>
      </c>
      <c r="P597" s="232" t="s">
        <v>674</v>
      </c>
      <c r="Q597" s="210">
        <v>1982</v>
      </c>
      <c r="R597" s="211">
        <v>4</v>
      </c>
      <c r="S597" s="211" t="s">
        <v>667</v>
      </c>
      <c r="T597" s="211" t="s">
        <v>667</v>
      </c>
      <c r="U597" s="211" t="s">
        <v>667</v>
      </c>
      <c r="V597" s="211" t="s">
        <v>667</v>
      </c>
      <c r="W597" s="211" t="s">
        <v>667</v>
      </c>
      <c r="X597" s="212">
        <v>0</v>
      </c>
      <c r="Y597" s="212">
        <v>0</v>
      </c>
      <c r="Z597" s="213" t="s">
        <v>2989</v>
      </c>
      <c r="AA597" s="214">
        <v>2022</v>
      </c>
      <c r="AB597" s="215">
        <v>6</v>
      </c>
      <c r="AC597" s="215">
        <v>4</v>
      </c>
      <c r="AD597" s="220" t="b">
        <f>IF(ISBLANK(GroupMember[[#This Row],[1. Identifiant interne d’exploitation agricole*]]),"",IF(ISERROR(MATCH(GroupMember[[#This Row],[1. Identifiant interne d’exploitation agricole*]],CertifiedCrop[1. Identifiant interne d’exploitation agricole*],0)),FALSE,TRUE))</f>
        <v>1</v>
      </c>
      <c r="AE597" s="220" t="b">
        <f>IF(ISBLANK(GroupMember[[#This Row],[1. Identifiant interne d’exploitation agricole*]]),"",IF(ISERROR(MATCH(GroupMember[[#This Row],[1. Identifiant interne d’exploitation agricole*]],FarmUnit[1. Identifiant interne d’exploitation agricole*],0)),FALSE,TRUE))</f>
        <v>1</v>
      </c>
      <c r="AF597" s="165" t="str">
        <f t="shared" si="36"/>
        <v xml:space="preserve"> JEREMIE  KOHON</v>
      </c>
      <c r="AG597" s="166" t="str">
        <f t="shared" si="37"/>
        <v>4/6/2022</v>
      </c>
      <c r="AH597" s="167">
        <f t="shared" si="39"/>
        <v>5</v>
      </c>
      <c r="AI597" s="168">
        <f t="shared" si="38"/>
        <v>0</v>
      </c>
    </row>
    <row r="598" spans="1:35" ht="15.75" customHeight="1" x14ac:dyDescent="0.2">
      <c r="A598" s="233" t="s">
        <v>2271</v>
      </c>
      <c r="B598" s="206" t="s">
        <v>667</v>
      </c>
      <c r="C598" s="206" t="s">
        <v>2271</v>
      </c>
      <c r="D598" s="227" t="s">
        <v>2177</v>
      </c>
      <c r="E598" s="206" t="s">
        <v>669</v>
      </c>
      <c r="F598" s="206" t="s">
        <v>670</v>
      </c>
      <c r="G598" s="227" t="s">
        <v>2177</v>
      </c>
      <c r="H598" s="275">
        <v>2</v>
      </c>
      <c r="I598" s="206" t="s">
        <v>671</v>
      </c>
      <c r="J598" s="206">
        <v>1</v>
      </c>
      <c r="K598" s="207">
        <v>2022</v>
      </c>
      <c r="L598" s="234" t="s">
        <v>2272</v>
      </c>
      <c r="M598" s="208" t="s">
        <v>2273</v>
      </c>
      <c r="N598" s="260" t="s">
        <v>667</v>
      </c>
      <c r="O598" s="209" t="s">
        <v>667</v>
      </c>
      <c r="P598" s="232" t="s">
        <v>674</v>
      </c>
      <c r="Q598" s="210">
        <v>1974</v>
      </c>
      <c r="R598" s="211">
        <v>2</v>
      </c>
      <c r="S598" s="211" t="s">
        <v>667</v>
      </c>
      <c r="T598" s="211" t="s">
        <v>667</v>
      </c>
      <c r="U598" s="211" t="s">
        <v>667</v>
      </c>
      <c r="V598" s="211" t="s">
        <v>667</v>
      </c>
      <c r="W598" s="211" t="s">
        <v>667</v>
      </c>
      <c r="X598" s="212">
        <v>0</v>
      </c>
      <c r="Y598" s="212">
        <v>0</v>
      </c>
      <c r="Z598" s="213" t="s">
        <v>2989</v>
      </c>
      <c r="AA598" s="214">
        <v>2022</v>
      </c>
      <c r="AB598" s="215">
        <v>6</v>
      </c>
      <c r="AC598" s="215">
        <v>4</v>
      </c>
      <c r="AD598" s="220" t="b">
        <f>IF(ISBLANK(GroupMember[[#This Row],[1. Identifiant interne d’exploitation agricole*]]),"",IF(ISERROR(MATCH(GroupMember[[#This Row],[1. Identifiant interne d’exploitation agricole*]],CertifiedCrop[1. Identifiant interne d’exploitation agricole*],0)),FALSE,TRUE))</f>
        <v>1</v>
      </c>
      <c r="AE598" s="220" t="b">
        <f>IF(ISBLANK(GroupMember[[#This Row],[1. Identifiant interne d’exploitation agricole*]]),"",IF(ISERROR(MATCH(GroupMember[[#This Row],[1. Identifiant interne d’exploitation agricole*]],FarmUnit[1. Identifiant interne d’exploitation agricole*],0)),FALSE,TRUE))</f>
        <v>1</v>
      </c>
      <c r="AF598" s="165" t="str">
        <f t="shared" si="36"/>
        <v xml:space="preserve"> FRANCOIS  KORE</v>
      </c>
      <c r="AG598" s="166" t="str">
        <f t="shared" si="37"/>
        <v>4/6/2022</v>
      </c>
      <c r="AH598" s="167">
        <f t="shared" si="39"/>
        <v>5</v>
      </c>
      <c r="AI598" s="168">
        <f t="shared" si="38"/>
        <v>0</v>
      </c>
    </row>
    <row r="599" spans="1:35" ht="15.75" customHeight="1" x14ac:dyDescent="0.2">
      <c r="A599" s="206" t="s">
        <v>2274</v>
      </c>
      <c r="B599" s="206" t="s">
        <v>667</v>
      </c>
      <c r="C599" s="206" t="s">
        <v>2274</v>
      </c>
      <c r="D599" s="227" t="s">
        <v>2177</v>
      </c>
      <c r="E599" s="206" t="s">
        <v>669</v>
      </c>
      <c r="F599" s="206" t="s">
        <v>670</v>
      </c>
      <c r="G599" s="227" t="s">
        <v>2177</v>
      </c>
      <c r="H599" s="275">
        <v>3.15</v>
      </c>
      <c r="I599" s="206" t="s">
        <v>671</v>
      </c>
      <c r="J599" s="206">
        <v>1</v>
      </c>
      <c r="K599" s="207">
        <v>2022</v>
      </c>
      <c r="L599" s="234" t="s">
        <v>2275</v>
      </c>
      <c r="M599" s="208" t="s">
        <v>2273</v>
      </c>
      <c r="N599" s="260" t="s">
        <v>667</v>
      </c>
      <c r="O599" s="209" t="s">
        <v>667</v>
      </c>
      <c r="P599" s="232" t="s">
        <v>674</v>
      </c>
      <c r="Q599" s="210">
        <v>1976</v>
      </c>
      <c r="R599" s="211">
        <v>3</v>
      </c>
      <c r="S599" s="211" t="s">
        <v>667</v>
      </c>
      <c r="T599" s="211" t="s">
        <v>667</v>
      </c>
      <c r="U599" s="211" t="s">
        <v>667</v>
      </c>
      <c r="V599" s="211" t="s">
        <v>667</v>
      </c>
      <c r="W599" s="211" t="s">
        <v>667</v>
      </c>
      <c r="X599" s="212">
        <v>0</v>
      </c>
      <c r="Y599" s="212">
        <v>0</v>
      </c>
      <c r="Z599" s="213" t="s">
        <v>2989</v>
      </c>
      <c r="AA599" s="214">
        <v>2022</v>
      </c>
      <c r="AB599" s="215">
        <v>6</v>
      </c>
      <c r="AC599" s="215">
        <v>4</v>
      </c>
      <c r="AD599" s="220" t="b">
        <f>IF(ISBLANK(GroupMember[[#This Row],[1. Identifiant interne d’exploitation agricole*]]),"",IF(ISERROR(MATCH(GroupMember[[#This Row],[1. Identifiant interne d’exploitation agricole*]],CertifiedCrop[1. Identifiant interne d’exploitation agricole*],0)),FALSE,TRUE))</f>
        <v>1</v>
      </c>
      <c r="AE599" s="220" t="b">
        <f>IF(ISBLANK(GroupMember[[#This Row],[1. Identifiant interne d’exploitation agricole*]]),"",IF(ISERROR(MATCH(GroupMember[[#This Row],[1. Identifiant interne d’exploitation agricole*]],FarmUnit[1. Identifiant interne d’exploitation agricole*],0)),FALSE,TRUE))</f>
        <v>1</v>
      </c>
      <c r="AF599" s="165" t="str">
        <f t="shared" si="36"/>
        <v xml:space="preserve"> SERGE ALAIN KORE</v>
      </c>
      <c r="AG599" s="166" t="str">
        <f t="shared" si="37"/>
        <v>4/6/2022</v>
      </c>
      <c r="AH599" s="167">
        <f t="shared" si="39"/>
        <v>5</v>
      </c>
      <c r="AI599" s="168">
        <f t="shared" si="38"/>
        <v>0</v>
      </c>
    </row>
    <row r="600" spans="1:35" ht="15.75" customHeight="1" x14ac:dyDescent="0.2">
      <c r="A600" s="233" t="s">
        <v>2276</v>
      </c>
      <c r="B600" s="206" t="s">
        <v>667</v>
      </c>
      <c r="C600" s="206" t="s">
        <v>2276</v>
      </c>
      <c r="D600" s="227" t="s">
        <v>2177</v>
      </c>
      <c r="E600" s="206" t="s">
        <v>669</v>
      </c>
      <c r="F600" s="206" t="s">
        <v>670</v>
      </c>
      <c r="G600" s="227" t="s">
        <v>2177</v>
      </c>
      <c r="H600" s="275">
        <v>3.26</v>
      </c>
      <c r="I600" s="206" t="s">
        <v>671</v>
      </c>
      <c r="J600" s="206">
        <v>1</v>
      </c>
      <c r="K600" s="207">
        <v>2022</v>
      </c>
      <c r="L600" s="234" t="s">
        <v>2277</v>
      </c>
      <c r="M600" s="208" t="s">
        <v>2278</v>
      </c>
      <c r="N600" s="260" t="s">
        <v>667</v>
      </c>
      <c r="O600" s="209" t="s">
        <v>667</v>
      </c>
      <c r="P600" s="232" t="s">
        <v>674</v>
      </c>
      <c r="Q600" s="210">
        <v>1975</v>
      </c>
      <c r="R600" s="211">
        <v>5</v>
      </c>
      <c r="S600" s="211" t="s">
        <v>667</v>
      </c>
      <c r="T600" s="211" t="s">
        <v>667</v>
      </c>
      <c r="U600" s="211" t="s">
        <v>667</v>
      </c>
      <c r="V600" s="211" t="s">
        <v>667</v>
      </c>
      <c r="W600" s="211" t="s">
        <v>667</v>
      </c>
      <c r="X600" s="212">
        <v>0</v>
      </c>
      <c r="Y600" s="212">
        <v>0</v>
      </c>
      <c r="Z600" s="213" t="s">
        <v>2989</v>
      </c>
      <c r="AA600" s="214">
        <v>2022</v>
      </c>
      <c r="AB600" s="215">
        <v>6</v>
      </c>
      <c r="AC600" s="215">
        <v>3</v>
      </c>
      <c r="AD600" s="220" t="b">
        <f>IF(ISBLANK(GroupMember[[#This Row],[1. Identifiant interne d’exploitation agricole*]]),"",IF(ISERROR(MATCH(GroupMember[[#This Row],[1. Identifiant interne d’exploitation agricole*]],CertifiedCrop[1. Identifiant interne d’exploitation agricole*],0)),FALSE,TRUE))</f>
        <v>1</v>
      </c>
      <c r="AE600" s="220" t="b">
        <f>IF(ISBLANK(GroupMember[[#This Row],[1. Identifiant interne d’exploitation agricole*]]),"",IF(ISERROR(MATCH(GroupMember[[#This Row],[1. Identifiant interne d’exploitation agricole*]],FarmUnit[1. Identifiant interne d’exploitation agricole*],0)),FALSE,TRUE))</f>
        <v>1</v>
      </c>
      <c r="AF600" s="165" t="str">
        <f t="shared" si="36"/>
        <v xml:space="preserve">NICOLAS  KPAIN </v>
      </c>
      <c r="AG600" s="166" t="str">
        <f t="shared" si="37"/>
        <v>3/6/2022</v>
      </c>
      <c r="AH600" s="167">
        <f t="shared" si="39"/>
        <v>4</v>
      </c>
      <c r="AI600" s="168">
        <f t="shared" si="38"/>
        <v>0</v>
      </c>
    </row>
    <row r="601" spans="1:35" ht="15.75" customHeight="1" x14ac:dyDescent="0.2">
      <c r="A601" s="206" t="s">
        <v>2279</v>
      </c>
      <c r="B601" s="206" t="s">
        <v>667</v>
      </c>
      <c r="C601" s="206" t="s">
        <v>2279</v>
      </c>
      <c r="D601" s="227" t="s">
        <v>2177</v>
      </c>
      <c r="E601" s="206" t="s">
        <v>669</v>
      </c>
      <c r="F601" s="206" t="s">
        <v>670</v>
      </c>
      <c r="G601" s="227" t="s">
        <v>2177</v>
      </c>
      <c r="H601" s="275">
        <v>2.3199999999999998</v>
      </c>
      <c r="I601" s="206" t="s">
        <v>671</v>
      </c>
      <c r="J601" s="206">
        <v>1</v>
      </c>
      <c r="K601" s="207">
        <v>2022</v>
      </c>
      <c r="L601" s="234" t="s">
        <v>2280</v>
      </c>
      <c r="M601" s="208" t="s">
        <v>1042</v>
      </c>
      <c r="N601" s="260" t="s">
        <v>667</v>
      </c>
      <c r="O601" s="209" t="s">
        <v>667</v>
      </c>
      <c r="P601" s="232" t="s">
        <v>674</v>
      </c>
      <c r="Q601" s="210">
        <v>1974</v>
      </c>
      <c r="R601" s="211">
        <v>2</v>
      </c>
      <c r="S601" s="211" t="s">
        <v>667</v>
      </c>
      <c r="T601" s="211" t="s">
        <v>667</v>
      </c>
      <c r="U601" s="211" t="s">
        <v>667</v>
      </c>
      <c r="V601" s="211" t="s">
        <v>667</v>
      </c>
      <c r="W601" s="211" t="s">
        <v>667</v>
      </c>
      <c r="X601" s="212">
        <v>0</v>
      </c>
      <c r="Y601" s="212">
        <v>0</v>
      </c>
      <c r="Z601" s="213" t="s">
        <v>2989</v>
      </c>
      <c r="AA601" s="214">
        <v>2022</v>
      </c>
      <c r="AB601" s="215">
        <v>6</v>
      </c>
      <c r="AC601" s="215">
        <v>3</v>
      </c>
      <c r="AD601" s="220" t="b">
        <f>IF(ISBLANK(GroupMember[[#This Row],[1. Identifiant interne d’exploitation agricole*]]),"",IF(ISERROR(MATCH(GroupMember[[#This Row],[1. Identifiant interne d’exploitation agricole*]],CertifiedCrop[1. Identifiant interne d’exploitation agricole*],0)),FALSE,TRUE))</f>
        <v>1</v>
      </c>
      <c r="AE601" s="220" t="b">
        <f>IF(ISBLANK(GroupMember[[#This Row],[1. Identifiant interne d’exploitation agricole*]]),"",IF(ISERROR(MATCH(GroupMember[[#This Row],[1. Identifiant interne d’exploitation agricole*]],FarmUnit[1. Identifiant interne d’exploitation agricole*],0)),FALSE,TRUE))</f>
        <v>1</v>
      </c>
      <c r="AF601" s="165" t="str">
        <f t="shared" si="36"/>
        <v>GABIN KOUASSI</v>
      </c>
      <c r="AG601" s="166" t="str">
        <f t="shared" si="37"/>
        <v>3/6/2022</v>
      </c>
      <c r="AH601" s="167">
        <f t="shared" si="39"/>
        <v>4</v>
      </c>
      <c r="AI601" s="168">
        <f t="shared" si="38"/>
        <v>0</v>
      </c>
    </row>
    <row r="602" spans="1:35" ht="15.75" customHeight="1" x14ac:dyDescent="0.2">
      <c r="A602" s="233" t="s">
        <v>2281</v>
      </c>
      <c r="B602" s="206" t="s">
        <v>667</v>
      </c>
      <c r="C602" s="206" t="s">
        <v>2281</v>
      </c>
      <c r="D602" s="227" t="s">
        <v>2177</v>
      </c>
      <c r="E602" s="206" t="s">
        <v>669</v>
      </c>
      <c r="F602" s="206" t="s">
        <v>670</v>
      </c>
      <c r="G602" s="227" t="s">
        <v>2177</v>
      </c>
      <c r="H602" s="275">
        <v>2</v>
      </c>
      <c r="I602" s="206" t="s">
        <v>671</v>
      </c>
      <c r="J602" s="206">
        <v>1</v>
      </c>
      <c r="K602" s="207">
        <v>2022</v>
      </c>
      <c r="L602" s="234" t="s">
        <v>2282</v>
      </c>
      <c r="M602" s="208" t="s">
        <v>2283</v>
      </c>
      <c r="N602" s="260" t="s">
        <v>667</v>
      </c>
      <c r="O602" s="209" t="s">
        <v>667</v>
      </c>
      <c r="P602" s="232" t="s">
        <v>674</v>
      </c>
      <c r="Q602" s="210">
        <v>1982</v>
      </c>
      <c r="R602" s="211">
        <v>6</v>
      </c>
      <c r="S602" s="211" t="s">
        <v>667</v>
      </c>
      <c r="T602" s="211" t="s">
        <v>667</v>
      </c>
      <c r="U602" s="211" t="s">
        <v>667</v>
      </c>
      <c r="V602" s="211" t="s">
        <v>667</v>
      </c>
      <c r="W602" s="211" t="s">
        <v>667</v>
      </c>
      <c r="X602" s="212">
        <v>0</v>
      </c>
      <c r="Y602" s="212">
        <v>0</v>
      </c>
      <c r="Z602" s="213" t="s">
        <v>2989</v>
      </c>
      <c r="AA602" s="214">
        <v>2022</v>
      </c>
      <c r="AB602" s="215">
        <v>6</v>
      </c>
      <c r="AC602" s="215">
        <v>3</v>
      </c>
      <c r="AD602" s="220" t="b">
        <f>IF(ISBLANK(GroupMember[[#This Row],[1. Identifiant interne d’exploitation agricole*]]),"",IF(ISERROR(MATCH(GroupMember[[#This Row],[1. Identifiant interne d’exploitation agricole*]],CertifiedCrop[1. Identifiant interne d’exploitation agricole*],0)),FALSE,TRUE))</f>
        <v>1</v>
      </c>
      <c r="AE602" s="220" t="b">
        <f>IF(ISBLANK(GroupMember[[#This Row],[1. Identifiant interne d’exploitation agricole*]]),"",IF(ISERROR(MATCH(GroupMember[[#This Row],[1. Identifiant interne d’exploitation agricole*]],FarmUnit[1. Identifiant interne d’exploitation agricole*],0)),FALSE,TRUE))</f>
        <v>1</v>
      </c>
      <c r="AF602" s="165" t="str">
        <f t="shared" si="36"/>
        <v xml:space="preserve">LANDRY  KPIN </v>
      </c>
      <c r="AG602" s="166" t="str">
        <f t="shared" si="37"/>
        <v>3/6/2022</v>
      </c>
      <c r="AH602" s="167">
        <f t="shared" si="39"/>
        <v>4</v>
      </c>
      <c r="AI602" s="168">
        <f t="shared" si="38"/>
        <v>0</v>
      </c>
    </row>
    <row r="603" spans="1:35" ht="15.75" customHeight="1" x14ac:dyDescent="0.2">
      <c r="A603" s="206" t="s">
        <v>2284</v>
      </c>
      <c r="B603" s="206" t="s">
        <v>667</v>
      </c>
      <c r="C603" s="206" t="s">
        <v>2284</v>
      </c>
      <c r="D603" s="227" t="s">
        <v>2177</v>
      </c>
      <c r="E603" s="206" t="s">
        <v>669</v>
      </c>
      <c r="F603" s="206" t="s">
        <v>670</v>
      </c>
      <c r="G603" s="227" t="s">
        <v>2177</v>
      </c>
      <c r="H603" s="275">
        <v>3.76</v>
      </c>
      <c r="I603" s="206" t="s">
        <v>671</v>
      </c>
      <c r="J603" s="206">
        <v>1</v>
      </c>
      <c r="K603" s="207">
        <v>2022</v>
      </c>
      <c r="L603" s="234" t="s">
        <v>1400</v>
      </c>
      <c r="M603" s="208" t="s">
        <v>2285</v>
      </c>
      <c r="N603" s="260" t="s">
        <v>667</v>
      </c>
      <c r="O603" s="209" t="s">
        <v>667</v>
      </c>
      <c r="P603" s="232" t="s">
        <v>674</v>
      </c>
      <c r="Q603" s="210">
        <v>1974</v>
      </c>
      <c r="R603" s="211">
        <v>4</v>
      </c>
      <c r="S603" s="211" t="s">
        <v>667</v>
      </c>
      <c r="T603" s="211" t="s">
        <v>667</v>
      </c>
      <c r="U603" s="211" t="s">
        <v>667</v>
      </c>
      <c r="V603" s="211" t="s">
        <v>667</v>
      </c>
      <c r="W603" s="211" t="s">
        <v>667</v>
      </c>
      <c r="X603" s="212">
        <v>0</v>
      </c>
      <c r="Y603" s="212">
        <v>0</v>
      </c>
      <c r="Z603" s="213" t="s">
        <v>2989</v>
      </c>
      <c r="AA603" s="214">
        <v>2022</v>
      </c>
      <c r="AB603" s="215">
        <v>6</v>
      </c>
      <c r="AC603" s="215">
        <v>3</v>
      </c>
      <c r="AD603" s="220" t="b">
        <f>IF(ISBLANK(GroupMember[[#This Row],[1. Identifiant interne d’exploitation agricole*]]),"",IF(ISERROR(MATCH(GroupMember[[#This Row],[1. Identifiant interne d’exploitation agricole*]],CertifiedCrop[1. Identifiant interne d’exploitation agricole*],0)),FALSE,TRUE))</f>
        <v>1</v>
      </c>
      <c r="AE603" s="220" t="b">
        <f>IF(ISBLANK(GroupMember[[#This Row],[1. Identifiant interne d’exploitation agricole*]]),"",IF(ISERROR(MATCH(GroupMember[[#This Row],[1. Identifiant interne d’exploitation agricole*]],FarmUnit[1. Identifiant interne d’exploitation agricole*],0)),FALSE,TRUE))</f>
        <v>1</v>
      </c>
      <c r="AF603" s="165" t="str">
        <f t="shared" si="36"/>
        <v xml:space="preserve">AMANY  MANHAN </v>
      </c>
      <c r="AG603" s="166" t="str">
        <f t="shared" si="37"/>
        <v>3/6/2022</v>
      </c>
      <c r="AH603" s="167">
        <f t="shared" si="39"/>
        <v>4</v>
      </c>
      <c r="AI603" s="168">
        <f t="shared" si="38"/>
        <v>0</v>
      </c>
    </row>
    <row r="604" spans="1:35" ht="15.75" customHeight="1" x14ac:dyDescent="0.2">
      <c r="A604" s="233" t="s">
        <v>2286</v>
      </c>
      <c r="B604" s="206" t="s">
        <v>667</v>
      </c>
      <c r="C604" s="206" t="s">
        <v>2286</v>
      </c>
      <c r="D604" s="227" t="s">
        <v>2177</v>
      </c>
      <c r="E604" s="206" t="s">
        <v>669</v>
      </c>
      <c r="F604" s="206" t="s">
        <v>670</v>
      </c>
      <c r="G604" s="227" t="s">
        <v>2177</v>
      </c>
      <c r="H604" s="275">
        <v>3.65</v>
      </c>
      <c r="I604" s="206" t="s">
        <v>671</v>
      </c>
      <c r="J604" s="206">
        <v>1</v>
      </c>
      <c r="K604" s="207">
        <v>2022</v>
      </c>
      <c r="L604" s="234" t="s">
        <v>2287</v>
      </c>
      <c r="M604" s="208" t="s">
        <v>2001</v>
      </c>
      <c r="N604" s="260" t="s">
        <v>667</v>
      </c>
      <c r="O604" s="209" t="s">
        <v>667</v>
      </c>
      <c r="P604" s="232" t="s">
        <v>674</v>
      </c>
      <c r="Q604" s="210">
        <v>1982</v>
      </c>
      <c r="R604" s="211">
        <v>2</v>
      </c>
      <c r="S604" s="211" t="s">
        <v>667</v>
      </c>
      <c r="T604" s="211" t="s">
        <v>667</v>
      </c>
      <c r="U604" s="211" t="s">
        <v>667</v>
      </c>
      <c r="V604" s="211" t="s">
        <v>667</v>
      </c>
      <c r="W604" s="211" t="s">
        <v>667</v>
      </c>
      <c r="X604" s="212">
        <v>0</v>
      </c>
      <c r="Y604" s="212">
        <v>0</v>
      </c>
      <c r="Z604" s="213" t="s">
        <v>2989</v>
      </c>
      <c r="AA604" s="214">
        <v>2022</v>
      </c>
      <c r="AB604" s="215">
        <v>6</v>
      </c>
      <c r="AC604" s="215">
        <v>6</v>
      </c>
      <c r="AD604" s="220" t="b">
        <f>IF(ISBLANK(GroupMember[[#This Row],[1. Identifiant interne d’exploitation agricole*]]),"",IF(ISERROR(MATCH(GroupMember[[#This Row],[1. Identifiant interne d’exploitation agricole*]],CertifiedCrop[1. Identifiant interne d’exploitation agricole*],0)),FALSE,TRUE))</f>
        <v>1</v>
      </c>
      <c r="AE604" s="220" t="b">
        <f>IF(ISBLANK(GroupMember[[#This Row],[1. Identifiant interne d’exploitation agricole*]]),"",IF(ISERROR(MATCH(GroupMember[[#This Row],[1. Identifiant interne d’exploitation agricole*]],FarmUnit[1. Identifiant interne d’exploitation agricole*],0)),FALSE,TRUE))</f>
        <v>1</v>
      </c>
      <c r="AF604" s="165" t="str">
        <f t="shared" si="36"/>
        <v>DENIS  MANHAN</v>
      </c>
      <c r="AG604" s="166" t="str">
        <f t="shared" si="37"/>
        <v>6/6/2022</v>
      </c>
      <c r="AH604" s="167">
        <f t="shared" si="39"/>
        <v>5</v>
      </c>
      <c r="AI604" s="168">
        <f t="shared" si="38"/>
        <v>0</v>
      </c>
    </row>
    <row r="605" spans="1:35" ht="15.75" customHeight="1" x14ac:dyDescent="0.2">
      <c r="A605" s="206" t="s">
        <v>2288</v>
      </c>
      <c r="B605" s="206" t="s">
        <v>667</v>
      </c>
      <c r="C605" s="206" t="s">
        <v>2288</v>
      </c>
      <c r="D605" s="227" t="s">
        <v>2177</v>
      </c>
      <c r="E605" s="206" t="s">
        <v>669</v>
      </c>
      <c r="F605" s="206" t="s">
        <v>670</v>
      </c>
      <c r="G605" s="227" t="s">
        <v>2177</v>
      </c>
      <c r="H605" s="275">
        <v>2</v>
      </c>
      <c r="I605" s="206" t="s">
        <v>671</v>
      </c>
      <c r="J605" s="206">
        <v>1</v>
      </c>
      <c r="K605" s="207">
        <v>2022</v>
      </c>
      <c r="L605" s="234" t="s">
        <v>1785</v>
      </c>
      <c r="M605" s="208" t="s">
        <v>2289</v>
      </c>
      <c r="N605" s="260" t="s">
        <v>667</v>
      </c>
      <c r="O605" s="209" t="s">
        <v>667</v>
      </c>
      <c r="P605" s="232" t="s">
        <v>674</v>
      </c>
      <c r="Q605" s="210">
        <v>1974</v>
      </c>
      <c r="R605" s="211">
        <v>2</v>
      </c>
      <c r="S605" s="211" t="s">
        <v>667</v>
      </c>
      <c r="T605" s="211" t="s">
        <v>667</v>
      </c>
      <c r="U605" s="211" t="s">
        <v>667</v>
      </c>
      <c r="V605" s="211" t="s">
        <v>667</v>
      </c>
      <c r="W605" s="211" t="s">
        <v>667</v>
      </c>
      <c r="X605" s="212">
        <v>0</v>
      </c>
      <c r="Y605" s="212">
        <v>0</v>
      </c>
      <c r="Z605" s="213" t="s">
        <v>2989</v>
      </c>
      <c r="AA605" s="214">
        <v>2022</v>
      </c>
      <c r="AB605" s="215">
        <v>6</v>
      </c>
      <c r="AC605" s="215">
        <v>6</v>
      </c>
      <c r="AD605" s="220" t="b">
        <f>IF(ISBLANK(GroupMember[[#This Row],[1. Identifiant interne d’exploitation agricole*]]),"",IF(ISERROR(MATCH(GroupMember[[#This Row],[1. Identifiant interne d’exploitation agricole*]],CertifiedCrop[1. Identifiant interne d’exploitation agricole*],0)),FALSE,TRUE))</f>
        <v>1</v>
      </c>
      <c r="AE605" s="220" t="b">
        <f>IF(ISBLANK(GroupMember[[#This Row],[1. Identifiant interne d’exploitation agricole*]]),"",IF(ISERROR(MATCH(GroupMember[[#This Row],[1. Identifiant interne d’exploitation agricole*]],FarmUnit[1. Identifiant interne d’exploitation agricole*],0)),FALSE,TRUE))</f>
        <v>1</v>
      </c>
      <c r="AF605" s="165" t="str">
        <f t="shared" si="36"/>
        <v xml:space="preserve"> LANDRY MONNEY</v>
      </c>
      <c r="AG605" s="166" t="str">
        <f t="shared" si="37"/>
        <v>6/6/2022</v>
      </c>
      <c r="AH605" s="167">
        <f t="shared" si="39"/>
        <v>5</v>
      </c>
      <c r="AI605" s="168">
        <f t="shared" si="38"/>
        <v>0</v>
      </c>
    </row>
    <row r="606" spans="1:35" ht="15.75" customHeight="1" x14ac:dyDescent="0.2">
      <c r="A606" s="233" t="s">
        <v>2290</v>
      </c>
      <c r="B606" s="206" t="s">
        <v>667</v>
      </c>
      <c r="C606" s="206" t="s">
        <v>2290</v>
      </c>
      <c r="D606" s="227" t="s">
        <v>2177</v>
      </c>
      <c r="E606" s="206" t="s">
        <v>669</v>
      </c>
      <c r="F606" s="206" t="s">
        <v>670</v>
      </c>
      <c r="G606" s="227" t="s">
        <v>2177</v>
      </c>
      <c r="H606" s="275">
        <v>2</v>
      </c>
      <c r="I606" s="206" t="s">
        <v>671</v>
      </c>
      <c r="J606" s="206">
        <v>1</v>
      </c>
      <c r="K606" s="207">
        <v>2022</v>
      </c>
      <c r="L606" s="234" t="s">
        <v>2291</v>
      </c>
      <c r="M606" s="208" t="s">
        <v>947</v>
      </c>
      <c r="N606" s="260" t="s">
        <v>667</v>
      </c>
      <c r="O606" s="209" t="s">
        <v>667</v>
      </c>
      <c r="P606" s="232" t="s">
        <v>674</v>
      </c>
      <c r="Q606" s="210">
        <v>1976</v>
      </c>
      <c r="R606" s="211">
        <v>2</v>
      </c>
      <c r="S606" s="211" t="s">
        <v>667</v>
      </c>
      <c r="T606" s="211" t="s">
        <v>667</v>
      </c>
      <c r="U606" s="211" t="s">
        <v>667</v>
      </c>
      <c r="V606" s="211" t="s">
        <v>667</v>
      </c>
      <c r="W606" s="211" t="s">
        <v>667</v>
      </c>
      <c r="X606" s="212">
        <v>0</v>
      </c>
      <c r="Y606" s="212">
        <v>0</v>
      </c>
      <c r="Z606" s="213" t="s">
        <v>2989</v>
      </c>
      <c r="AA606" s="214">
        <v>2022</v>
      </c>
      <c r="AB606" s="215">
        <v>6</v>
      </c>
      <c r="AC606" s="215">
        <v>6</v>
      </c>
      <c r="AD606" s="220" t="b">
        <f>IF(ISBLANK(GroupMember[[#This Row],[1. Identifiant interne d’exploitation agricole*]]),"",IF(ISERROR(MATCH(GroupMember[[#This Row],[1. Identifiant interne d’exploitation agricole*]],CertifiedCrop[1. Identifiant interne d’exploitation agricole*],0)),FALSE,TRUE))</f>
        <v>1</v>
      </c>
      <c r="AE606" s="220" t="b">
        <f>IF(ISBLANK(GroupMember[[#This Row],[1. Identifiant interne d’exploitation agricole*]]),"",IF(ISERROR(MATCH(GroupMember[[#This Row],[1. Identifiant interne d’exploitation agricole*]],FarmUnit[1. Identifiant interne d’exploitation agricole*],0)),FALSE,TRUE))</f>
        <v>1</v>
      </c>
      <c r="AF606" s="165" t="str">
        <f t="shared" si="36"/>
        <v xml:space="preserve"> IGOR KONAN</v>
      </c>
      <c r="AG606" s="166" t="str">
        <f t="shared" si="37"/>
        <v>6/6/2022</v>
      </c>
      <c r="AH606" s="167">
        <f t="shared" si="39"/>
        <v>5</v>
      </c>
      <c r="AI606" s="168">
        <f t="shared" si="38"/>
        <v>0</v>
      </c>
    </row>
    <row r="607" spans="1:35" ht="15.75" customHeight="1" x14ac:dyDescent="0.2">
      <c r="A607" s="206" t="s">
        <v>2292</v>
      </c>
      <c r="B607" s="206" t="s">
        <v>667</v>
      </c>
      <c r="C607" s="206" t="s">
        <v>2292</v>
      </c>
      <c r="D607" s="227" t="s">
        <v>2177</v>
      </c>
      <c r="E607" s="206" t="s">
        <v>669</v>
      </c>
      <c r="F607" s="206" t="s">
        <v>670</v>
      </c>
      <c r="G607" s="227" t="s">
        <v>2177</v>
      </c>
      <c r="H607" s="275">
        <v>2</v>
      </c>
      <c r="I607" s="206" t="s">
        <v>671</v>
      </c>
      <c r="J607" s="206">
        <v>1</v>
      </c>
      <c r="K607" s="207">
        <v>2022</v>
      </c>
      <c r="L607" s="234" t="s">
        <v>2293</v>
      </c>
      <c r="M607" s="208" t="s">
        <v>2294</v>
      </c>
      <c r="N607" s="260" t="s">
        <v>667</v>
      </c>
      <c r="O607" s="209" t="s">
        <v>667</v>
      </c>
      <c r="P607" s="232" t="s">
        <v>674</v>
      </c>
      <c r="Q607" s="210">
        <v>1984</v>
      </c>
      <c r="R607" s="211">
        <v>3</v>
      </c>
      <c r="S607" s="211" t="s">
        <v>667</v>
      </c>
      <c r="T607" s="211" t="s">
        <v>667</v>
      </c>
      <c r="U607" s="211" t="s">
        <v>667</v>
      </c>
      <c r="V607" s="211" t="s">
        <v>667</v>
      </c>
      <c r="W607" s="211" t="s">
        <v>667</v>
      </c>
      <c r="X607" s="212">
        <v>0</v>
      </c>
      <c r="Y607" s="212">
        <v>0</v>
      </c>
      <c r="Z607" s="213" t="s">
        <v>2989</v>
      </c>
      <c r="AA607" s="214">
        <v>2022</v>
      </c>
      <c r="AB607" s="215">
        <v>6</v>
      </c>
      <c r="AC607" s="215">
        <v>7</v>
      </c>
      <c r="AD607" s="220" t="b">
        <f>IF(ISBLANK(GroupMember[[#This Row],[1. Identifiant interne d’exploitation agricole*]]),"",IF(ISERROR(MATCH(GroupMember[[#This Row],[1. Identifiant interne d’exploitation agricole*]],CertifiedCrop[1. Identifiant interne d’exploitation agricole*],0)),FALSE,TRUE))</f>
        <v>1</v>
      </c>
      <c r="AE607" s="220" t="b">
        <f>IF(ISBLANK(GroupMember[[#This Row],[1. Identifiant interne d’exploitation agricole*]]),"",IF(ISERROR(MATCH(GroupMember[[#This Row],[1. Identifiant interne d’exploitation agricole*]],FarmUnit[1. Identifiant interne d’exploitation agricole*],0)),FALSE,TRUE))</f>
        <v>1</v>
      </c>
      <c r="AF607" s="165" t="str">
        <f t="shared" si="36"/>
        <v xml:space="preserve">SAYOUBA  NABALUM </v>
      </c>
      <c r="AG607" s="166" t="str">
        <f t="shared" si="37"/>
        <v>7/6/2022</v>
      </c>
      <c r="AH607" s="167">
        <f t="shared" si="39"/>
        <v>5</v>
      </c>
      <c r="AI607" s="168">
        <f t="shared" si="38"/>
        <v>0</v>
      </c>
    </row>
    <row r="608" spans="1:35" ht="15.75" customHeight="1" x14ac:dyDescent="0.2">
      <c r="A608" s="233" t="s">
        <v>2295</v>
      </c>
      <c r="B608" s="206" t="s">
        <v>667</v>
      </c>
      <c r="C608" s="206" t="s">
        <v>2295</v>
      </c>
      <c r="D608" s="227" t="s">
        <v>2177</v>
      </c>
      <c r="E608" s="206" t="s">
        <v>669</v>
      </c>
      <c r="F608" s="206" t="s">
        <v>670</v>
      </c>
      <c r="G608" s="227" t="s">
        <v>2177</v>
      </c>
      <c r="H608" s="275">
        <v>2</v>
      </c>
      <c r="I608" s="206" t="s">
        <v>671</v>
      </c>
      <c r="J608" s="206">
        <v>1</v>
      </c>
      <c r="K608" s="207">
        <v>2022</v>
      </c>
      <c r="L608" s="234" t="s">
        <v>2254</v>
      </c>
      <c r="M608" s="208" t="s">
        <v>2296</v>
      </c>
      <c r="N608" s="260" t="s">
        <v>667</v>
      </c>
      <c r="O608" s="209" t="s">
        <v>667</v>
      </c>
      <c r="P608" s="232" t="s">
        <v>674</v>
      </c>
      <c r="Q608" s="210">
        <v>1975</v>
      </c>
      <c r="R608" s="211">
        <v>3</v>
      </c>
      <c r="S608" s="211" t="s">
        <v>667</v>
      </c>
      <c r="T608" s="211" t="s">
        <v>667</v>
      </c>
      <c r="U608" s="211" t="s">
        <v>667</v>
      </c>
      <c r="V608" s="211" t="s">
        <v>667</v>
      </c>
      <c r="W608" s="211" t="s">
        <v>667</v>
      </c>
      <c r="X608" s="212">
        <v>0</v>
      </c>
      <c r="Y608" s="212">
        <v>0</v>
      </c>
      <c r="Z608" s="213" t="s">
        <v>2989</v>
      </c>
      <c r="AA608" s="214">
        <v>2022</v>
      </c>
      <c r="AB608" s="215">
        <v>6</v>
      </c>
      <c r="AC608" s="215">
        <v>7</v>
      </c>
      <c r="AD608" s="220" t="b">
        <f>IF(ISBLANK(GroupMember[[#This Row],[1. Identifiant interne d’exploitation agricole*]]),"",IF(ISERROR(MATCH(GroupMember[[#This Row],[1. Identifiant interne d’exploitation agricole*]],CertifiedCrop[1. Identifiant interne d’exploitation agricole*],0)),FALSE,TRUE))</f>
        <v>1</v>
      </c>
      <c r="AE608" s="220" t="b">
        <f>IF(ISBLANK(GroupMember[[#This Row],[1. Identifiant interne d’exploitation agricole*]]),"",IF(ISERROR(MATCH(GroupMember[[#This Row],[1. Identifiant interne d’exploitation agricole*]],FarmUnit[1. Identifiant interne d’exploitation agricole*],0)),FALSE,TRUE))</f>
        <v>1</v>
      </c>
      <c r="AF608" s="165" t="str">
        <f t="shared" si="36"/>
        <v xml:space="preserve"> SAYOUBA  NABALUM</v>
      </c>
      <c r="AG608" s="166" t="str">
        <f t="shared" si="37"/>
        <v>7/6/2022</v>
      </c>
      <c r="AH608" s="167">
        <f t="shared" si="39"/>
        <v>5</v>
      </c>
      <c r="AI608" s="168">
        <f t="shared" si="38"/>
        <v>0</v>
      </c>
    </row>
    <row r="609" spans="1:35" ht="15.75" customHeight="1" x14ac:dyDescent="0.2">
      <c r="A609" s="206" t="s">
        <v>2297</v>
      </c>
      <c r="B609" s="206" t="s">
        <v>667</v>
      </c>
      <c r="C609" s="206" t="s">
        <v>2297</v>
      </c>
      <c r="D609" s="227" t="s">
        <v>2177</v>
      </c>
      <c r="E609" s="206" t="s">
        <v>669</v>
      </c>
      <c r="F609" s="206" t="s">
        <v>670</v>
      </c>
      <c r="G609" s="227" t="s">
        <v>2177</v>
      </c>
      <c r="H609" s="275">
        <v>1</v>
      </c>
      <c r="I609" s="206" t="s">
        <v>671</v>
      </c>
      <c r="J609" s="206">
        <v>1</v>
      </c>
      <c r="K609" s="207">
        <v>2022</v>
      </c>
      <c r="L609" s="234" t="s">
        <v>2298</v>
      </c>
      <c r="M609" s="208" t="s">
        <v>1044</v>
      </c>
      <c r="N609" s="260" t="s">
        <v>667</v>
      </c>
      <c r="O609" s="209" t="s">
        <v>667</v>
      </c>
      <c r="P609" s="232" t="s">
        <v>674</v>
      </c>
      <c r="Q609" s="210">
        <v>1974</v>
      </c>
      <c r="R609" s="211">
        <v>3</v>
      </c>
      <c r="S609" s="211" t="s">
        <v>667</v>
      </c>
      <c r="T609" s="211" t="s">
        <v>667</v>
      </c>
      <c r="U609" s="211" t="s">
        <v>667</v>
      </c>
      <c r="V609" s="211" t="s">
        <v>667</v>
      </c>
      <c r="W609" s="211" t="s">
        <v>667</v>
      </c>
      <c r="X609" s="212">
        <v>0</v>
      </c>
      <c r="Y609" s="212">
        <v>0</v>
      </c>
      <c r="Z609" s="213" t="s">
        <v>2989</v>
      </c>
      <c r="AA609" s="214">
        <v>2022</v>
      </c>
      <c r="AB609" s="215">
        <v>6</v>
      </c>
      <c r="AC609" s="215">
        <v>7</v>
      </c>
      <c r="AD609" s="220" t="b">
        <f>IF(ISBLANK(GroupMember[[#This Row],[1. Identifiant interne d’exploitation agricole*]]),"",IF(ISERROR(MATCH(GroupMember[[#This Row],[1. Identifiant interne d’exploitation agricole*]],CertifiedCrop[1. Identifiant interne d’exploitation agricole*],0)),FALSE,TRUE))</f>
        <v>1</v>
      </c>
      <c r="AE609" s="220" t="b">
        <f>IF(ISBLANK(GroupMember[[#This Row],[1. Identifiant interne d’exploitation agricole*]]),"",IF(ISERROR(MATCH(GroupMember[[#This Row],[1. Identifiant interne d’exploitation agricole*]],FarmUnit[1. Identifiant interne d’exploitation agricole*],0)),FALSE,TRUE))</f>
        <v>1</v>
      </c>
      <c r="AF609" s="165" t="str">
        <f t="shared" si="36"/>
        <v>KONAN OSCAR KOUAKOU</v>
      </c>
      <c r="AG609" s="166" t="str">
        <f t="shared" si="37"/>
        <v>7/6/2022</v>
      </c>
      <c r="AH609" s="167">
        <f t="shared" si="39"/>
        <v>5</v>
      </c>
      <c r="AI609" s="168">
        <f t="shared" si="38"/>
        <v>0</v>
      </c>
    </row>
    <row r="610" spans="1:35" ht="15.75" customHeight="1" x14ac:dyDescent="0.2">
      <c r="A610" s="233" t="s">
        <v>2299</v>
      </c>
      <c r="B610" s="206" t="s">
        <v>667</v>
      </c>
      <c r="C610" s="206" t="s">
        <v>2299</v>
      </c>
      <c r="D610" s="227" t="s">
        <v>2177</v>
      </c>
      <c r="E610" s="206" t="s">
        <v>669</v>
      </c>
      <c r="F610" s="206" t="s">
        <v>670</v>
      </c>
      <c r="G610" s="227" t="s">
        <v>2177</v>
      </c>
      <c r="H610" s="275">
        <v>2</v>
      </c>
      <c r="I610" s="206" t="s">
        <v>671</v>
      </c>
      <c r="J610" s="206">
        <v>1</v>
      </c>
      <c r="K610" s="207">
        <v>2022</v>
      </c>
      <c r="L610" s="234" t="s">
        <v>1956</v>
      </c>
      <c r="M610" s="208" t="s">
        <v>1628</v>
      </c>
      <c r="N610" s="260" t="s">
        <v>667</v>
      </c>
      <c r="O610" s="209" t="s">
        <v>667</v>
      </c>
      <c r="P610" s="232" t="s">
        <v>674</v>
      </c>
      <c r="Q610" s="210">
        <v>1976</v>
      </c>
      <c r="R610" s="211">
        <v>3</v>
      </c>
      <c r="S610" s="211" t="s">
        <v>667</v>
      </c>
      <c r="T610" s="211" t="s">
        <v>667</v>
      </c>
      <c r="U610" s="211" t="s">
        <v>667</v>
      </c>
      <c r="V610" s="211" t="s">
        <v>667</v>
      </c>
      <c r="W610" s="211" t="s">
        <v>667</v>
      </c>
      <c r="X610" s="212">
        <v>0</v>
      </c>
      <c r="Y610" s="212">
        <v>0</v>
      </c>
      <c r="Z610" s="213" t="s">
        <v>2989</v>
      </c>
      <c r="AA610" s="214">
        <v>2022</v>
      </c>
      <c r="AB610" s="215">
        <v>6</v>
      </c>
      <c r="AC610" s="215">
        <v>7</v>
      </c>
      <c r="AD610" s="220" t="b">
        <f>IF(ISBLANK(GroupMember[[#This Row],[1. Identifiant interne d’exploitation agricole*]]),"",IF(ISERROR(MATCH(GroupMember[[#This Row],[1. Identifiant interne d’exploitation agricole*]],CertifiedCrop[1. Identifiant interne d’exploitation agricole*],0)),FALSE,TRUE))</f>
        <v>1</v>
      </c>
      <c r="AE610" s="220" t="b">
        <f>IF(ISBLANK(GroupMember[[#This Row],[1. Identifiant interne d’exploitation agricole*]]),"",IF(ISERROR(MATCH(GroupMember[[#This Row],[1. Identifiant interne d’exploitation agricole*]],FarmUnit[1. Identifiant interne d’exploitation agricole*],0)),FALSE,TRUE))</f>
        <v>1</v>
      </c>
      <c r="AF610" s="165" t="str">
        <f t="shared" si="36"/>
        <v xml:space="preserve"> DOMINIQUE  OULAI</v>
      </c>
      <c r="AG610" s="166" t="str">
        <f t="shared" si="37"/>
        <v>7/6/2022</v>
      </c>
      <c r="AH610" s="167">
        <f t="shared" si="39"/>
        <v>5</v>
      </c>
      <c r="AI610" s="168">
        <f t="shared" si="38"/>
        <v>0</v>
      </c>
    </row>
    <row r="611" spans="1:35" ht="15.75" customHeight="1" x14ac:dyDescent="0.2">
      <c r="A611" s="206" t="s">
        <v>2300</v>
      </c>
      <c r="B611" s="206" t="s">
        <v>667</v>
      </c>
      <c r="C611" s="206" t="s">
        <v>2300</v>
      </c>
      <c r="D611" s="227" t="s">
        <v>2177</v>
      </c>
      <c r="E611" s="206" t="s">
        <v>669</v>
      </c>
      <c r="F611" s="206" t="s">
        <v>670</v>
      </c>
      <c r="G611" s="227" t="s">
        <v>2177</v>
      </c>
      <c r="H611" s="275">
        <v>2</v>
      </c>
      <c r="I611" s="206" t="s">
        <v>671</v>
      </c>
      <c r="J611" s="206">
        <v>1</v>
      </c>
      <c r="K611" s="207">
        <v>2022</v>
      </c>
      <c r="L611" s="234" t="s">
        <v>2301</v>
      </c>
      <c r="M611" s="208" t="s">
        <v>1628</v>
      </c>
      <c r="N611" s="260" t="s">
        <v>667</v>
      </c>
      <c r="O611" s="209" t="s">
        <v>667</v>
      </c>
      <c r="P611" s="232" t="s">
        <v>674</v>
      </c>
      <c r="Q611" s="210">
        <v>1984</v>
      </c>
      <c r="R611" s="211">
        <v>3</v>
      </c>
      <c r="S611" s="211" t="s">
        <v>667</v>
      </c>
      <c r="T611" s="211" t="s">
        <v>667</v>
      </c>
      <c r="U611" s="211" t="s">
        <v>667</v>
      </c>
      <c r="V611" s="211" t="s">
        <v>667</v>
      </c>
      <c r="W611" s="211" t="s">
        <v>667</v>
      </c>
      <c r="X611" s="212">
        <v>0</v>
      </c>
      <c r="Y611" s="212">
        <v>0</v>
      </c>
      <c r="Z611" s="213" t="s">
        <v>2989</v>
      </c>
      <c r="AA611" s="214">
        <v>2022</v>
      </c>
      <c r="AB611" s="215">
        <v>6</v>
      </c>
      <c r="AC611" s="215">
        <v>7</v>
      </c>
      <c r="AD611" s="220" t="b">
        <f>IF(ISBLANK(GroupMember[[#This Row],[1. Identifiant interne d’exploitation agricole*]]),"",IF(ISERROR(MATCH(GroupMember[[#This Row],[1. Identifiant interne d’exploitation agricole*]],CertifiedCrop[1. Identifiant interne d’exploitation agricole*],0)),FALSE,TRUE))</f>
        <v>1</v>
      </c>
      <c r="AE611" s="220" t="b">
        <f>IF(ISBLANK(GroupMember[[#This Row],[1. Identifiant interne d’exploitation agricole*]]),"",IF(ISERROR(MATCH(GroupMember[[#This Row],[1. Identifiant interne d’exploitation agricole*]],FarmUnit[1. Identifiant interne d’exploitation agricole*],0)),FALSE,TRUE))</f>
        <v>1</v>
      </c>
      <c r="AF611" s="165" t="str">
        <f t="shared" si="36"/>
        <v xml:space="preserve"> EUGENE  OULAI</v>
      </c>
      <c r="AG611" s="166" t="str">
        <f t="shared" si="37"/>
        <v>7/6/2022</v>
      </c>
      <c r="AH611" s="167">
        <f t="shared" si="39"/>
        <v>5</v>
      </c>
      <c r="AI611" s="168">
        <f t="shared" si="38"/>
        <v>0</v>
      </c>
    </row>
    <row r="612" spans="1:35" ht="15.75" customHeight="1" x14ac:dyDescent="0.2">
      <c r="A612" s="233" t="s">
        <v>2302</v>
      </c>
      <c r="B612" s="206" t="s">
        <v>667</v>
      </c>
      <c r="C612" s="206" t="s">
        <v>2302</v>
      </c>
      <c r="D612" s="227" t="s">
        <v>2177</v>
      </c>
      <c r="E612" s="206" t="s">
        <v>669</v>
      </c>
      <c r="F612" s="206" t="s">
        <v>670</v>
      </c>
      <c r="G612" s="227" t="s">
        <v>2177</v>
      </c>
      <c r="H612" s="275">
        <v>4</v>
      </c>
      <c r="I612" s="206" t="s">
        <v>671</v>
      </c>
      <c r="J612" s="206">
        <v>1</v>
      </c>
      <c r="K612" s="207">
        <v>2022</v>
      </c>
      <c r="L612" s="234" t="s">
        <v>2303</v>
      </c>
      <c r="M612" s="208" t="s">
        <v>731</v>
      </c>
      <c r="N612" s="260" t="s">
        <v>667</v>
      </c>
      <c r="O612" s="209" t="s">
        <v>667</v>
      </c>
      <c r="P612" s="232" t="s">
        <v>674</v>
      </c>
      <c r="Q612" s="210">
        <v>1974</v>
      </c>
      <c r="R612" s="211">
        <v>5</v>
      </c>
      <c r="S612" s="211" t="s">
        <v>667</v>
      </c>
      <c r="T612" s="211" t="s">
        <v>667</v>
      </c>
      <c r="U612" s="211" t="s">
        <v>667</v>
      </c>
      <c r="V612" s="211" t="s">
        <v>667</v>
      </c>
      <c r="W612" s="211" t="s">
        <v>667</v>
      </c>
      <c r="X612" s="212">
        <v>0</v>
      </c>
      <c r="Y612" s="212">
        <v>0</v>
      </c>
      <c r="Z612" s="213" t="s">
        <v>2989</v>
      </c>
      <c r="AA612" s="214">
        <v>2022</v>
      </c>
      <c r="AB612" s="215">
        <v>6</v>
      </c>
      <c r="AC612" s="215">
        <v>8</v>
      </c>
      <c r="AD612" s="220" t="b">
        <f>IF(ISBLANK(GroupMember[[#This Row],[1. Identifiant interne d’exploitation agricole*]]),"",IF(ISERROR(MATCH(GroupMember[[#This Row],[1. Identifiant interne d’exploitation agricole*]],CertifiedCrop[1. Identifiant interne d’exploitation agricole*],0)),FALSE,TRUE))</f>
        <v>1</v>
      </c>
      <c r="AE612" s="220" t="b">
        <f>IF(ISBLANK(GroupMember[[#This Row],[1. Identifiant interne d’exploitation agricole*]]),"",IF(ISERROR(MATCH(GroupMember[[#This Row],[1. Identifiant interne d’exploitation agricole*]],FarmUnit[1. Identifiant interne d’exploitation agricole*],0)),FALSE,TRUE))</f>
        <v>1</v>
      </c>
      <c r="AF612" s="165" t="str">
        <f t="shared" si="36"/>
        <v xml:space="preserve">SATURNIN OULAI </v>
      </c>
      <c r="AG612" s="166" t="str">
        <f t="shared" si="37"/>
        <v>8/6/2022</v>
      </c>
      <c r="AH612" s="167">
        <f t="shared" si="39"/>
        <v>5</v>
      </c>
      <c r="AI612" s="168">
        <f t="shared" si="38"/>
        <v>0</v>
      </c>
    </row>
    <row r="613" spans="1:35" ht="15.75" customHeight="1" x14ac:dyDescent="0.2">
      <c r="A613" s="206" t="s">
        <v>2304</v>
      </c>
      <c r="B613" s="206" t="s">
        <v>667</v>
      </c>
      <c r="C613" s="206" t="s">
        <v>2304</v>
      </c>
      <c r="D613" s="227" t="s">
        <v>2177</v>
      </c>
      <c r="E613" s="206" t="s">
        <v>669</v>
      </c>
      <c r="F613" s="206" t="s">
        <v>670</v>
      </c>
      <c r="G613" s="227" t="s">
        <v>2177</v>
      </c>
      <c r="H613" s="275">
        <v>3</v>
      </c>
      <c r="I613" s="206" t="s">
        <v>671</v>
      </c>
      <c r="J613" s="206">
        <v>1</v>
      </c>
      <c r="K613" s="207">
        <v>2022</v>
      </c>
      <c r="L613" s="234" t="s">
        <v>2305</v>
      </c>
      <c r="M613" s="208" t="s">
        <v>2306</v>
      </c>
      <c r="N613" s="260" t="s">
        <v>667</v>
      </c>
      <c r="O613" s="209" t="s">
        <v>667</v>
      </c>
      <c r="P613" s="232" t="s">
        <v>674</v>
      </c>
      <c r="Q613" s="210">
        <v>1976</v>
      </c>
      <c r="R613" s="211">
        <v>4</v>
      </c>
      <c r="S613" s="211" t="s">
        <v>667</v>
      </c>
      <c r="T613" s="211" t="s">
        <v>667</v>
      </c>
      <c r="U613" s="211" t="s">
        <v>667</v>
      </c>
      <c r="V613" s="211" t="s">
        <v>667</v>
      </c>
      <c r="W613" s="211" t="s">
        <v>667</v>
      </c>
      <c r="X613" s="212">
        <v>0</v>
      </c>
      <c r="Y613" s="212">
        <v>0</v>
      </c>
      <c r="Z613" s="213" t="s">
        <v>2989</v>
      </c>
      <c r="AA613" s="214">
        <v>2022</v>
      </c>
      <c r="AB613" s="215">
        <v>6</v>
      </c>
      <c r="AC613" s="215">
        <v>8</v>
      </c>
      <c r="AD613" s="220" t="b">
        <f>IF(ISBLANK(GroupMember[[#This Row],[1. Identifiant interne d’exploitation agricole*]]),"",IF(ISERROR(MATCH(GroupMember[[#This Row],[1. Identifiant interne d’exploitation agricole*]],CertifiedCrop[1. Identifiant interne d’exploitation agricole*],0)),FALSE,TRUE))</f>
        <v>1</v>
      </c>
      <c r="AE613" s="220" t="b">
        <f>IF(ISBLANK(GroupMember[[#This Row],[1. Identifiant interne d’exploitation agricole*]]),"",IF(ISERROR(MATCH(GroupMember[[#This Row],[1. Identifiant interne d’exploitation agricole*]],FarmUnit[1. Identifiant interne d’exploitation agricole*],0)),FALSE,TRUE))</f>
        <v>1</v>
      </c>
      <c r="AF613" s="165" t="str">
        <f t="shared" si="36"/>
        <v xml:space="preserve"> MEDARD SAN</v>
      </c>
      <c r="AG613" s="166" t="str">
        <f t="shared" si="37"/>
        <v>8/6/2022</v>
      </c>
      <c r="AH613" s="167">
        <f t="shared" si="39"/>
        <v>5</v>
      </c>
      <c r="AI613" s="168">
        <f t="shared" si="38"/>
        <v>0</v>
      </c>
    </row>
    <row r="614" spans="1:35" ht="15.75" customHeight="1" x14ac:dyDescent="0.2">
      <c r="A614" s="233" t="s">
        <v>2307</v>
      </c>
      <c r="B614" s="206" t="s">
        <v>667</v>
      </c>
      <c r="C614" s="206" t="s">
        <v>2307</v>
      </c>
      <c r="D614" s="227" t="s">
        <v>2177</v>
      </c>
      <c r="E614" s="206" t="s">
        <v>669</v>
      </c>
      <c r="F614" s="206" t="s">
        <v>670</v>
      </c>
      <c r="G614" s="227" t="s">
        <v>2177</v>
      </c>
      <c r="H614" s="275">
        <v>2</v>
      </c>
      <c r="I614" s="206" t="s">
        <v>671</v>
      </c>
      <c r="J614" s="206">
        <v>1</v>
      </c>
      <c r="K614" s="207">
        <v>2022</v>
      </c>
      <c r="L614" s="234" t="s">
        <v>2308</v>
      </c>
      <c r="M614" s="208" t="s">
        <v>2306</v>
      </c>
      <c r="N614" s="260" t="s">
        <v>667</v>
      </c>
      <c r="O614" s="209" t="s">
        <v>667</v>
      </c>
      <c r="P614" s="232" t="s">
        <v>674</v>
      </c>
      <c r="Q614" s="210">
        <v>1975</v>
      </c>
      <c r="R614" s="211">
        <v>5</v>
      </c>
      <c r="S614" s="211" t="s">
        <v>667</v>
      </c>
      <c r="T614" s="211" t="s">
        <v>667</v>
      </c>
      <c r="U614" s="211" t="s">
        <v>667</v>
      </c>
      <c r="V614" s="211" t="s">
        <v>667</v>
      </c>
      <c r="W614" s="211" t="s">
        <v>667</v>
      </c>
      <c r="X614" s="212">
        <v>0</v>
      </c>
      <c r="Y614" s="212">
        <v>0</v>
      </c>
      <c r="Z614" s="213" t="s">
        <v>2989</v>
      </c>
      <c r="AA614" s="214">
        <v>2022</v>
      </c>
      <c r="AB614" s="215">
        <v>6</v>
      </c>
      <c r="AC614" s="215">
        <v>8</v>
      </c>
      <c r="AD614" s="220" t="b">
        <f>IF(ISBLANK(GroupMember[[#This Row],[1. Identifiant interne d’exploitation agricole*]]),"",IF(ISERROR(MATCH(GroupMember[[#This Row],[1. Identifiant interne d’exploitation agricole*]],CertifiedCrop[1. Identifiant interne d’exploitation agricole*],0)),FALSE,TRUE))</f>
        <v>1</v>
      </c>
      <c r="AE614" s="220" t="b">
        <f>IF(ISBLANK(GroupMember[[#This Row],[1. Identifiant interne d’exploitation agricole*]]),"",IF(ISERROR(MATCH(GroupMember[[#This Row],[1. Identifiant interne d’exploitation agricole*]],FarmUnit[1. Identifiant interne d’exploitation agricole*],0)),FALSE,TRUE))</f>
        <v>1</v>
      </c>
      <c r="AF614" s="165" t="str">
        <f t="shared" si="36"/>
        <v xml:space="preserve"> MOUSSA SAN</v>
      </c>
      <c r="AG614" s="166" t="str">
        <f t="shared" si="37"/>
        <v>8/6/2022</v>
      </c>
      <c r="AH614" s="167">
        <f t="shared" si="39"/>
        <v>5</v>
      </c>
      <c r="AI614" s="168">
        <f t="shared" si="38"/>
        <v>0</v>
      </c>
    </row>
    <row r="615" spans="1:35" ht="15.75" customHeight="1" x14ac:dyDescent="0.2">
      <c r="A615" s="206" t="s">
        <v>2309</v>
      </c>
      <c r="B615" s="206" t="s">
        <v>667</v>
      </c>
      <c r="C615" s="206" t="s">
        <v>2309</v>
      </c>
      <c r="D615" s="227" t="s">
        <v>2177</v>
      </c>
      <c r="E615" s="206" t="s">
        <v>669</v>
      </c>
      <c r="F615" s="206" t="s">
        <v>670</v>
      </c>
      <c r="G615" s="227" t="s">
        <v>2177</v>
      </c>
      <c r="H615" s="275">
        <v>2</v>
      </c>
      <c r="I615" s="206" t="s">
        <v>671</v>
      </c>
      <c r="J615" s="206">
        <v>1</v>
      </c>
      <c r="K615" s="207">
        <v>2022</v>
      </c>
      <c r="L615" s="234" t="s">
        <v>2310</v>
      </c>
      <c r="M615" s="208" t="s">
        <v>811</v>
      </c>
      <c r="N615" s="260" t="s">
        <v>667</v>
      </c>
      <c r="O615" s="209" t="s">
        <v>667</v>
      </c>
      <c r="P615" s="232" t="s">
        <v>674</v>
      </c>
      <c r="Q615" s="210">
        <v>1974</v>
      </c>
      <c r="R615" s="211">
        <v>2</v>
      </c>
      <c r="S615" s="211" t="s">
        <v>667</v>
      </c>
      <c r="T615" s="211" t="s">
        <v>667</v>
      </c>
      <c r="U615" s="211" t="s">
        <v>667</v>
      </c>
      <c r="V615" s="211" t="s">
        <v>667</v>
      </c>
      <c r="W615" s="211" t="s">
        <v>667</v>
      </c>
      <c r="X615" s="212">
        <v>0</v>
      </c>
      <c r="Y615" s="212">
        <v>0</v>
      </c>
      <c r="Z615" s="213" t="s">
        <v>2989</v>
      </c>
      <c r="AA615" s="214">
        <v>2022</v>
      </c>
      <c r="AB615" s="215">
        <v>6</v>
      </c>
      <c r="AC615" s="215">
        <v>8</v>
      </c>
      <c r="AD615" s="220" t="b">
        <f>IF(ISBLANK(GroupMember[[#This Row],[1. Identifiant interne d’exploitation agricole*]]),"",IF(ISERROR(MATCH(GroupMember[[#This Row],[1. Identifiant interne d’exploitation agricole*]],CertifiedCrop[1. Identifiant interne d’exploitation agricole*],0)),FALSE,TRUE))</f>
        <v>1</v>
      </c>
      <c r="AE615" s="220" t="b">
        <f>IF(ISBLANK(GroupMember[[#This Row],[1. Identifiant interne d’exploitation agricole*]]),"",IF(ISERROR(MATCH(GroupMember[[#This Row],[1. Identifiant interne d’exploitation agricole*]],FarmUnit[1. Identifiant interne d’exploitation agricole*],0)),FALSE,TRUE))</f>
        <v>1</v>
      </c>
      <c r="AF615" s="165" t="str">
        <f t="shared" si="36"/>
        <v xml:space="preserve"> CHRISTOPHE  SEHI</v>
      </c>
      <c r="AG615" s="166" t="str">
        <f t="shared" si="37"/>
        <v>8/6/2022</v>
      </c>
      <c r="AH615" s="167">
        <f t="shared" si="39"/>
        <v>5</v>
      </c>
      <c r="AI615" s="168">
        <f t="shared" si="38"/>
        <v>0</v>
      </c>
    </row>
    <row r="616" spans="1:35" ht="15.75" customHeight="1" x14ac:dyDescent="0.2">
      <c r="A616" s="233" t="s">
        <v>2311</v>
      </c>
      <c r="B616" s="206" t="s">
        <v>667</v>
      </c>
      <c r="C616" s="206" t="s">
        <v>2311</v>
      </c>
      <c r="D616" s="227" t="s">
        <v>2177</v>
      </c>
      <c r="E616" s="206" t="s">
        <v>669</v>
      </c>
      <c r="F616" s="206" t="s">
        <v>670</v>
      </c>
      <c r="G616" s="227" t="s">
        <v>2177</v>
      </c>
      <c r="H616" s="275">
        <v>2</v>
      </c>
      <c r="I616" s="206" t="s">
        <v>671</v>
      </c>
      <c r="J616" s="206">
        <v>1</v>
      </c>
      <c r="K616" s="207">
        <v>2022</v>
      </c>
      <c r="L616" s="234" t="s">
        <v>2312</v>
      </c>
      <c r="M616" s="208" t="s">
        <v>2313</v>
      </c>
      <c r="N616" s="260" t="s">
        <v>667</v>
      </c>
      <c r="O616" s="209" t="s">
        <v>667</v>
      </c>
      <c r="P616" s="232" t="s">
        <v>674</v>
      </c>
      <c r="Q616" s="210">
        <v>1984</v>
      </c>
      <c r="R616" s="211">
        <v>6</v>
      </c>
      <c r="S616" s="211" t="s">
        <v>667</v>
      </c>
      <c r="T616" s="211" t="s">
        <v>667</v>
      </c>
      <c r="U616" s="211" t="s">
        <v>667</v>
      </c>
      <c r="V616" s="211" t="s">
        <v>667</v>
      </c>
      <c r="W616" s="211" t="s">
        <v>667</v>
      </c>
      <c r="X616" s="212">
        <v>0</v>
      </c>
      <c r="Y616" s="212">
        <v>0</v>
      </c>
      <c r="Z616" s="213" t="s">
        <v>2989</v>
      </c>
      <c r="AA616" s="214">
        <v>2022</v>
      </c>
      <c r="AB616" s="215">
        <v>6</v>
      </c>
      <c r="AC616" s="215">
        <v>9</v>
      </c>
      <c r="AD616" s="220" t="b">
        <f>IF(ISBLANK(GroupMember[[#This Row],[1. Identifiant interne d’exploitation agricole*]]),"",IF(ISERROR(MATCH(GroupMember[[#This Row],[1. Identifiant interne d’exploitation agricole*]],CertifiedCrop[1. Identifiant interne d’exploitation agricole*],0)),FALSE,TRUE))</f>
        <v>1</v>
      </c>
      <c r="AE616" s="220" t="b">
        <f>IF(ISBLANK(GroupMember[[#This Row],[1. Identifiant interne d’exploitation agricole*]]),"",IF(ISERROR(MATCH(GroupMember[[#This Row],[1. Identifiant interne d’exploitation agricole*]],FarmUnit[1. Identifiant interne d’exploitation agricole*],0)),FALSE,TRUE))</f>
        <v>1</v>
      </c>
      <c r="AF616" s="165" t="str">
        <f t="shared" si="36"/>
        <v>BOUBIE ZIO</v>
      </c>
      <c r="AG616" s="166" t="str">
        <f t="shared" si="37"/>
        <v>9/6/2022</v>
      </c>
      <c r="AH616" s="167">
        <f t="shared" si="39"/>
        <v>6</v>
      </c>
      <c r="AI616" s="168">
        <f t="shared" si="38"/>
        <v>0</v>
      </c>
    </row>
    <row r="617" spans="1:35" ht="15.75" customHeight="1" x14ac:dyDescent="0.2">
      <c r="A617" s="206" t="s">
        <v>2314</v>
      </c>
      <c r="B617" s="206" t="s">
        <v>667</v>
      </c>
      <c r="C617" s="206" t="s">
        <v>2314</v>
      </c>
      <c r="D617" s="227" t="s">
        <v>2177</v>
      </c>
      <c r="E617" s="206" t="s">
        <v>669</v>
      </c>
      <c r="F617" s="206" t="s">
        <v>670</v>
      </c>
      <c r="G617" s="227" t="s">
        <v>2177</v>
      </c>
      <c r="H617" s="275">
        <v>2</v>
      </c>
      <c r="I617" s="206" t="s">
        <v>671</v>
      </c>
      <c r="J617" s="206">
        <v>1</v>
      </c>
      <c r="K617" s="207">
        <v>2022</v>
      </c>
      <c r="L617" s="234" t="s">
        <v>2315</v>
      </c>
      <c r="M617" s="208" t="s">
        <v>2316</v>
      </c>
      <c r="N617" s="260" t="s">
        <v>667</v>
      </c>
      <c r="O617" s="209" t="s">
        <v>667</v>
      </c>
      <c r="P617" s="232" t="s">
        <v>674</v>
      </c>
      <c r="Q617" s="210">
        <v>1982</v>
      </c>
      <c r="R617" s="211">
        <v>2</v>
      </c>
      <c r="S617" s="211" t="s">
        <v>667</v>
      </c>
      <c r="T617" s="211" t="s">
        <v>667</v>
      </c>
      <c r="U617" s="211" t="s">
        <v>667</v>
      </c>
      <c r="V617" s="211" t="s">
        <v>667</v>
      </c>
      <c r="W617" s="211" t="s">
        <v>667</v>
      </c>
      <c r="X617" s="212">
        <v>0</v>
      </c>
      <c r="Y617" s="212">
        <v>0</v>
      </c>
      <c r="Z617" s="213" t="s">
        <v>2989</v>
      </c>
      <c r="AA617" s="214">
        <v>2022</v>
      </c>
      <c r="AB617" s="215">
        <v>6</v>
      </c>
      <c r="AC617" s="215">
        <v>9</v>
      </c>
      <c r="AD617" s="220" t="b">
        <f>IF(ISBLANK(GroupMember[[#This Row],[1. Identifiant interne d’exploitation agricole*]]),"",IF(ISERROR(MATCH(GroupMember[[#This Row],[1. Identifiant interne d’exploitation agricole*]],CertifiedCrop[1. Identifiant interne d’exploitation agricole*],0)),FALSE,TRUE))</f>
        <v>1</v>
      </c>
      <c r="AE617" s="220" t="b">
        <f>IF(ISBLANK(GroupMember[[#This Row],[1. Identifiant interne d’exploitation agricole*]]),"",IF(ISERROR(MATCH(GroupMember[[#This Row],[1. Identifiant interne d’exploitation agricole*]],FarmUnit[1. Identifiant interne d’exploitation agricole*],0)),FALSE,TRUE))</f>
        <v>1</v>
      </c>
      <c r="AF617" s="165" t="str">
        <f t="shared" si="36"/>
        <v xml:space="preserve"> SEU FORTUNE TAHO</v>
      </c>
      <c r="AG617" s="166" t="str">
        <f t="shared" si="37"/>
        <v>9/6/2022</v>
      </c>
      <c r="AH617" s="167">
        <f t="shared" si="39"/>
        <v>6</v>
      </c>
      <c r="AI617" s="168">
        <f t="shared" si="38"/>
        <v>0</v>
      </c>
    </row>
    <row r="618" spans="1:35" ht="15.75" customHeight="1" x14ac:dyDescent="0.2">
      <c r="A618" s="233" t="s">
        <v>2317</v>
      </c>
      <c r="B618" s="206" t="s">
        <v>667</v>
      </c>
      <c r="C618" s="206" t="s">
        <v>2317</v>
      </c>
      <c r="D618" s="227" t="s">
        <v>2177</v>
      </c>
      <c r="E618" s="206" t="s">
        <v>669</v>
      </c>
      <c r="F618" s="206" t="s">
        <v>670</v>
      </c>
      <c r="G618" s="227" t="s">
        <v>2177</v>
      </c>
      <c r="H618" s="275">
        <v>2</v>
      </c>
      <c r="I618" s="206" t="s">
        <v>671</v>
      </c>
      <c r="J618" s="206">
        <v>1</v>
      </c>
      <c r="K618" s="207">
        <v>2022</v>
      </c>
      <c r="L618" s="234" t="s">
        <v>2318</v>
      </c>
      <c r="M618" s="208" t="s">
        <v>2319</v>
      </c>
      <c r="N618" s="260" t="s">
        <v>667</v>
      </c>
      <c r="O618" s="209" t="s">
        <v>667</v>
      </c>
      <c r="P618" s="232" t="s">
        <v>674</v>
      </c>
      <c r="Q618" s="210">
        <v>1974</v>
      </c>
      <c r="R618" s="211">
        <v>3</v>
      </c>
      <c r="S618" s="211" t="s">
        <v>667</v>
      </c>
      <c r="T618" s="211" t="s">
        <v>667</v>
      </c>
      <c r="U618" s="211" t="s">
        <v>667</v>
      </c>
      <c r="V618" s="211" t="s">
        <v>667</v>
      </c>
      <c r="W618" s="211" t="s">
        <v>667</v>
      </c>
      <c r="X618" s="212">
        <v>0</v>
      </c>
      <c r="Y618" s="212">
        <v>0</v>
      </c>
      <c r="Z618" s="213" t="s">
        <v>2989</v>
      </c>
      <c r="AA618" s="214">
        <v>2022</v>
      </c>
      <c r="AB618" s="215">
        <v>6</v>
      </c>
      <c r="AC618" s="215">
        <v>9</v>
      </c>
      <c r="AD618" s="220" t="b">
        <f>IF(ISBLANK(GroupMember[[#This Row],[1. Identifiant interne d’exploitation agricole*]]),"",IF(ISERROR(MATCH(GroupMember[[#This Row],[1. Identifiant interne d’exploitation agricole*]],CertifiedCrop[1. Identifiant interne d’exploitation agricole*],0)),FALSE,TRUE))</f>
        <v>1</v>
      </c>
      <c r="AE618" s="220" t="b">
        <f>IF(ISBLANK(GroupMember[[#This Row],[1. Identifiant interne d’exploitation agricole*]]),"",IF(ISERROR(MATCH(GroupMember[[#This Row],[1. Identifiant interne d’exploitation agricole*]],FarmUnit[1. Identifiant interne d’exploitation agricole*],0)),FALSE,TRUE))</f>
        <v>1</v>
      </c>
      <c r="AF618" s="165" t="str">
        <f t="shared" si="36"/>
        <v xml:space="preserve"> JULES SERY</v>
      </c>
      <c r="AG618" s="166" t="str">
        <f t="shared" si="37"/>
        <v>9/6/2022</v>
      </c>
      <c r="AH618" s="167">
        <f t="shared" si="39"/>
        <v>6</v>
      </c>
      <c r="AI618" s="168">
        <f t="shared" si="38"/>
        <v>0</v>
      </c>
    </row>
    <row r="619" spans="1:35" ht="15.75" customHeight="1" x14ac:dyDescent="0.2">
      <c r="A619" s="206" t="s">
        <v>2320</v>
      </c>
      <c r="B619" s="206" t="s">
        <v>667</v>
      </c>
      <c r="C619" s="206" t="s">
        <v>2320</v>
      </c>
      <c r="D619" s="227" t="s">
        <v>2177</v>
      </c>
      <c r="E619" s="206" t="s">
        <v>669</v>
      </c>
      <c r="F619" s="206" t="s">
        <v>670</v>
      </c>
      <c r="G619" s="227" t="s">
        <v>2177</v>
      </c>
      <c r="H619" s="275">
        <v>2</v>
      </c>
      <c r="I619" s="206" t="s">
        <v>671</v>
      </c>
      <c r="J619" s="206">
        <v>1</v>
      </c>
      <c r="K619" s="207">
        <v>2022</v>
      </c>
      <c r="L619" s="234" t="s">
        <v>2321</v>
      </c>
      <c r="M619" s="208" t="s">
        <v>2322</v>
      </c>
      <c r="N619" s="260" t="s">
        <v>667</v>
      </c>
      <c r="O619" s="209" t="s">
        <v>667</v>
      </c>
      <c r="P619" s="232" t="s">
        <v>674</v>
      </c>
      <c r="Q619" s="210">
        <v>1982</v>
      </c>
      <c r="R619" s="211">
        <v>3</v>
      </c>
      <c r="S619" s="211" t="s">
        <v>667</v>
      </c>
      <c r="T619" s="211" t="s">
        <v>667</v>
      </c>
      <c r="U619" s="211" t="s">
        <v>667</v>
      </c>
      <c r="V619" s="211" t="s">
        <v>667</v>
      </c>
      <c r="W619" s="211" t="s">
        <v>667</v>
      </c>
      <c r="X619" s="212">
        <v>0</v>
      </c>
      <c r="Y619" s="212">
        <v>0</v>
      </c>
      <c r="Z619" s="213" t="s">
        <v>2989</v>
      </c>
      <c r="AA619" s="214">
        <v>2022</v>
      </c>
      <c r="AB619" s="215">
        <v>6</v>
      </c>
      <c r="AC619" s="215">
        <v>9</v>
      </c>
      <c r="AD619" s="220" t="b">
        <f>IF(ISBLANK(GroupMember[[#This Row],[1. Identifiant interne d’exploitation agricole*]]),"",IF(ISERROR(MATCH(GroupMember[[#This Row],[1. Identifiant interne d’exploitation agricole*]],CertifiedCrop[1. Identifiant interne d’exploitation agricole*],0)),FALSE,TRUE))</f>
        <v>1</v>
      </c>
      <c r="AE619" s="220" t="b">
        <f>IF(ISBLANK(GroupMember[[#This Row],[1. Identifiant interne d’exploitation agricole*]]),"",IF(ISERROR(MATCH(GroupMember[[#This Row],[1. Identifiant interne d’exploitation agricole*]],FarmUnit[1. Identifiant interne d’exploitation agricole*],0)),FALSE,TRUE))</f>
        <v>1</v>
      </c>
      <c r="AF619" s="165" t="str">
        <f t="shared" si="36"/>
        <v xml:space="preserve"> ALASSANE  SORE</v>
      </c>
      <c r="AG619" s="166" t="str">
        <f t="shared" si="37"/>
        <v>9/6/2022</v>
      </c>
      <c r="AH619" s="167">
        <f t="shared" si="39"/>
        <v>6</v>
      </c>
      <c r="AI619" s="168">
        <f t="shared" si="38"/>
        <v>0</v>
      </c>
    </row>
    <row r="620" spans="1:35" ht="15.75" customHeight="1" x14ac:dyDescent="0.2">
      <c r="A620" s="233" t="s">
        <v>2323</v>
      </c>
      <c r="B620" s="206" t="s">
        <v>667</v>
      </c>
      <c r="C620" s="206" t="s">
        <v>2323</v>
      </c>
      <c r="D620" s="227" t="s">
        <v>2177</v>
      </c>
      <c r="E620" s="206" t="s">
        <v>669</v>
      </c>
      <c r="F620" s="206" t="s">
        <v>670</v>
      </c>
      <c r="G620" s="227" t="s">
        <v>2177</v>
      </c>
      <c r="H620" s="275">
        <v>3</v>
      </c>
      <c r="I620" s="206" t="s">
        <v>671</v>
      </c>
      <c r="J620" s="206">
        <v>1</v>
      </c>
      <c r="K620" s="207">
        <v>2022</v>
      </c>
      <c r="L620" s="234" t="s">
        <v>2324</v>
      </c>
      <c r="M620" s="208" t="s">
        <v>2325</v>
      </c>
      <c r="N620" s="260" t="s">
        <v>667</v>
      </c>
      <c r="O620" s="209" t="s">
        <v>667</v>
      </c>
      <c r="P620" s="232" t="s">
        <v>674</v>
      </c>
      <c r="Q620" s="210">
        <v>1974</v>
      </c>
      <c r="R620" s="211">
        <v>2</v>
      </c>
      <c r="S620" s="211" t="s">
        <v>667</v>
      </c>
      <c r="T620" s="211" t="s">
        <v>667</v>
      </c>
      <c r="U620" s="211" t="s">
        <v>667</v>
      </c>
      <c r="V620" s="211" t="s">
        <v>667</v>
      </c>
      <c r="W620" s="211" t="s">
        <v>667</v>
      </c>
      <c r="X620" s="212">
        <v>0</v>
      </c>
      <c r="Y620" s="212">
        <v>0</v>
      </c>
      <c r="Z620" s="213" t="s">
        <v>2989</v>
      </c>
      <c r="AA620" s="214">
        <v>2022</v>
      </c>
      <c r="AB620" s="215">
        <v>6</v>
      </c>
      <c r="AC620" s="215">
        <v>5</v>
      </c>
      <c r="AD620" s="220" t="b">
        <f>IF(ISBLANK(GroupMember[[#This Row],[1. Identifiant interne d’exploitation agricole*]]),"",IF(ISERROR(MATCH(GroupMember[[#This Row],[1. Identifiant interne d’exploitation agricole*]],CertifiedCrop[1. Identifiant interne d’exploitation agricole*],0)),FALSE,TRUE))</f>
        <v>1</v>
      </c>
      <c r="AE620" s="220" t="b">
        <f>IF(ISBLANK(GroupMember[[#This Row],[1. Identifiant interne d’exploitation agricole*]]),"",IF(ISERROR(MATCH(GroupMember[[#This Row],[1. Identifiant interne d’exploitation agricole*]],FarmUnit[1. Identifiant interne d’exploitation agricole*],0)),FALSE,TRUE))</f>
        <v>1</v>
      </c>
      <c r="AF620" s="165" t="str">
        <f t="shared" si="36"/>
        <v>GOUEDE CHARLES ZAI</v>
      </c>
      <c r="AG620" s="166" t="str">
        <f t="shared" si="37"/>
        <v>5/6/2022</v>
      </c>
      <c r="AH620" s="167">
        <f t="shared" si="39"/>
        <v>5</v>
      </c>
      <c r="AI620" s="168">
        <f t="shared" si="38"/>
        <v>0</v>
      </c>
    </row>
    <row r="621" spans="1:35" ht="15.75" customHeight="1" x14ac:dyDescent="0.2">
      <c r="A621" s="206" t="s">
        <v>2326</v>
      </c>
      <c r="B621" s="206" t="s">
        <v>667</v>
      </c>
      <c r="C621" s="206" t="s">
        <v>2326</v>
      </c>
      <c r="D621" s="227" t="s">
        <v>2177</v>
      </c>
      <c r="E621" s="206" t="s">
        <v>669</v>
      </c>
      <c r="F621" s="206" t="s">
        <v>670</v>
      </c>
      <c r="G621" s="227" t="s">
        <v>2177</v>
      </c>
      <c r="H621" s="275">
        <v>2.94</v>
      </c>
      <c r="I621" s="206" t="s">
        <v>671</v>
      </c>
      <c r="J621" s="206">
        <v>1</v>
      </c>
      <c r="K621" s="207">
        <v>2022</v>
      </c>
      <c r="L621" s="234" t="s">
        <v>2327</v>
      </c>
      <c r="M621" s="208" t="s">
        <v>2328</v>
      </c>
      <c r="N621" s="260" t="s">
        <v>667</v>
      </c>
      <c r="O621" s="209" t="s">
        <v>667</v>
      </c>
      <c r="P621" s="232" t="s">
        <v>674</v>
      </c>
      <c r="Q621" s="210">
        <v>1976</v>
      </c>
      <c r="R621" s="211">
        <v>3</v>
      </c>
      <c r="S621" s="211" t="s">
        <v>667</v>
      </c>
      <c r="T621" s="211" t="s">
        <v>667</v>
      </c>
      <c r="U621" s="211" t="s">
        <v>667</v>
      </c>
      <c r="V621" s="211" t="s">
        <v>667</v>
      </c>
      <c r="W621" s="211" t="s">
        <v>667</v>
      </c>
      <c r="X621" s="212">
        <v>0</v>
      </c>
      <c r="Y621" s="212">
        <v>0</v>
      </c>
      <c r="Z621" s="213" t="s">
        <v>2989</v>
      </c>
      <c r="AA621" s="214">
        <v>2022</v>
      </c>
      <c r="AB621" s="215">
        <v>6</v>
      </c>
      <c r="AC621" s="215">
        <v>5</v>
      </c>
      <c r="AD621" s="220" t="b">
        <f>IF(ISBLANK(GroupMember[[#This Row],[1. Identifiant interne d’exploitation agricole*]]),"",IF(ISERROR(MATCH(GroupMember[[#This Row],[1. Identifiant interne d’exploitation agricole*]],CertifiedCrop[1. Identifiant interne d’exploitation agricole*],0)),FALSE,TRUE))</f>
        <v>1</v>
      </c>
      <c r="AE621" s="220" t="b">
        <f>IF(ISBLANK(GroupMember[[#This Row],[1. Identifiant interne d’exploitation agricole*]]),"",IF(ISERROR(MATCH(GroupMember[[#This Row],[1. Identifiant interne d’exploitation agricole*]],FarmUnit[1. Identifiant interne d’exploitation agricole*],0)),FALSE,TRUE))</f>
        <v>1</v>
      </c>
      <c r="AF621" s="165" t="str">
        <f t="shared" si="36"/>
        <v xml:space="preserve">ARMAND  TAHI </v>
      </c>
      <c r="AG621" s="166" t="str">
        <f t="shared" si="37"/>
        <v>5/6/2022</v>
      </c>
      <c r="AH621" s="167">
        <f t="shared" si="39"/>
        <v>5</v>
      </c>
      <c r="AI621" s="168">
        <f t="shared" si="38"/>
        <v>0</v>
      </c>
    </row>
    <row r="622" spans="1:35" ht="15.75" customHeight="1" x14ac:dyDescent="0.2">
      <c r="A622" s="233" t="s">
        <v>2329</v>
      </c>
      <c r="B622" s="206" t="s">
        <v>667</v>
      </c>
      <c r="C622" s="206" t="s">
        <v>2329</v>
      </c>
      <c r="D622" s="227" t="s">
        <v>2177</v>
      </c>
      <c r="E622" s="206" t="s">
        <v>669</v>
      </c>
      <c r="F622" s="206" t="s">
        <v>670</v>
      </c>
      <c r="G622" s="227" t="s">
        <v>2177</v>
      </c>
      <c r="H622" s="275">
        <v>3</v>
      </c>
      <c r="I622" s="206" t="s">
        <v>671</v>
      </c>
      <c r="J622" s="206">
        <v>1</v>
      </c>
      <c r="K622" s="207">
        <v>2022</v>
      </c>
      <c r="L622" s="234" t="s">
        <v>1844</v>
      </c>
      <c r="M622" s="208" t="s">
        <v>937</v>
      </c>
      <c r="N622" s="260" t="s">
        <v>667</v>
      </c>
      <c r="O622" s="209" t="s">
        <v>667</v>
      </c>
      <c r="P622" s="232" t="s">
        <v>674</v>
      </c>
      <c r="Q622" s="210">
        <v>1984</v>
      </c>
      <c r="R622" s="211">
        <v>3</v>
      </c>
      <c r="S622" s="211" t="s">
        <v>667</v>
      </c>
      <c r="T622" s="211" t="s">
        <v>667</v>
      </c>
      <c r="U622" s="211" t="s">
        <v>667</v>
      </c>
      <c r="V622" s="211" t="s">
        <v>667</v>
      </c>
      <c r="W622" s="211" t="s">
        <v>667</v>
      </c>
      <c r="X622" s="212">
        <v>0</v>
      </c>
      <c r="Y622" s="212">
        <v>0</v>
      </c>
      <c r="Z622" s="213" t="s">
        <v>2989</v>
      </c>
      <c r="AA622" s="214">
        <v>2022</v>
      </c>
      <c r="AB622" s="215">
        <v>6</v>
      </c>
      <c r="AC622" s="215">
        <v>5</v>
      </c>
      <c r="AD622" s="220" t="b">
        <f>IF(ISBLANK(GroupMember[[#This Row],[1. Identifiant interne d’exploitation agricole*]]),"",IF(ISERROR(MATCH(GroupMember[[#This Row],[1. Identifiant interne d’exploitation agricole*]],CertifiedCrop[1. Identifiant interne d’exploitation agricole*],0)),FALSE,TRUE))</f>
        <v>1</v>
      </c>
      <c r="AE622" s="220" t="b">
        <f>IF(ISBLANK(GroupMember[[#This Row],[1. Identifiant interne d’exploitation agricole*]]),"",IF(ISERROR(MATCH(GroupMember[[#This Row],[1. Identifiant interne d’exploitation agricole*]],FarmUnit[1. Identifiant interne d’exploitation agricole*],0)),FALSE,TRUE))</f>
        <v>1</v>
      </c>
      <c r="AF622" s="165" t="str">
        <f t="shared" si="36"/>
        <v>IGOR GUEI</v>
      </c>
      <c r="AG622" s="166" t="str">
        <f t="shared" si="37"/>
        <v>5/6/2022</v>
      </c>
      <c r="AH622" s="167">
        <f t="shared" si="39"/>
        <v>5</v>
      </c>
      <c r="AI622" s="168">
        <f t="shared" si="38"/>
        <v>0</v>
      </c>
    </row>
    <row r="623" spans="1:35" ht="15.75" customHeight="1" x14ac:dyDescent="0.2">
      <c r="A623" s="206" t="s">
        <v>2330</v>
      </c>
      <c r="B623" s="206" t="s">
        <v>667</v>
      </c>
      <c r="C623" s="206" t="s">
        <v>2330</v>
      </c>
      <c r="D623" s="227" t="s">
        <v>2177</v>
      </c>
      <c r="E623" s="206" t="s">
        <v>669</v>
      </c>
      <c r="F623" s="206" t="s">
        <v>670</v>
      </c>
      <c r="G623" s="227" t="s">
        <v>2177</v>
      </c>
      <c r="H623" s="275">
        <v>3.29</v>
      </c>
      <c r="I623" s="206" t="s">
        <v>671</v>
      </c>
      <c r="J623" s="206">
        <v>1</v>
      </c>
      <c r="K623" s="207">
        <v>2022</v>
      </c>
      <c r="L623" s="234" t="s">
        <v>2331</v>
      </c>
      <c r="M623" s="208" t="s">
        <v>2332</v>
      </c>
      <c r="N623" s="260" t="s">
        <v>667</v>
      </c>
      <c r="O623" s="209" t="s">
        <v>667</v>
      </c>
      <c r="P623" s="232" t="s">
        <v>674</v>
      </c>
      <c r="Q623" s="210">
        <v>1975</v>
      </c>
      <c r="R623" s="211">
        <v>3</v>
      </c>
      <c r="S623" s="211" t="s">
        <v>667</v>
      </c>
      <c r="T623" s="211" t="s">
        <v>667</v>
      </c>
      <c r="U623" s="211" t="s">
        <v>667</v>
      </c>
      <c r="V623" s="211" t="s">
        <v>667</v>
      </c>
      <c r="W623" s="211" t="s">
        <v>667</v>
      </c>
      <c r="X623" s="212">
        <v>0</v>
      </c>
      <c r="Y623" s="212">
        <v>0</v>
      </c>
      <c r="Z623" s="213" t="s">
        <v>2989</v>
      </c>
      <c r="AA623" s="214">
        <v>2022</v>
      </c>
      <c r="AB623" s="215">
        <v>6</v>
      </c>
      <c r="AC623" s="215">
        <v>5</v>
      </c>
      <c r="AD623" s="220" t="b">
        <f>IF(ISBLANK(GroupMember[[#This Row],[1. Identifiant interne d’exploitation agricole*]]),"",IF(ISERROR(MATCH(GroupMember[[#This Row],[1. Identifiant interne d’exploitation agricole*]],CertifiedCrop[1. Identifiant interne d’exploitation agricole*],0)),FALSE,TRUE))</f>
        <v>1</v>
      </c>
      <c r="AE623" s="220" t="b">
        <f>IF(ISBLANK(GroupMember[[#This Row],[1. Identifiant interne d’exploitation agricole*]]),"",IF(ISERROR(MATCH(GroupMember[[#This Row],[1. Identifiant interne d’exploitation agricole*]],FarmUnit[1. Identifiant interne d’exploitation agricole*],0)),FALSE,TRUE))</f>
        <v>1</v>
      </c>
      <c r="AF623" s="165" t="str">
        <f t="shared" si="36"/>
        <v xml:space="preserve"> FLORENTINE  TASSO</v>
      </c>
      <c r="AG623" s="166" t="str">
        <f t="shared" si="37"/>
        <v>5/6/2022</v>
      </c>
      <c r="AH623" s="167">
        <f t="shared" si="39"/>
        <v>5</v>
      </c>
      <c r="AI623" s="168">
        <f t="shared" si="38"/>
        <v>0</v>
      </c>
    </row>
    <row r="624" spans="1:35" ht="15.75" customHeight="1" x14ac:dyDescent="0.2">
      <c r="A624" s="233" t="s">
        <v>2333</v>
      </c>
      <c r="B624" s="206" t="s">
        <v>667</v>
      </c>
      <c r="C624" s="206" t="s">
        <v>2333</v>
      </c>
      <c r="D624" s="227" t="s">
        <v>2177</v>
      </c>
      <c r="E624" s="206" t="s">
        <v>669</v>
      </c>
      <c r="F624" s="206" t="s">
        <v>670</v>
      </c>
      <c r="G624" s="227" t="s">
        <v>2177</v>
      </c>
      <c r="H624" s="275">
        <v>4.76</v>
      </c>
      <c r="I624" s="206" t="s">
        <v>671</v>
      </c>
      <c r="J624" s="206">
        <v>1</v>
      </c>
      <c r="K624" s="207">
        <v>2022</v>
      </c>
      <c r="L624" s="234" t="s">
        <v>2334</v>
      </c>
      <c r="M624" s="208" t="s">
        <v>2335</v>
      </c>
      <c r="N624" s="260" t="s">
        <v>667</v>
      </c>
      <c r="O624" s="209" t="s">
        <v>667</v>
      </c>
      <c r="P624" s="232" t="s">
        <v>674</v>
      </c>
      <c r="Q624" s="210">
        <v>1982</v>
      </c>
      <c r="R624" s="211">
        <v>3</v>
      </c>
      <c r="S624" s="211" t="s">
        <v>667</v>
      </c>
      <c r="T624" s="211" t="s">
        <v>667</v>
      </c>
      <c r="U624" s="211" t="s">
        <v>667</v>
      </c>
      <c r="V624" s="211" t="s">
        <v>667</v>
      </c>
      <c r="W624" s="211" t="s">
        <v>667</v>
      </c>
      <c r="X624" s="212">
        <v>0</v>
      </c>
      <c r="Y624" s="212">
        <v>0</v>
      </c>
      <c r="Z624" s="213" t="s">
        <v>2989</v>
      </c>
      <c r="AA624" s="214">
        <v>2022</v>
      </c>
      <c r="AB624" s="215">
        <v>6</v>
      </c>
      <c r="AC624" s="215">
        <v>5</v>
      </c>
      <c r="AD624" s="220" t="b">
        <f>IF(ISBLANK(GroupMember[[#This Row],[1. Identifiant interne d’exploitation agricole*]]),"",IF(ISERROR(MATCH(GroupMember[[#This Row],[1. Identifiant interne d’exploitation agricole*]],CertifiedCrop[1. Identifiant interne d’exploitation agricole*],0)),FALSE,TRUE))</f>
        <v>1</v>
      </c>
      <c r="AE624" s="220" t="b">
        <f>IF(ISBLANK(GroupMember[[#This Row],[1. Identifiant interne d’exploitation agricole*]]),"",IF(ISERROR(MATCH(GroupMember[[#This Row],[1. Identifiant interne d’exploitation agricole*]],FarmUnit[1. Identifiant interne d’exploitation agricole*],0)),FALSE,TRUE))</f>
        <v>1</v>
      </c>
      <c r="AF624" s="165" t="str">
        <f t="shared" si="36"/>
        <v xml:space="preserve"> JOSUE  TAHE</v>
      </c>
      <c r="AG624" s="166" t="str">
        <f t="shared" si="37"/>
        <v>5/6/2022</v>
      </c>
      <c r="AH624" s="167">
        <f t="shared" si="39"/>
        <v>5</v>
      </c>
      <c r="AI624" s="168">
        <f t="shared" si="38"/>
        <v>0</v>
      </c>
    </row>
    <row r="625" spans="1:35" ht="15.75" customHeight="1" x14ac:dyDescent="0.2">
      <c r="A625" s="206" t="s">
        <v>2336</v>
      </c>
      <c r="B625" s="206" t="s">
        <v>667</v>
      </c>
      <c r="C625" s="206" t="s">
        <v>2336</v>
      </c>
      <c r="D625" s="227" t="s">
        <v>2177</v>
      </c>
      <c r="E625" s="206" t="s">
        <v>669</v>
      </c>
      <c r="F625" s="206" t="s">
        <v>670</v>
      </c>
      <c r="G625" s="227" t="s">
        <v>2177</v>
      </c>
      <c r="H625" s="275">
        <v>3.39</v>
      </c>
      <c r="I625" s="206" t="s">
        <v>671</v>
      </c>
      <c r="J625" s="206">
        <v>1</v>
      </c>
      <c r="K625" s="207">
        <v>2022</v>
      </c>
      <c r="L625" s="234" t="s">
        <v>1468</v>
      </c>
      <c r="M625" s="208" t="s">
        <v>2337</v>
      </c>
      <c r="N625" s="260" t="s">
        <v>667</v>
      </c>
      <c r="O625" s="209" t="s">
        <v>667</v>
      </c>
      <c r="P625" s="232" t="s">
        <v>674</v>
      </c>
      <c r="Q625" s="210">
        <v>1975</v>
      </c>
      <c r="R625" s="211">
        <v>3</v>
      </c>
      <c r="S625" s="211" t="s">
        <v>667</v>
      </c>
      <c r="T625" s="211" t="s">
        <v>667</v>
      </c>
      <c r="U625" s="211" t="s">
        <v>667</v>
      </c>
      <c r="V625" s="211" t="s">
        <v>667</v>
      </c>
      <c r="W625" s="211" t="s">
        <v>667</v>
      </c>
      <c r="X625" s="212">
        <v>0</v>
      </c>
      <c r="Y625" s="212">
        <v>0</v>
      </c>
      <c r="Z625" s="213" t="s">
        <v>2989</v>
      </c>
      <c r="AA625" s="214">
        <v>2022</v>
      </c>
      <c r="AB625" s="215">
        <v>6</v>
      </c>
      <c r="AC625" s="215">
        <v>11</v>
      </c>
      <c r="AD625" s="220" t="b">
        <f>IF(ISBLANK(GroupMember[[#This Row],[1. Identifiant interne d’exploitation agricole*]]),"",IF(ISERROR(MATCH(GroupMember[[#This Row],[1. Identifiant interne d’exploitation agricole*]],CertifiedCrop[1. Identifiant interne d’exploitation agricole*],0)),FALSE,TRUE))</f>
        <v>1</v>
      </c>
      <c r="AE625" s="220" t="b">
        <f>IF(ISBLANK(GroupMember[[#This Row],[1. Identifiant interne d’exploitation agricole*]]),"",IF(ISERROR(MATCH(GroupMember[[#This Row],[1. Identifiant interne d’exploitation agricole*]],FarmUnit[1. Identifiant interne d’exploitation agricole*],0)),FALSE,TRUE))</f>
        <v>1</v>
      </c>
      <c r="AF625" s="165" t="str">
        <f t="shared" si="36"/>
        <v xml:space="preserve"> LUCIEN TEHE</v>
      </c>
      <c r="AG625" s="166" t="str">
        <f t="shared" si="37"/>
        <v>11/6/2022</v>
      </c>
      <c r="AH625" s="167">
        <f t="shared" si="39"/>
        <v>5</v>
      </c>
      <c r="AI625" s="168">
        <f t="shared" si="38"/>
        <v>0</v>
      </c>
    </row>
    <row r="626" spans="1:35" ht="15.75" customHeight="1" x14ac:dyDescent="0.2">
      <c r="A626" s="233" t="s">
        <v>2338</v>
      </c>
      <c r="B626" s="206" t="s">
        <v>667</v>
      </c>
      <c r="C626" s="206" t="s">
        <v>2338</v>
      </c>
      <c r="D626" s="227" t="s">
        <v>2177</v>
      </c>
      <c r="E626" s="206" t="s">
        <v>669</v>
      </c>
      <c r="F626" s="206" t="s">
        <v>670</v>
      </c>
      <c r="G626" s="227" t="s">
        <v>2177</v>
      </c>
      <c r="H626" s="275">
        <v>3.22</v>
      </c>
      <c r="I626" s="206" t="s">
        <v>671</v>
      </c>
      <c r="J626" s="206">
        <v>1</v>
      </c>
      <c r="K626" s="207">
        <v>2022</v>
      </c>
      <c r="L626" s="234" t="s">
        <v>2339</v>
      </c>
      <c r="M626" s="208" t="s">
        <v>2340</v>
      </c>
      <c r="N626" s="260" t="s">
        <v>667</v>
      </c>
      <c r="O626" s="209" t="s">
        <v>667</v>
      </c>
      <c r="P626" s="232" t="s">
        <v>674</v>
      </c>
      <c r="Q626" s="210">
        <v>1972</v>
      </c>
      <c r="R626" s="211">
        <v>2</v>
      </c>
      <c r="S626" s="211" t="s">
        <v>667</v>
      </c>
      <c r="T626" s="211" t="s">
        <v>667</v>
      </c>
      <c r="U626" s="211" t="s">
        <v>667</v>
      </c>
      <c r="V626" s="211" t="s">
        <v>667</v>
      </c>
      <c r="W626" s="211" t="s">
        <v>667</v>
      </c>
      <c r="X626" s="212">
        <v>0</v>
      </c>
      <c r="Y626" s="212">
        <v>0</v>
      </c>
      <c r="Z626" s="213" t="s">
        <v>2989</v>
      </c>
      <c r="AA626" s="214">
        <v>2022</v>
      </c>
      <c r="AB626" s="215">
        <v>6</v>
      </c>
      <c r="AC626" s="215">
        <v>11</v>
      </c>
      <c r="AD626" s="220" t="b">
        <f>IF(ISBLANK(GroupMember[[#This Row],[1. Identifiant interne d’exploitation agricole*]]),"",IF(ISERROR(MATCH(GroupMember[[#This Row],[1. Identifiant interne d’exploitation agricole*]],CertifiedCrop[1. Identifiant interne d’exploitation agricole*],0)),FALSE,TRUE))</f>
        <v>1</v>
      </c>
      <c r="AE626" s="220" t="b">
        <f>IF(ISBLANK(GroupMember[[#This Row],[1. Identifiant interne d’exploitation agricole*]]),"",IF(ISERROR(MATCH(GroupMember[[#This Row],[1. Identifiant interne d’exploitation agricole*]],FarmUnit[1. Identifiant interne d’exploitation agricole*],0)),FALSE,TRUE))</f>
        <v>1</v>
      </c>
      <c r="AF626" s="165" t="str">
        <f t="shared" si="36"/>
        <v xml:space="preserve"> FERDINAND  TIECOURA</v>
      </c>
      <c r="AG626" s="166" t="str">
        <f t="shared" si="37"/>
        <v>11/6/2022</v>
      </c>
      <c r="AH626" s="167">
        <f t="shared" si="39"/>
        <v>5</v>
      </c>
      <c r="AI626" s="168">
        <f t="shared" si="38"/>
        <v>0</v>
      </c>
    </row>
    <row r="627" spans="1:35" ht="15.75" customHeight="1" x14ac:dyDescent="0.2">
      <c r="A627" s="206" t="s">
        <v>2341</v>
      </c>
      <c r="B627" s="206" t="s">
        <v>667</v>
      </c>
      <c r="C627" s="206" t="s">
        <v>2341</v>
      </c>
      <c r="D627" s="227" t="s">
        <v>2177</v>
      </c>
      <c r="E627" s="206" t="s">
        <v>669</v>
      </c>
      <c r="F627" s="206" t="s">
        <v>670</v>
      </c>
      <c r="G627" s="227" t="s">
        <v>2177</v>
      </c>
      <c r="H627" s="275">
        <v>5.56</v>
      </c>
      <c r="I627" s="206" t="s">
        <v>671</v>
      </c>
      <c r="J627" s="206">
        <v>1</v>
      </c>
      <c r="K627" s="207">
        <v>2022</v>
      </c>
      <c r="L627" s="234" t="s">
        <v>2054</v>
      </c>
      <c r="M627" s="208" t="s">
        <v>2342</v>
      </c>
      <c r="N627" s="260" t="s">
        <v>667</v>
      </c>
      <c r="O627" s="209" t="s">
        <v>667</v>
      </c>
      <c r="P627" s="232" t="s">
        <v>674</v>
      </c>
      <c r="Q627" s="210">
        <v>1971</v>
      </c>
      <c r="R627" s="211">
        <v>2</v>
      </c>
      <c r="S627" s="211" t="s">
        <v>667</v>
      </c>
      <c r="T627" s="211" t="s">
        <v>667</v>
      </c>
      <c r="U627" s="211" t="s">
        <v>667</v>
      </c>
      <c r="V627" s="211" t="s">
        <v>667</v>
      </c>
      <c r="W627" s="211" t="s">
        <v>667</v>
      </c>
      <c r="X627" s="212">
        <v>0</v>
      </c>
      <c r="Y627" s="212">
        <v>0</v>
      </c>
      <c r="Z627" s="213" t="s">
        <v>2989</v>
      </c>
      <c r="AA627" s="214">
        <v>2022</v>
      </c>
      <c r="AB627" s="215">
        <v>6</v>
      </c>
      <c r="AC627" s="215">
        <v>11</v>
      </c>
      <c r="AD627" s="220" t="b">
        <f>IF(ISBLANK(GroupMember[[#This Row],[1. Identifiant interne d’exploitation agricole*]]),"",IF(ISERROR(MATCH(GroupMember[[#This Row],[1. Identifiant interne d’exploitation agricole*]],CertifiedCrop[1. Identifiant interne d’exploitation agricole*],0)),FALSE,TRUE))</f>
        <v>1</v>
      </c>
      <c r="AE627" s="220" t="b">
        <f>IF(ISBLANK(GroupMember[[#This Row],[1. Identifiant interne d’exploitation agricole*]]),"",IF(ISERROR(MATCH(GroupMember[[#This Row],[1. Identifiant interne d’exploitation agricole*]],FarmUnit[1. Identifiant interne d’exploitation agricole*],0)),FALSE,TRUE))</f>
        <v>1</v>
      </c>
      <c r="AF627" s="165" t="str">
        <f t="shared" ref="AF627:AF690" si="40">IFERROR(CONCATENATE(L627," ",M627),"")</f>
        <v xml:space="preserve"> HERMAN TAODY</v>
      </c>
      <c r="AG627" s="166" t="str">
        <f t="shared" ref="AG627:AG690" si="41">CONCATENATE(AC627,"/",AB627,"/",AA627)</f>
        <v>11/6/2022</v>
      </c>
      <c r="AH627" s="167">
        <f t="shared" si="39"/>
        <v>5</v>
      </c>
      <c r="AI627" s="168">
        <f t="shared" ref="AI627:AI690" si="42">IF((X627+Y627/12)&lt;0,"",(X627+Y627/12))</f>
        <v>0</v>
      </c>
    </row>
    <row r="628" spans="1:35" ht="15.75" customHeight="1" x14ac:dyDescent="0.2">
      <c r="A628" s="233" t="s">
        <v>2343</v>
      </c>
      <c r="B628" s="206" t="s">
        <v>667</v>
      </c>
      <c r="C628" s="206" t="s">
        <v>2343</v>
      </c>
      <c r="D628" s="227" t="s">
        <v>2177</v>
      </c>
      <c r="E628" s="206" t="s">
        <v>669</v>
      </c>
      <c r="F628" s="206" t="s">
        <v>670</v>
      </c>
      <c r="G628" s="227" t="s">
        <v>2177</v>
      </c>
      <c r="H628" s="275">
        <v>3.3</v>
      </c>
      <c r="I628" s="206" t="s">
        <v>671</v>
      </c>
      <c r="J628" s="206">
        <v>1</v>
      </c>
      <c r="K628" s="207">
        <v>2022</v>
      </c>
      <c r="L628" s="234" t="s">
        <v>2272</v>
      </c>
      <c r="M628" s="208" t="s">
        <v>2316</v>
      </c>
      <c r="N628" s="260" t="s">
        <v>667</v>
      </c>
      <c r="O628" s="209" t="s">
        <v>667</v>
      </c>
      <c r="P628" s="232" t="s">
        <v>674</v>
      </c>
      <c r="Q628" s="210">
        <v>1990</v>
      </c>
      <c r="R628" s="211">
        <v>4</v>
      </c>
      <c r="S628" s="211" t="s">
        <v>667</v>
      </c>
      <c r="T628" s="211" t="s">
        <v>667</v>
      </c>
      <c r="U628" s="211" t="s">
        <v>667</v>
      </c>
      <c r="V628" s="211" t="s">
        <v>667</v>
      </c>
      <c r="W628" s="211" t="s">
        <v>667</v>
      </c>
      <c r="X628" s="212">
        <v>0</v>
      </c>
      <c r="Y628" s="212">
        <v>0</v>
      </c>
      <c r="Z628" s="213" t="s">
        <v>2989</v>
      </c>
      <c r="AA628" s="214">
        <v>2022</v>
      </c>
      <c r="AB628" s="215">
        <v>6</v>
      </c>
      <c r="AC628" s="215">
        <v>11</v>
      </c>
      <c r="AD628" s="220" t="b">
        <f>IF(ISBLANK(GroupMember[[#This Row],[1. Identifiant interne d’exploitation agricole*]]),"",IF(ISERROR(MATCH(GroupMember[[#This Row],[1. Identifiant interne d’exploitation agricole*]],CertifiedCrop[1. Identifiant interne d’exploitation agricole*],0)),FALSE,TRUE))</f>
        <v>1</v>
      </c>
      <c r="AE628" s="220" t="b">
        <f>IF(ISBLANK(GroupMember[[#This Row],[1. Identifiant interne d’exploitation agricole*]]),"",IF(ISERROR(MATCH(GroupMember[[#This Row],[1. Identifiant interne d’exploitation agricole*]],FarmUnit[1. Identifiant interne d’exploitation agricole*],0)),FALSE,TRUE))</f>
        <v>1</v>
      </c>
      <c r="AF628" s="165" t="str">
        <f t="shared" si="40"/>
        <v xml:space="preserve"> FRANCOIS  TAHO</v>
      </c>
      <c r="AG628" s="166" t="str">
        <f t="shared" si="41"/>
        <v>11/6/2022</v>
      </c>
      <c r="AH628" s="167">
        <f t="shared" si="39"/>
        <v>5</v>
      </c>
      <c r="AI628" s="168">
        <f t="shared" si="42"/>
        <v>0</v>
      </c>
    </row>
    <row r="629" spans="1:35" ht="15.75" customHeight="1" x14ac:dyDescent="0.2">
      <c r="A629" s="206" t="s">
        <v>2344</v>
      </c>
      <c r="B629" s="206" t="s">
        <v>667</v>
      </c>
      <c r="C629" s="206" t="s">
        <v>2344</v>
      </c>
      <c r="D629" s="227" t="s">
        <v>2177</v>
      </c>
      <c r="E629" s="206" t="s">
        <v>669</v>
      </c>
      <c r="F629" s="206" t="s">
        <v>670</v>
      </c>
      <c r="G629" s="227" t="s">
        <v>2177</v>
      </c>
      <c r="H629" s="275">
        <v>3.2</v>
      </c>
      <c r="I629" s="206" t="s">
        <v>671</v>
      </c>
      <c r="J629" s="206">
        <v>1</v>
      </c>
      <c r="K629" s="207">
        <v>2022</v>
      </c>
      <c r="L629" s="234" t="s">
        <v>2345</v>
      </c>
      <c r="M629" s="208" t="s">
        <v>2346</v>
      </c>
      <c r="N629" s="260" t="s">
        <v>667</v>
      </c>
      <c r="O629" s="209" t="s">
        <v>667</v>
      </c>
      <c r="P629" s="232" t="s">
        <v>674</v>
      </c>
      <c r="Q629" s="210">
        <v>1988</v>
      </c>
      <c r="R629" s="211">
        <v>2</v>
      </c>
      <c r="S629" s="211" t="s">
        <v>667</v>
      </c>
      <c r="T629" s="211" t="s">
        <v>667</v>
      </c>
      <c r="U629" s="211" t="s">
        <v>667</v>
      </c>
      <c r="V629" s="211" t="s">
        <v>667</v>
      </c>
      <c r="W629" s="211" t="s">
        <v>667</v>
      </c>
      <c r="X629" s="212">
        <v>0</v>
      </c>
      <c r="Y629" s="212">
        <v>0</v>
      </c>
      <c r="Z629" s="213" t="s">
        <v>2989</v>
      </c>
      <c r="AA629" s="214">
        <v>2022</v>
      </c>
      <c r="AB629" s="215">
        <v>6</v>
      </c>
      <c r="AC629" s="215">
        <v>11</v>
      </c>
      <c r="AD629" s="220" t="b">
        <f>IF(ISBLANK(GroupMember[[#This Row],[1. Identifiant interne d’exploitation agricole*]]),"",IF(ISERROR(MATCH(GroupMember[[#This Row],[1. Identifiant interne d’exploitation agricole*]],CertifiedCrop[1. Identifiant interne d’exploitation agricole*],0)),FALSE,TRUE))</f>
        <v>1</v>
      </c>
      <c r="AE629" s="220" t="b">
        <f>IF(ISBLANK(GroupMember[[#This Row],[1. Identifiant interne d’exploitation agricole*]]),"",IF(ISERROR(MATCH(GroupMember[[#This Row],[1. Identifiant interne d’exploitation agricole*]],FarmUnit[1. Identifiant interne d’exploitation agricole*],0)),FALSE,TRUE))</f>
        <v>1</v>
      </c>
      <c r="AF629" s="165" t="str">
        <f t="shared" si="40"/>
        <v>LEO SERGE  TIANEKAN</v>
      </c>
      <c r="AG629" s="166" t="str">
        <f t="shared" si="41"/>
        <v>11/6/2022</v>
      </c>
      <c r="AH629" s="167">
        <f t="shared" si="39"/>
        <v>5</v>
      </c>
      <c r="AI629" s="168">
        <f t="shared" si="42"/>
        <v>0</v>
      </c>
    </row>
    <row r="630" spans="1:35" ht="15.75" customHeight="1" x14ac:dyDescent="0.2">
      <c r="A630" s="233" t="s">
        <v>2347</v>
      </c>
      <c r="B630" s="206" t="s">
        <v>667</v>
      </c>
      <c r="C630" s="206" t="s">
        <v>2347</v>
      </c>
      <c r="D630" s="227" t="s">
        <v>2177</v>
      </c>
      <c r="E630" s="206" t="s">
        <v>669</v>
      </c>
      <c r="F630" s="206" t="s">
        <v>670</v>
      </c>
      <c r="G630" s="227" t="s">
        <v>2177</v>
      </c>
      <c r="H630" s="275">
        <v>4.16</v>
      </c>
      <c r="I630" s="206" t="s">
        <v>671</v>
      </c>
      <c r="J630" s="206">
        <v>1</v>
      </c>
      <c r="K630" s="207">
        <v>2022</v>
      </c>
      <c r="L630" s="234" t="s">
        <v>2348</v>
      </c>
      <c r="M630" s="208" t="s">
        <v>2294</v>
      </c>
      <c r="N630" s="260" t="s">
        <v>667</v>
      </c>
      <c r="O630" s="209" t="s">
        <v>667</v>
      </c>
      <c r="P630" s="232" t="s">
        <v>674</v>
      </c>
      <c r="Q630" s="210">
        <v>1977</v>
      </c>
      <c r="R630" s="211">
        <v>3</v>
      </c>
      <c r="S630" s="211" t="s">
        <v>667</v>
      </c>
      <c r="T630" s="211" t="s">
        <v>667</v>
      </c>
      <c r="U630" s="211" t="s">
        <v>667</v>
      </c>
      <c r="V630" s="211" t="s">
        <v>667</v>
      </c>
      <c r="W630" s="211" t="s">
        <v>667</v>
      </c>
      <c r="X630" s="212">
        <v>0</v>
      </c>
      <c r="Y630" s="212">
        <v>0</v>
      </c>
      <c r="Z630" s="213" t="s">
        <v>2989</v>
      </c>
      <c r="AA630" s="214">
        <v>2022</v>
      </c>
      <c r="AB630" s="215">
        <v>3</v>
      </c>
      <c r="AC630" s="215">
        <v>22</v>
      </c>
      <c r="AD630" s="220" t="b">
        <f>IF(ISBLANK(GroupMember[[#This Row],[1. Identifiant interne d’exploitation agricole*]]),"",IF(ISERROR(MATCH(GroupMember[[#This Row],[1. Identifiant interne d’exploitation agricole*]],CertifiedCrop[1. Identifiant interne d’exploitation agricole*],0)),FALSE,TRUE))</f>
        <v>1</v>
      </c>
      <c r="AE630" s="220" t="b">
        <f>IF(ISBLANK(GroupMember[[#This Row],[1. Identifiant interne d’exploitation agricole*]]),"",IF(ISERROR(MATCH(GroupMember[[#This Row],[1. Identifiant interne d’exploitation agricole*]],FarmUnit[1. Identifiant interne d’exploitation agricole*],0)),FALSE,TRUE))</f>
        <v>1</v>
      </c>
      <c r="AF630" s="165" t="str">
        <f t="shared" si="40"/>
        <v xml:space="preserve">SAYACOUBA  NABALUM </v>
      </c>
      <c r="AG630" s="166" t="str">
        <f t="shared" si="41"/>
        <v>22/3/2022</v>
      </c>
      <c r="AH630" s="167">
        <f t="shared" si="39"/>
        <v>5</v>
      </c>
      <c r="AI630" s="168">
        <f t="shared" si="42"/>
        <v>0</v>
      </c>
    </row>
    <row r="631" spans="1:35" ht="15.75" customHeight="1" x14ac:dyDescent="0.2">
      <c r="A631" s="206" t="s">
        <v>2349</v>
      </c>
      <c r="B631" s="206" t="s">
        <v>667</v>
      </c>
      <c r="C631" s="206" t="s">
        <v>2349</v>
      </c>
      <c r="D631" s="227" t="s">
        <v>2177</v>
      </c>
      <c r="E631" s="206" t="s">
        <v>669</v>
      </c>
      <c r="F631" s="206" t="s">
        <v>670</v>
      </c>
      <c r="G631" s="227" t="s">
        <v>2177</v>
      </c>
      <c r="H631" s="275">
        <v>3.54</v>
      </c>
      <c r="I631" s="206" t="s">
        <v>671</v>
      </c>
      <c r="J631" s="206">
        <v>1</v>
      </c>
      <c r="K631" s="207">
        <v>2022</v>
      </c>
      <c r="L631" s="234" t="s">
        <v>2350</v>
      </c>
      <c r="M631" s="208" t="s">
        <v>2351</v>
      </c>
      <c r="N631" s="260" t="s">
        <v>667</v>
      </c>
      <c r="O631" s="209" t="s">
        <v>667</v>
      </c>
      <c r="P631" s="232" t="s">
        <v>674</v>
      </c>
      <c r="Q631" s="210">
        <v>1990</v>
      </c>
      <c r="R631" s="211">
        <v>5</v>
      </c>
      <c r="S631" s="211" t="s">
        <v>667</v>
      </c>
      <c r="T631" s="211" t="s">
        <v>667</v>
      </c>
      <c r="U631" s="211" t="s">
        <v>667</v>
      </c>
      <c r="V631" s="211" t="s">
        <v>667</v>
      </c>
      <c r="W631" s="211" t="s">
        <v>667</v>
      </c>
      <c r="X631" s="212">
        <v>0</v>
      </c>
      <c r="Y631" s="212">
        <v>0</v>
      </c>
      <c r="Z631" s="213" t="s">
        <v>2989</v>
      </c>
      <c r="AA631" s="214">
        <v>2022</v>
      </c>
      <c r="AB631" s="215">
        <v>3</v>
      </c>
      <c r="AC631" s="215">
        <v>22</v>
      </c>
      <c r="AD631" s="220" t="b">
        <f>IF(ISBLANK(GroupMember[[#This Row],[1. Identifiant interne d’exploitation agricole*]]),"",IF(ISERROR(MATCH(GroupMember[[#This Row],[1. Identifiant interne d’exploitation agricole*]],CertifiedCrop[1. Identifiant interne d’exploitation agricole*],0)),FALSE,TRUE))</f>
        <v>1</v>
      </c>
      <c r="AE631" s="220" t="b">
        <f>IF(ISBLANK(GroupMember[[#This Row],[1. Identifiant interne d’exploitation agricole*]]),"",IF(ISERROR(MATCH(GroupMember[[#This Row],[1. Identifiant interne d’exploitation agricole*]],FarmUnit[1. Identifiant interne d’exploitation agricole*],0)),FALSE,TRUE))</f>
        <v>1</v>
      </c>
      <c r="AF631" s="165" t="str">
        <f t="shared" si="40"/>
        <v xml:space="preserve"> JONAS  TOHOUN</v>
      </c>
      <c r="AG631" s="166" t="str">
        <f t="shared" si="41"/>
        <v>22/3/2022</v>
      </c>
      <c r="AH631" s="167">
        <f t="shared" si="39"/>
        <v>5</v>
      </c>
      <c r="AI631" s="168">
        <f t="shared" si="42"/>
        <v>0</v>
      </c>
    </row>
    <row r="632" spans="1:35" ht="15.75" customHeight="1" x14ac:dyDescent="0.2">
      <c r="A632" s="233" t="s">
        <v>2352</v>
      </c>
      <c r="B632" s="206" t="s">
        <v>667</v>
      </c>
      <c r="C632" s="206" t="s">
        <v>2352</v>
      </c>
      <c r="D632" s="227" t="s">
        <v>2177</v>
      </c>
      <c r="E632" s="206" t="s">
        <v>669</v>
      </c>
      <c r="F632" s="206" t="s">
        <v>670</v>
      </c>
      <c r="G632" s="227" t="s">
        <v>2177</v>
      </c>
      <c r="H632" s="275">
        <v>4.05</v>
      </c>
      <c r="I632" s="206" t="s">
        <v>671</v>
      </c>
      <c r="J632" s="206">
        <v>1</v>
      </c>
      <c r="K632" s="207">
        <v>2022</v>
      </c>
      <c r="L632" s="234" t="s">
        <v>2353</v>
      </c>
      <c r="M632" s="208" t="s">
        <v>2354</v>
      </c>
      <c r="N632" s="260" t="s">
        <v>667</v>
      </c>
      <c r="O632" s="209" t="s">
        <v>667</v>
      </c>
      <c r="P632" s="232" t="s">
        <v>674</v>
      </c>
      <c r="Q632" s="210">
        <v>1987</v>
      </c>
      <c r="R632" s="211">
        <v>5</v>
      </c>
      <c r="S632" s="211" t="s">
        <v>667</v>
      </c>
      <c r="T632" s="211" t="s">
        <v>667</v>
      </c>
      <c r="U632" s="211" t="s">
        <v>667</v>
      </c>
      <c r="V632" s="211" t="s">
        <v>667</v>
      </c>
      <c r="W632" s="211" t="s">
        <v>667</v>
      </c>
      <c r="X632" s="212">
        <v>0</v>
      </c>
      <c r="Y632" s="212">
        <v>0</v>
      </c>
      <c r="Z632" s="213" t="s">
        <v>2989</v>
      </c>
      <c r="AA632" s="214">
        <v>2022</v>
      </c>
      <c r="AB632" s="215">
        <v>3</v>
      </c>
      <c r="AC632" s="215">
        <v>21</v>
      </c>
      <c r="AD632" s="220" t="b">
        <f>IF(ISBLANK(GroupMember[[#This Row],[1. Identifiant interne d’exploitation agricole*]]),"",IF(ISERROR(MATCH(GroupMember[[#This Row],[1. Identifiant interne d’exploitation agricole*]],CertifiedCrop[1. Identifiant interne d’exploitation agricole*],0)),FALSE,TRUE))</f>
        <v>1</v>
      </c>
      <c r="AE632" s="220" t="b">
        <f>IF(ISBLANK(GroupMember[[#This Row],[1. Identifiant interne d’exploitation agricole*]]),"",IF(ISERROR(MATCH(GroupMember[[#This Row],[1. Identifiant interne d’exploitation agricole*]],FarmUnit[1. Identifiant interne d’exploitation agricole*],0)),FALSE,TRUE))</f>
        <v>1</v>
      </c>
      <c r="AF632" s="165" t="str">
        <f t="shared" si="40"/>
        <v xml:space="preserve"> DOANTIEN TOKPA</v>
      </c>
      <c r="AG632" s="166" t="str">
        <f t="shared" si="41"/>
        <v>21/3/2022</v>
      </c>
      <c r="AH632" s="167">
        <f t="shared" si="39"/>
        <v>6</v>
      </c>
      <c r="AI632" s="168">
        <f t="shared" si="42"/>
        <v>0</v>
      </c>
    </row>
    <row r="633" spans="1:35" ht="15.75" customHeight="1" x14ac:dyDescent="0.2">
      <c r="A633" s="206" t="s">
        <v>2355</v>
      </c>
      <c r="B633" s="206" t="s">
        <v>667</v>
      </c>
      <c r="C633" s="206" t="s">
        <v>2355</v>
      </c>
      <c r="D633" s="227" t="s">
        <v>2177</v>
      </c>
      <c r="E633" s="206" t="s">
        <v>669</v>
      </c>
      <c r="F633" s="206" t="s">
        <v>670</v>
      </c>
      <c r="G633" s="227" t="s">
        <v>2177</v>
      </c>
      <c r="H633" s="275">
        <v>3.53</v>
      </c>
      <c r="I633" s="206" t="s">
        <v>671</v>
      </c>
      <c r="J633" s="206">
        <v>1</v>
      </c>
      <c r="K633" s="207">
        <v>2022</v>
      </c>
      <c r="L633" s="234" t="s">
        <v>2356</v>
      </c>
      <c r="M633" s="208" t="s">
        <v>2357</v>
      </c>
      <c r="N633" s="260" t="s">
        <v>667</v>
      </c>
      <c r="O633" s="209" t="s">
        <v>667</v>
      </c>
      <c r="P633" s="232" t="s">
        <v>674</v>
      </c>
      <c r="Q633" s="210">
        <v>1979</v>
      </c>
      <c r="R633" s="211">
        <v>6</v>
      </c>
      <c r="S633" s="211" t="s">
        <v>667</v>
      </c>
      <c r="T633" s="211" t="s">
        <v>667</v>
      </c>
      <c r="U633" s="211" t="s">
        <v>667</v>
      </c>
      <c r="V633" s="211" t="s">
        <v>667</v>
      </c>
      <c r="W633" s="211" t="s">
        <v>667</v>
      </c>
      <c r="X633" s="212">
        <v>0</v>
      </c>
      <c r="Y633" s="212">
        <v>0</v>
      </c>
      <c r="Z633" s="213" t="s">
        <v>2989</v>
      </c>
      <c r="AA633" s="214">
        <v>2022</v>
      </c>
      <c r="AB633" s="215">
        <v>3</v>
      </c>
      <c r="AC633" s="215">
        <v>28</v>
      </c>
      <c r="AD633" s="220" t="b">
        <f>IF(ISBLANK(GroupMember[[#This Row],[1. Identifiant interne d’exploitation agricole*]]),"",IF(ISERROR(MATCH(GroupMember[[#This Row],[1. Identifiant interne d’exploitation agricole*]],CertifiedCrop[1. Identifiant interne d’exploitation agricole*],0)),FALSE,TRUE))</f>
        <v>1</v>
      </c>
      <c r="AE633" s="220" t="b">
        <f>IF(ISBLANK(GroupMember[[#This Row],[1. Identifiant interne d’exploitation agricole*]]),"",IF(ISERROR(MATCH(GroupMember[[#This Row],[1. Identifiant interne d’exploitation agricole*]],FarmUnit[1. Identifiant interne d’exploitation agricole*],0)),FALSE,TRUE))</f>
        <v>1</v>
      </c>
      <c r="AF633" s="165" t="str">
        <f t="shared" si="40"/>
        <v xml:space="preserve"> JULES  WOUIN</v>
      </c>
      <c r="AG633" s="166" t="str">
        <f t="shared" si="41"/>
        <v>28/3/2022</v>
      </c>
      <c r="AH633" s="167">
        <f t="shared" si="39"/>
        <v>6</v>
      </c>
      <c r="AI633" s="168">
        <f t="shared" si="42"/>
        <v>0</v>
      </c>
    </row>
    <row r="634" spans="1:35" ht="15.75" customHeight="1" x14ac:dyDescent="0.2">
      <c r="A634" s="233" t="s">
        <v>2358</v>
      </c>
      <c r="B634" s="206" t="s">
        <v>667</v>
      </c>
      <c r="C634" s="206" t="s">
        <v>2358</v>
      </c>
      <c r="D634" s="227" t="s">
        <v>2177</v>
      </c>
      <c r="E634" s="206" t="s">
        <v>669</v>
      </c>
      <c r="F634" s="206" t="s">
        <v>670</v>
      </c>
      <c r="G634" s="227" t="s">
        <v>2177</v>
      </c>
      <c r="H634" s="275">
        <v>4</v>
      </c>
      <c r="I634" s="206" t="s">
        <v>671</v>
      </c>
      <c r="J634" s="206">
        <v>1</v>
      </c>
      <c r="K634" s="207">
        <v>2022</v>
      </c>
      <c r="L634" s="234" t="s">
        <v>2359</v>
      </c>
      <c r="M634" s="208" t="s">
        <v>1895</v>
      </c>
      <c r="N634" s="260" t="s">
        <v>667</v>
      </c>
      <c r="O634" s="209" t="s">
        <v>667</v>
      </c>
      <c r="P634" s="232" t="s">
        <v>679</v>
      </c>
      <c r="Q634" s="210">
        <v>1975</v>
      </c>
      <c r="R634" s="211">
        <v>4</v>
      </c>
      <c r="S634" s="211" t="s">
        <v>667</v>
      </c>
      <c r="T634" s="211" t="s">
        <v>667</v>
      </c>
      <c r="U634" s="211" t="s">
        <v>667</v>
      </c>
      <c r="V634" s="211" t="s">
        <v>667</v>
      </c>
      <c r="W634" s="211" t="s">
        <v>667</v>
      </c>
      <c r="X634" s="212">
        <v>0</v>
      </c>
      <c r="Y634" s="212">
        <v>0</v>
      </c>
      <c r="Z634" s="213" t="s">
        <v>2989</v>
      </c>
      <c r="AA634" s="214">
        <v>2022</v>
      </c>
      <c r="AB634" s="215">
        <v>3</v>
      </c>
      <c r="AC634" s="215">
        <v>25</v>
      </c>
      <c r="AD634" s="220" t="b">
        <f>IF(ISBLANK(GroupMember[[#This Row],[1. Identifiant interne d’exploitation agricole*]]),"",IF(ISERROR(MATCH(GroupMember[[#This Row],[1. Identifiant interne d’exploitation agricole*]],CertifiedCrop[1. Identifiant interne d’exploitation agricole*],0)),FALSE,TRUE))</f>
        <v>1</v>
      </c>
      <c r="AE634" s="220" t="b">
        <f>IF(ISBLANK(GroupMember[[#This Row],[1. Identifiant interne d’exploitation agricole*]]),"",IF(ISERROR(MATCH(GroupMember[[#This Row],[1. Identifiant interne d’exploitation agricole*]],FarmUnit[1. Identifiant interne d’exploitation agricole*],0)),FALSE,TRUE))</f>
        <v>1</v>
      </c>
      <c r="AF634" s="165" t="str">
        <f t="shared" si="40"/>
        <v xml:space="preserve"> SUZANE YORO</v>
      </c>
      <c r="AG634" s="166" t="str">
        <f t="shared" si="41"/>
        <v>25/3/2022</v>
      </c>
      <c r="AH634" s="167">
        <f t="shared" si="39"/>
        <v>6</v>
      </c>
      <c r="AI634" s="168">
        <f t="shared" si="42"/>
        <v>0</v>
      </c>
    </row>
    <row r="635" spans="1:35" ht="15.75" customHeight="1" x14ac:dyDescent="0.2">
      <c r="A635" s="206" t="s">
        <v>2360</v>
      </c>
      <c r="B635" s="206" t="s">
        <v>667</v>
      </c>
      <c r="C635" s="206" t="s">
        <v>2360</v>
      </c>
      <c r="D635" s="227" t="s">
        <v>2177</v>
      </c>
      <c r="E635" s="206" t="s">
        <v>669</v>
      </c>
      <c r="F635" s="206" t="s">
        <v>670</v>
      </c>
      <c r="G635" s="227" t="s">
        <v>2177</v>
      </c>
      <c r="H635" s="275">
        <v>5.47</v>
      </c>
      <c r="I635" s="206" t="s">
        <v>671</v>
      </c>
      <c r="J635" s="206">
        <v>1</v>
      </c>
      <c r="K635" s="207">
        <v>2022</v>
      </c>
      <c r="L635" s="234" t="s">
        <v>2361</v>
      </c>
      <c r="M635" s="208" t="s">
        <v>2362</v>
      </c>
      <c r="N635" s="260" t="s">
        <v>667</v>
      </c>
      <c r="O635" s="209" t="s">
        <v>667</v>
      </c>
      <c r="P635" s="232" t="s">
        <v>674</v>
      </c>
      <c r="Q635" s="210">
        <v>1974</v>
      </c>
      <c r="R635" s="211">
        <v>4</v>
      </c>
      <c r="S635" s="211" t="s">
        <v>667</v>
      </c>
      <c r="T635" s="211" t="s">
        <v>667</v>
      </c>
      <c r="U635" s="211" t="s">
        <v>667</v>
      </c>
      <c r="V635" s="211" t="s">
        <v>667</v>
      </c>
      <c r="W635" s="211" t="s">
        <v>667</v>
      </c>
      <c r="X635" s="212">
        <v>0</v>
      </c>
      <c r="Y635" s="212">
        <v>0</v>
      </c>
      <c r="Z635" s="213" t="s">
        <v>2989</v>
      </c>
      <c r="AA635" s="214">
        <v>2022</v>
      </c>
      <c r="AB635" s="215">
        <v>3</v>
      </c>
      <c r="AC635" s="215">
        <v>25</v>
      </c>
      <c r="AD635" s="220" t="b">
        <f>IF(ISBLANK(GroupMember[[#This Row],[1. Identifiant interne d’exploitation agricole*]]),"",IF(ISERROR(MATCH(GroupMember[[#This Row],[1. Identifiant interne d’exploitation agricole*]],CertifiedCrop[1. Identifiant interne d’exploitation agricole*],0)),FALSE,TRUE))</f>
        <v>1</v>
      </c>
      <c r="AE635" s="220" t="b">
        <f>IF(ISBLANK(GroupMember[[#This Row],[1. Identifiant interne d’exploitation agricole*]]),"",IF(ISERROR(MATCH(GroupMember[[#This Row],[1. Identifiant interne d’exploitation agricole*]],FarmUnit[1. Identifiant interne d’exploitation agricole*],0)),FALSE,TRUE))</f>
        <v>1</v>
      </c>
      <c r="AF635" s="165" t="str">
        <f t="shared" si="40"/>
        <v xml:space="preserve"> HAMIDOU  ZALE</v>
      </c>
      <c r="AG635" s="166" t="str">
        <f t="shared" si="41"/>
        <v>25/3/2022</v>
      </c>
      <c r="AH635" s="167">
        <f t="shared" si="39"/>
        <v>6</v>
      </c>
      <c r="AI635" s="168">
        <f t="shared" si="42"/>
        <v>0</v>
      </c>
    </row>
    <row r="636" spans="1:35" ht="15.75" customHeight="1" x14ac:dyDescent="0.2">
      <c r="A636" s="233" t="s">
        <v>2363</v>
      </c>
      <c r="B636" s="206" t="s">
        <v>667</v>
      </c>
      <c r="C636" s="206" t="s">
        <v>2363</v>
      </c>
      <c r="D636" s="227" t="s">
        <v>2177</v>
      </c>
      <c r="E636" s="206" t="s">
        <v>669</v>
      </c>
      <c r="F636" s="206" t="s">
        <v>670</v>
      </c>
      <c r="G636" s="227" t="s">
        <v>2177</v>
      </c>
      <c r="H636" s="275">
        <v>3.53</v>
      </c>
      <c r="I636" s="206" t="s">
        <v>671</v>
      </c>
      <c r="J636" s="206">
        <v>1</v>
      </c>
      <c r="K636" s="207">
        <v>2022</v>
      </c>
      <c r="L636" s="234" t="s">
        <v>2364</v>
      </c>
      <c r="M636" s="208" t="s">
        <v>1258</v>
      </c>
      <c r="N636" s="260" t="s">
        <v>667</v>
      </c>
      <c r="O636" s="209" t="s">
        <v>667</v>
      </c>
      <c r="P636" s="232" t="s">
        <v>674</v>
      </c>
      <c r="Q636" s="210">
        <v>1998</v>
      </c>
      <c r="R636" s="211">
        <v>2</v>
      </c>
      <c r="S636" s="211" t="s">
        <v>667</v>
      </c>
      <c r="T636" s="211" t="s">
        <v>667</v>
      </c>
      <c r="U636" s="211" t="s">
        <v>667</v>
      </c>
      <c r="V636" s="211" t="s">
        <v>667</v>
      </c>
      <c r="W636" s="211" t="s">
        <v>667</v>
      </c>
      <c r="X636" s="212">
        <v>0</v>
      </c>
      <c r="Y636" s="212">
        <v>0</v>
      </c>
      <c r="Z636" s="213" t="s">
        <v>2989</v>
      </c>
      <c r="AA636" s="214">
        <v>2022</v>
      </c>
      <c r="AB636" s="215">
        <v>3</v>
      </c>
      <c r="AC636" s="215">
        <v>25</v>
      </c>
      <c r="AD636" s="220" t="b">
        <f>IF(ISBLANK(GroupMember[[#This Row],[1. Identifiant interne d’exploitation agricole*]]),"",IF(ISERROR(MATCH(GroupMember[[#This Row],[1. Identifiant interne d’exploitation agricole*]],CertifiedCrop[1. Identifiant interne d’exploitation agricole*],0)),FALSE,TRUE))</f>
        <v>1</v>
      </c>
      <c r="AE636" s="220" t="b">
        <f>IF(ISBLANK(GroupMember[[#This Row],[1. Identifiant interne d’exploitation agricole*]]),"",IF(ISERROR(MATCH(GroupMember[[#This Row],[1. Identifiant interne d’exploitation agricole*]],FarmUnit[1. Identifiant interne d’exploitation agricole*],0)),FALSE,TRUE))</f>
        <v>1</v>
      </c>
      <c r="AF636" s="165" t="str">
        <f t="shared" si="40"/>
        <v xml:space="preserve"> KOUASSI  AMANI</v>
      </c>
      <c r="AG636" s="166" t="str">
        <f t="shared" si="41"/>
        <v>25/3/2022</v>
      </c>
      <c r="AH636" s="167">
        <f t="shared" si="39"/>
        <v>6</v>
      </c>
      <c r="AI636" s="168">
        <f t="shared" si="42"/>
        <v>0</v>
      </c>
    </row>
    <row r="637" spans="1:35" ht="15.75" customHeight="1" x14ac:dyDescent="0.2">
      <c r="A637" s="206" t="s">
        <v>2365</v>
      </c>
      <c r="B637" s="206" t="s">
        <v>667</v>
      </c>
      <c r="C637" s="206" t="s">
        <v>2365</v>
      </c>
      <c r="D637" s="227" t="s">
        <v>2177</v>
      </c>
      <c r="E637" s="206" t="s">
        <v>669</v>
      </c>
      <c r="F637" s="206" t="s">
        <v>670</v>
      </c>
      <c r="G637" s="227" t="s">
        <v>2177</v>
      </c>
      <c r="H637" s="275">
        <v>3.35</v>
      </c>
      <c r="I637" s="206" t="s">
        <v>671</v>
      </c>
      <c r="J637" s="206">
        <v>1</v>
      </c>
      <c r="K637" s="207">
        <v>2022</v>
      </c>
      <c r="L637" s="234" t="s">
        <v>1364</v>
      </c>
      <c r="M637" s="208" t="s">
        <v>2366</v>
      </c>
      <c r="N637" s="260" t="s">
        <v>667</v>
      </c>
      <c r="O637" s="209" t="s">
        <v>667</v>
      </c>
      <c r="P637" s="232" t="s">
        <v>674</v>
      </c>
      <c r="Q637" s="210">
        <v>1981</v>
      </c>
      <c r="R637" s="211">
        <v>6</v>
      </c>
      <c r="S637" s="211" t="s">
        <v>667</v>
      </c>
      <c r="T637" s="211" t="s">
        <v>667</v>
      </c>
      <c r="U637" s="211" t="s">
        <v>667</v>
      </c>
      <c r="V637" s="211" t="s">
        <v>667</v>
      </c>
      <c r="W637" s="211" t="s">
        <v>667</v>
      </c>
      <c r="X637" s="212">
        <v>0</v>
      </c>
      <c r="Y637" s="212">
        <v>0</v>
      </c>
      <c r="Z637" s="213" t="s">
        <v>2989</v>
      </c>
      <c r="AA637" s="214">
        <v>2022</v>
      </c>
      <c r="AB637" s="215">
        <v>3</v>
      </c>
      <c r="AC637" s="215">
        <v>20</v>
      </c>
      <c r="AD637" s="220" t="b">
        <f>IF(ISBLANK(GroupMember[[#This Row],[1. Identifiant interne d’exploitation agricole*]]),"",IF(ISERROR(MATCH(GroupMember[[#This Row],[1. Identifiant interne d’exploitation agricole*]],CertifiedCrop[1. Identifiant interne d’exploitation agricole*],0)),FALSE,TRUE))</f>
        <v>1</v>
      </c>
      <c r="AE637" s="220" t="b">
        <f>IF(ISBLANK(GroupMember[[#This Row],[1. Identifiant interne d’exploitation agricole*]]),"",IF(ISERROR(MATCH(GroupMember[[#This Row],[1. Identifiant interne d’exploitation agricole*]],FarmUnit[1. Identifiant interne d’exploitation agricole*],0)),FALSE,TRUE))</f>
        <v>1</v>
      </c>
      <c r="AF637" s="165" t="str">
        <f t="shared" si="40"/>
        <v>JONAS KOMBASSE</v>
      </c>
      <c r="AG637" s="166" t="str">
        <f t="shared" si="41"/>
        <v>20/3/2022</v>
      </c>
      <c r="AH637" s="167">
        <f t="shared" si="39"/>
        <v>6</v>
      </c>
      <c r="AI637" s="168">
        <f t="shared" si="42"/>
        <v>0</v>
      </c>
    </row>
    <row r="638" spans="1:35" ht="15.75" customHeight="1" x14ac:dyDescent="0.2">
      <c r="A638" s="233" t="s">
        <v>2367</v>
      </c>
      <c r="B638" s="206" t="s">
        <v>667</v>
      </c>
      <c r="C638" s="206" t="s">
        <v>2367</v>
      </c>
      <c r="D638" s="227" t="s">
        <v>2177</v>
      </c>
      <c r="E638" s="206" t="s">
        <v>669</v>
      </c>
      <c r="F638" s="206" t="s">
        <v>670</v>
      </c>
      <c r="G638" s="227" t="s">
        <v>2177</v>
      </c>
      <c r="H638" s="275">
        <v>3.91</v>
      </c>
      <c r="I638" s="206" t="s">
        <v>671</v>
      </c>
      <c r="J638" s="206">
        <v>1</v>
      </c>
      <c r="K638" s="207">
        <v>2022</v>
      </c>
      <c r="L638" s="234" t="s">
        <v>2368</v>
      </c>
      <c r="M638" s="208" t="s">
        <v>2369</v>
      </c>
      <c r="N638" s="260" t="s">
        <v>667</v>
      </c>
      <c r="O638" s="209" t="s">
        <v>667</v>
      </c>
      <c r="P638" s="232" t="s">
        <v>674</v>
      </c>
      <c r="Q638" s="210">
        <v>1980</v>
      </c>
      <c r="R638" s="211">
        <v>3</v>
      </c>
      <c r="S638" s="211" t="s">
        <v>667</v>
      </c>
      <c r="T638" s="211" t="s">
        <v>667</v>
      </c>
      <c r="U638" s="211" t="s">
        <v>667</v>
      </c>
      <c r="V638" s="211" t="s">
        <v>667</v>
      </c>
      <c r="W638" s="211" t="s">
        <v>667</v>
      </c>
      <c r="X638" s="212">
        <v>0</v>
      </c>
      <c r="Y638" s="212">
        <v>0</v>
      </c>
      <c r="Z638" s="213" t="s">
        <v>2989</v>
      </c>
      <c r="AA638" s="214">
        <v>2022</v>
      </c>
      <c r="AB638" s="215">
        <v>3</v>
      </c>
      <c r="AC638" s="215">
        <v>21</v>
      </c>
      <c r="AD638" s="220" t="b">
        <f>IF(ISBLANK(GroupMember[[#This Row],[1. Identifiant interne d’exploitation agricole*]]),"",IF(ISERROR(MATCH(GroupMember[[#This Row],[1. Identifiant interne d’exploitation agricole*]],CertifiedCrop[1. Identifiant interne d’exploitation agricole*],0)),FALSE,TRUE))</f>
        <v>1</v>
      </c>
      <c r="AE638" s="220" t="b">
        <f>IF(ISBLANK(GroupMember[[#This Row],[1. Identifiant interne d’exploitation agricole*]]),"",IF(ISERROR(MATCH(GroupMember[[#This Row],[1. Identifiant interne d’exploitation agricole*]],FarmUnit[1. Identifiant interne d’exploitation agricole*],0)),FALSE,TRUE))</f>
        <v>1</v>
      </c>
      <c r="AF638" s="165" t="str">
        <f t="shared" si="40"/>
        <v xml:space="preserve"> DJEDJA DIEHI</v>
      </c>
      <c r="AG638" s="166" t="str">
        <f t="shared" si="41"/>
        <v>21/3/2022</v>
      </c>
      <c r="AH638" s="167">
        <f t="shared" si="39"/>
        <v>6</v>
      </c>
      <c r="AI638" s="168">
        <f t="shared" si="42"/>
        <v>0</v>
      </c>
    </row>
    <row r="639" spans="1:35" ht="15.75" customHeight="1" x14ac:dyDescent="0.2">
      <c r="A639" s="206" t="s">
        <v>2370</v>
      </c>
      <c r="B639" s="206" t="s">
        <v>667</v>
      </c>
      <c r="C639" s="206" t="s">
        <v>2370</v>
      </c>
      <c r="D639" s="227" t="s">
        <v>2177</v>
      </c>
      <c r="E639" s="206" t="s">
        <v>669</v>
      </c>
      <c r="F639" s="206" t="s">
        <v>670</v>
      </c>
      <c r="G639" s="227" t="s">
        <v>2177</v>
      </c>
      <c r="H639" s="275">
        <v>4.51</v>
      </c>
      <c r="I639" s="206" t="s">
        <v>671</v>
      </c>
      <c r="J639" s="206">
        <v>1</v>
      </c>
      <c r="K639" s="207">
        <v>2022</v>
      </c>
      <c r="L639" s="234" t="s">
        <v>2371</v>
      </c>
      <c r="M639" s="208" t="s">
        <v>2369</v>
      </c>
      <c r="N639" s="260" t="s">
        <v>667</v>
      </c>
      <c r="O639" s="209" t="s">
        <v>667</v>
      </c>
      <c r="P639" s="232" t="s">
        <v>674</v>
      </c>
      <c r="Q639" s="210">
        <v>1982</v>
      </c>
      <c r="R639" s="211">
        <v>3</v>
      </c>
      <c r="S639" s="211" t="s">
        <v>667</v>
      </c>
      <c r="T639" s="211" t="s">
        <v>667</v>
      </c>
      <c r="U639" s="211" t="s">
        <v>667</v>
      </c>
      <c r="V639" s="211" t="s">
        <v>667</v>
      </c>
      <c r="W639" s="211" t="s">
        <v>667</v>
      </c>
      <c r="X639" s="212">
        <v>0</v>
      </c>
      <c r="Y639" s="212">
        <v>0</v>
      </c>
      <c r="Z639" s="213" t="s">
        <v>2989</v>
      </c>
      <c r="AA639" s="214">
        <v>2022</v>
      </c>
      <c r="AB639" s="215">
        <v>3</v>
      </c>
      <c r="AC639" s="215">
        <v>21</v>
      </c>
      <c r="AD639" s="220" t="b">
        <f>IF(ISBLANK(GroupMember[[#This Row],[1. Identifiant interne d’exploitation agricole*]]),"",IF(ISERROR(MATCH(GroupMember[[#This Row],[1. Identifiant interne d’exploitation agricole*]],CertifiedCrop[1. Identifiant interne d’exploitation agricole*],0)),FALSE,TRUE))</f>
        <v>1</v>
      </c>
      <c r="AE639" s="220" t="b">
        <f>IF(ISBLANK(GroupMember[[#This Row],[1. Identifiant interne d’exploitation agricole*]]),"",IF(ISERROR(MATCH(GroupMember[[#This Row],[1. Identifiant interne d’exploitation agricole*]],FarmUnit[1. Identifiant interne d’exploitation agricole*],0)),FALSE,TRUE))</f>
        <v>1</v>
      </c>
      <c r="AF639" s="165" t="str">
        <f t="shared" si="40"/>
        <v>DIEHI THIERRE  DIEHI</v>
      </c>
      <c r="AG639" s="166" t="str">
        <f t="shared" si="41"/>
        <v>21/3/2022</v>
      </c>
      <c r="AH639" s="167">
        <f t="shared" si="39"/>
        <v>6</v>
      </c>
      <c r="AI639" s="168">
        <f t="shared" si="42"/>
        <v>0</v>
      </c>
    </row>
    <row r="640" spans="1:35" ht="15.75" customHeight="1" x14ac:dyDescent="0.2">
      <c r="A640" s="206" t="s">
        <v>2372</v>
      </c>
      <c r="B640" s="206" t="s">
        <v>667</v>
      </c>
      <c r="C640" s="206" t="s">
        <v>2372</v>
      </c>
      <c r="D640" s="227" t="s">
        <v>2373</v>
      </c>
      <c r="E640" s="206" t="s">
        <v>669</v>
      </c>
      <c r="F640" s="206" t="s">
        <v>670</v>
      </c>
      <c r="G640" s="227" t="s">
        <v>2373</v>
      </c>
      <c r="H640" s="275">
        <v>3.85</v>
      </c>
      <c r="I640" s="206" t="s">
        <v>671</v>
      </c>
      <c r="J640" s="206">
        <v>1</v>
      </c>
      <c r="K640" s="207">
        <v>2022</v>
      </c>
      <c r="L640" s="234" t="s">
        <v>2374</v>
      </c>
      <c r="M640" s="208" t="s">
        <v>1840</v>
      </c>
      <c r="N640" s="260" t="s">
        <v>667</v>
      </c>
      <c r="O640" s="209" t="s">
        <v>667</v>
      </c>
      <c r="P640" s="232" t="s">
        <v>674</v>
      </c>
      <c r="Q640" s="210">
        <v>1983</v>
      </c>
      <c r="R640" s="211">
        <v>3</v>
      </c>
      <c r="S640" s="211" t="s">
        <v>667</v>
      </c>
      <c r="T640" s="211" t="s">
        <v>667</v>
      </c>
      <c r="U640" s="211" t="s">
        <v>667</v>
      </c>
      <c r="V640" s="211" t="s">
        <v>667</v>
      </c>
      <c r="W640" s="211" t="s">
        <v>667</v>
      </c>
      <c r="X640" s="212">
        <v>0</v>
      </c>
      <c r="Y640" s="212">
        <v>0</v>
      </c>
      <c r="Z640" s="213" t="s">
        <v>2987</v>
      </c>
      <c r="AA640" s="214">
        <v>2022</v>
      </c>
      <c r="AB640" s="214">
        <v>4</v>
      </c>
      <c r="AC640" s="214">
        <v>22</v>
      </c>
      <c r="AD640" s="220" t="b">
        <f>IF(ISBLANK(GroupMember[[#This Row],[1. Identifiant interne d’exploitation agricole*]]),"",IF(ISERROR(MATCH(GroupMember[[#This Row],[1. Identifiant interne d’exploitation agricole*]],CertifiedCrop[1. Identifiant interne d’exploitation agricole*],0)),FALSE,TRUE))</f>
        <v>1</v>
      </c>
      <c r="AE640" s="220" t="b">
        <f>IF(ISBLANK(GroupMember[[#This Row],[1. Identifiant interne d’exploitation agricole*]]),"",IF(ISERROR(MATCH(GroupMember[[#This Row],[1. Identifiant interne d’exploitation agricole*]],FarmUnit[1. Identifiant interne d’exploitation agricole*],0)),FALSE,TRUE))</f>
        <v>1</v>
      </c>
      <c r="AF640" s="165" t="str">
        <f t="shared" si="40"/>
        <v xml:space="preserve"> OMER  KEI</v>
      </c>
      <c r="AG640" s="166" t="str">
        <f t="shared" si="41"/>
        <v>22/4/2022</v>
      </c>
      <c r="AH640" s="167">
        <f t="shared" si="39"/>
        <v>2</v>
      </c>
      <c r="AI640" s="168">
        <f t="shared" si="42"/>
        <v>0</v>
      </c>
    </row>
    <row r="641" spans="1:35" ht="15.75" customHeight="1" x14ac:dyDescent="0.2">
      <c r="A641" s="206" t="s">
        <v>2375</v>
      </c>
      <c r="B641" s="206" t="s">
        <v>667</v>
      </c>
      <c r="C641" s="206" t="s">
        <v>2375</v>
      </c>
      <c r="D641" s="227" t="s">
        <v>2373</v>
      </c>
      <c r="E641" s="206" t="s">
        <v>669</v>
      </c>
      <c r="F641" s="206" t="s">
        <v>670</v>
      </c>
      <c r="G641" s="227" t="s">
        <v>2373</v>
      </c>
      <c r="H641" s="275">
        <v>3.57</v>
      </c>
      <c r="I641" s="206" t="s">
        <v>671</v>
      </c>
      <c r="J641" s="206">
        <v>1</v>
      </c>
      <c r="K641" s="207">
        <v>2022</v>
      </c>
      <c r="L641" s="234" t="s">
        <v>2376</v>
      </c>
      <c r="M641" s="208" t="s">
        <v>2377</v>
      </c>
      <c r="N641" s="260" t="s">
        <v>667</v>
      </c>
      <c r="O641" s="209" t="s">
        <v>667</v>
      </c>
      <c r="P641" s="232" t="s">
        <v>674</v>
      </c>
      <c r="Q641" s="210">
        <v>1991</v>
      </c>
      <c r="R641" s="211">
        <v>2</v>
      </c>
      <c r="S641" s="211" t="s">
        <v>667</v>
      </c>
      <c r="T641" s="211" t="s">
        <v>667</v>
      </c>
      <c r="U641" s="211" t="s">
        <v>667</v>
      </c>
      <c r="V641" s="211" t="s">
        <v>667</v>
      </c>
      <c r="W641" s="211" t="s">
        <v>667</v>
      </c>
      <c r="X641" s="212">
        <v>0</v>
      </c>
      <c r="Y641" s="212">
        <v>0</v>
      </c>
      <c r="Z641" s="213" t="s">
        <v>2987</v>
      </c>
      <c r="AA641" s="214">
        <v>2022</v>
      </c>
      <c r="AB641" s="214">
        <v>4</v>
      </c>
      <c r="AC641" s="214">
        <v>22</v>
      </c>
      <c r="AD641" s="220" t="b">
        <f>IF(ISBLANK(GroupMember[[#This Row],[1. Identifiant interne d’exploitation agricole*]]),"",IF(ISERROR(MATCH(GroupMember[[#This Row],[1. Identifiant interne d’exploitation agricole*]],CertifiedCrop[1. Identifiant interne d’exploitation agricole*],0)),FALSE,TRUE))</f>
        <v>1</v>
      </c>
      <c r="AE641" s="220" t="b">
        <f>IF(ISBLANK(GroupMember[[#This Row],[1. Identifiant interne d’exploitation agricole*]]),"",IF(ISERROR(MATCH(GroupMember[[#This Row],[1. Identifiant interne d’exploitation agricole*]],FarmUnit[1. Identifiant interne d’exploitation agricole*],0)),FALSE,TRUE))</f>
        <v>1</v>
      </c>
      <c r="AF641" s="165" t="str">
        <f t="shared" si="40"/>
        <v xml:space="preserve"> BOGNON FERDINAND  GANHI</v>
      </c>
      <c r="AG641" s="166" t="str">
        <f t="shared" si="41"/>
        <v>22/4/2022</v>
      </c>
      <c r="AH641" s="167">
        <f t="shared" si="39"/>
        <v>2</v>
      </c>
      <c r="AI641" s="168">
        <f t="shared" si="42"/>
        <v>0</v>
      </c>
    </row>
    <row r="642" spans="1:35" ht="15.75" customHeight="1" x14ac:dyDescent="0.2">
      <c r="A642" s="206" t="s">
        <v>2378</v>
      </c>
      <c r="B642" s="206" t="s">
        <v>667</v>
      </c>
      <c r="C642" s="206" t="s">
        <v>2378</v>
      </c>
      <c r="D642" s="227" t="s">
        <v>2373</v>
      </c>
      <c r="E642" s="206" t="s">
        <v>669</v>
      </c>
      <c r="F642" s="206" t="s">
        <v>670</v>
      </c>
      <c r="G642" s="227" t="s">
        <v>2373</v>
      </c>
      <c r="H642" s="275">
        <v>2.75</v>
      </c>
      <c r="I642" s="206" t="s">
        <v>671</v>
      </c>
      <c r="J642" s="206">
        <v>1</v>
      </c>
      <c r="K642" s="207">
        <v>2022</v>
      </c>
      <c r="L642" s="234" t="s">
        <v>2073</v>
      </c>
      <c r="M642" s="208" t="s">
        <v>1840</v>
      </c>
      <c r="N642" s="260" t="s">
        <v>667</v>
      </c>
      <c r="O642" s="209" t="s">
        <v>667</v>
      </c>
      <c r="P642" s="232" t="s">
        <v>674</v>
      </c>
      <c r="Q642" s="210">
        <v>1988</v>
      </c>
      <c r="R642" s="211">
        <v>8</v>
      </c>
      <c r="S642" s="211" t="s">
        <v>667</v>
      </c>
      <c r="T642" s="211" t="s">
        <v>667</v>
      </c>
      <c r="U642" s="211" t="s">
        <v>667</v>
      </c>
      <c r="V642" s="211" t="s">
        <v>667</v>
      </c>
      <c r="W642" s="211" t="s">
        <v>667</v>
      </c>
      <c r="X642" s="212">
        <v>0</v>
      </c>
      <c r="Y642" s="212">
        <v>0</v>
      </c>
      <c r="Z642" s="213" t="s">
        <v>2987</v>
      </c>
      <c r="AA642" s="214">
        <v>2022</v>
      </c>
      <c r="AB642" s="214">
        <v>4</v>
      </c>
      <c r="AC642" s="214">
        <v>23</v>
      </c>
      <c r="AD642" s="220" t="b">
        <f>IF(ISBLANK(GroupMember[[#This Row],[1. Identifiant interne d’exploitation agricole*]]),"",IF(ISERROR(MATCH(GroupMember[[#This Row],[1. Identifiant interne d’exploitation agricole*]],CertifiedCrop[1. Identifiant interne d’exploitation agricole*],0)),FALSE,TRUE))</f>
        <v>1</v>
      </c>
      <c r="AE642" s="220" t="b">
        <f>IF(ISBLANK(GroupMember[[#This Row],[1. Identifiant interne d’exploitation agricole*]]),"",IF(ISERROR(MATCH(GroupMember[[#This Row],[1. Identifiant interne d’exploitation agricole*]],FarmUnit[1. Identifiant interne d’exploitation agricole*],0)),FALSE,TRUE))</f>
        <v>1</v>
      </c>
      <c r="AF642" s="165" t="str">
        <f t="shared" si="40"/>
        <v xml:space="preserve"> HONORE  KEI</v>
      </c>
      <c r="AG642" s="166" t="str">
        <f t="shared" si="41"/>
        <v>23/4/2022</v>
      </c>
      <c r="AH642" s="167">
        <f t="shared" si="39"/>
        <v>5</v>
      </c>
      <c r="AI642" s="168">
        <f t="shared" si="42"/>
        <v>0</v>
      </c>
    </row>
    <row r="643" spans="1:35" ht="15.75" customHeight="1" x14ac:dyDescent="0.2">
      <c r="A643" s="206" t="s">
        <v>2379</v>
      </c>
      <c r="B643" s="206" t="s">
        <v>667</v>
      </c>
      <c r="C643" s="206" t="s">
        <v>2379</v>
      </c>
      <c r="D643" s="227" t="s">
        <v>2373</v>
      </c>
      <c r="E643" s="206" t="s">
        <v>669</v>
      </c>
      <c r="F643" s="206" t="s">
        <v>670</v>
      </c>
      <c r="G643" s="227" t="s">
        <v>2373</v>
      </c>
      <c r="H643" s="275">
        <v>3.81</v>
      </c>
      <c r="I643" s="206" t="s">
        <v>671</v>
      </c>
      <c r="J643" s="206">
        <v>1</v>
      </c>
      <c r="K643" s="207">
        <v>2022</v>
      </c>
      <c r="L643" s="234" t="s">
        <v>2380</v>
      </c>
      <c r="M643" s="208" t="s">
        <v>1743</v>
      </c>
      <c r="N643" s="260" t="s">
        <v>667</v>
      </c>
      <c r="O643" s="209" t="s">
        <v>667</v>
      </c>
      <c r="P643" s="232" t="s">
        <v>674</v>
      </c>
      <c r="Q643" s="210">
        <v>1974</v>
      </c>
      <c r="R643" s="211">
        <v>4</v>
      </c>
      <c r="S643" s="211" t="s">
        <v>667</v>
      </c>
      <c r="T643" s="211" t="s">
        <v>667</v>
      </c>
      <c r="U643" s="211" t="s">
        <v>667</v>
      </c>
      <c r="V643" s="211" t="s">
        <v>667</v>
      </c>
      <c r="W643" s="211" t="s">
        <v>667</v>
      </c>
      <c r="X643" s="212">
        <v>0</v>
      </c>
      <c r="Y643" s="212">
        <v>0</v>
      </c>
      <c r="Z643" s="213" t="s">
        <v>2987</v>
      </c>
      <c r="AA643" s="214">
        <v>2022</v>
      </c>
      <c r="AB643" s="214">
        <v>4</v>
      </c>
      <c r="AC643" s="214">
        <v>23</v>
      </c>
      <c r="AD643" s="220" t="b">
        <f>IF(ISBLANK(GroupMember[[#This Row],[1. Identifiant interne d’exploitation agricole*]]),"",IF(ISERROR(MATCH(GroupMember[[#This Row],[1. Identifiant interne d’exploitation agricole*]],CertifiedCrop[1. Identifiant interne d’exploitation agricole*],0)),FALSE,TRUE))</f>
        <v>1</v>
      </c>
      <c r="AE643" s="220" t="b">
        <f>IF(ISBLANK(GroupMember[[#This Row],[1. Identifiant interne d’exploitation agricole*]]),"",IF(ISERROR(MATCH(GroupMember[[#This Row],[1. Identifiant interne d’exploitation agricole*]],FarmUnit[1. Identifiant interne d’exploitation agricole*],0)),FALSE,TRUE))</f>
        <v>1</v>
      </c>
      <c r="AF643" s="165" t="str">
        <f t="shared" si="40"/>
        <v>MARCELINE TAHA</v>
      </c>
      <c r="AG643" s="166" t="str">
        <f t="shared" si="41"/>
        <v>23/4/2022</v>
      </c>
      <c r="AH643" s="167">
        <f t="shared" ref="AH643:AH706" si="43">COUNTIFS(Z:Z,Z643,AG:AG,AG643)</f>
        <v>5</v>
      </c>
      <c r="AI643" s="168">
        <f t="shared" si="42"/>
        <v>0</v>
      </c>
    </row>
    <row r="644" spans="1:35" ht="15.75" customHeight="1" x14ac:dyDescent="0.2">
      <c r="A644" s="206" t="s">
        <v>2381</v>
      </c>
      <c r="B644" s="206" t="s">
        <v>667</v>
      </c>
      <c r="C644" s="206" t="s">
        <v>2381</v>
      </c>
      <c r="D644" s="227" t="s">
        <v>2373</v>
      </c>
      <c r="E644" s="206" t="s">
        <v>669</v>
      </c>
      <c r="F644" s="206" t="s">
        <v>670</v>
      </c>
      <c r="G644" s="227" t="s">
        <v>2373</v>
      </c>
      <c r="H644" s="275">
        <v>3.5</v>
      </c>
      <c r="I644" s="206" t="s">
        <v>671</v>
      </c>
      <c r="J644" s="206">
        <v>1</v>
      </c>
      <c r="K644" s="207">
        <v>2022</v>
      </c>
      <c r="L644" s="234" t="s">
        <v>2382</v>
      </c>
      <c r="M644" s="208" t="s">
        <v>1840</v>
      </c>
      <c r="N644" s="260" t="s">
        <v>667</v>
      </c>
      <c r="O644" s="209" t="s">
        <v>667</v>
      </c>
      <c r="P644" s="232" t="s">
        <v>674</v>
      </c>
      <c r="Q644" s="210">
        <v>1984</v>
      </c>
      <c r="R644" s="211">
        <v>2</v>
      </c>
      <c r="S644" s="211" t="s">
        <v>667</v>
      </c>
      <c r="T644" s="211" t="s">
        <v>667</v>
      </c>
      <c r="U644" s="211" t="s">
        <v>667</v>
      </c>
      <c r="V644" s="211" t="s">
        <v>667</v>
      </c>
      <c r="W644" s="211" t="s">
        <v>667</v>
      </c>
      <c r="X644" s="212">
        <v>0</v>
      </c>
      <c r="Y644" s="212">
        <v>0</v>
      </c>
      <c r="Z644" s="213" t="s">
        <v>2987</v>
      </c>
      <c r="AA644" s="214">
        <v>2022</v>
      </c>
      <c r="AB644" s="214">
        <v>4</v>
      </c>
      <c r="AC644" s="214">
        <v>23</v>
      </c>
      <c r="AD644" s="220" t="b">
        <f>IF(ISBLANK(GroupMember[[#This Row],[1. Identifiant interne d’exploitation agricole*]]),"",IF(ISERROR(MATCH(GroupMember[[#This Row],[1. Identifiant interne d’exploitation agricole*]],CertifiedCrop[1. Identifiant interne d’exploitation agricole*],0)),FALSE,TRUE))</f>
        <v>1</v>
      </c>
      <c r="AE644" s="220" t="b">
        <f>IF(ISBLANK(GroupMember[[#This Row],[1. Identifiant interne d’exploitation agricole*]]),"",IF(ISERROR(MATCH(GroupMember[[#This Row],[1. Identifiant interne d’exploitation agricole*]],FarmUnit[1. Identifiant interne d’exploitation agricole*],0)),FALSE,TRUE))</f>
        <v>1</v>
      </c>
      <c r="AF644" s="165" t="str">
        <f t="shared" si="40"/>
        <v>ROMARIC  KEI</v>
      </c>
      <c r="AG644" s="166" t="str">
        <f t="shared" si="41"/>
        <v>23/4/2022</v>
      </c>
      <c r="AH644" s="167">
        <f t="shared" si="43"/>
        <v>5</v>
      </c>
      <c r="AI644" s="168">
        <f t="shared" si="42"/>
        <v>0</v>
      </c>
    </row>
    <row r="645" spans="1:35" ht="15.75" customHeight="1" x14ac:dyDescent="0.2">
      <c r="A645" s="206" t="s">
        <v>2383</v>
      </c>
      <c r="B645" s="206" t="s">
        <v>667</v>
      </c>
      <c r="C645" s="206" t="s">
        <v>2383</v>
      </c>
      <c r="D645" s="227" t="s">
        <v>2373</v>
      </c>
      <c r="E645" s="206" t="s">
        <v>669</v>
      </c>
      <c r="F645" s="206" t="s">
        <v>670</v>
      </c>
      <c r="G645" s="227" t="s">
        <v>2373</v>
      </c>
      <c r="H645" s="275">
        <v>5.31</v>
      </c>
      <c r="I645" s="206" t="s">
        <v>671</v>
      </c>
      <c r="J645" s="206">
        <v>1</v>
      </c>
      <c r="K645" s="207">
        <v>2022</v>
      </c>
      <c r="L645" s="234" t="s">
        <v>2384</v>
      </c>
      <c r="M645" s="208" t="s">
        <v>1045</v>
      </c>
      <c r="N645" s="260" t="s">
        <v>667</v>
      </c>
      <c r="O645" s="209" t="s">
        <v>667</v>
      </c>
      <c r="P645" s="232" t="s">
        <v>674</v>
      </c>
      <c r="Q645" s="210">
        <v>1970</v>
      </c>
      <c r="R645" s="211">
        <v>6</v>
      </c>
      <c r="S645" s="211" t="s">
        <v>667</v>
      </c>
      <c r="T645" s="211" t="s">
        <v>667</v>
      </c>
      <c r="U645" s="211" t="s">
        <v>667</v>
      </c>
      <c r="V645" s="211" t="s">
        <v>667</v>
      </c>
      <c r="W645" s="211" t="s">
        <v>667</v>
      </c>
      <c r="X645" s="212">
        <v>0</v>
      </c>
      <c r="Y645" s="212">
        <v>0</v>
      </c>
      <c r="Z645" s="213" t="s">
        <v>2987</v>
      </c>
      <c r="AA645" s="214">
        <v>2022</v>
      </c>
      <c r="AB645" s="214">
        <v>4</v>
      </c>
      <c r="AC645" s="214">
        <v>23</v>
      </c>
      <c r="AD645" s="220" t="b">
        <f>IF(ISBLANK(GroupMember[[#This Row],[1. Identifiant interne d’exploitation agricole*]]),"",IF(ISERROR(MATCH(GroupMember[[#This Row],[1. Identifiant interne d’exploitation agricole*]],CertifiedCrop[1. Identifiant interne d’exploitation agricole*],0)),FALSE,TRUE))</f>
        <v>1</v>
      </c>
      <c r="AE645" s="220" t="b">
        <f>IF(ISBLANK(GroupMember[[#This Row],[1. Identifiant interne d’exploitation agricole*]]),"",IF(ISERROR(MATCH(GroupMember[[#This Row],[1. Identifiant interne d’exploitation agricole*]],FarmUnit[1. Identifiant interne d’exploitation agricole*],0)),FALSE,TRUE))</f>
        <v>1</v>
      </c>
      <c r="AF645" s="165" t="str">
        <f t="shared" si="40"/>
        <v xml:space="preserve"> KONAN ISMAEL  KOFFI</v>
      </c>
      <c r="AG645" s="166" t="str">
        <f t="shared" si="41"/>
        <v>23/4/2022</v>
      </c>
      <c r="AH645" s="167">
        <f t="shared" si="43"/>
        <v>5</v>
      </c>
      <c r="AI645" s="168">
        <f t="shared" si="42"/>
        <v>0</v>
      </c>
    </row>
    <row r="646" spans="1:35" ht="15.75" customHeight="1" x14ac:dyDescent="0.2">
      <c r="A646" s="206" t="s">
        <v>2385</v>
      </c>
      <c r="B646" s="206" t="s">
        <v>667</v>
      </c>
      <c r="C646" s="206" t="s">
        <v>2385</v>
      </c>
      <c r="D646" s="227" t="s">
        <v>2373</v>
      </c>
      <c r="E646" s="206" t="s">
        <v>669</v>
      </c>
      <c r="F646" s="206" t="s">
        <v>670</v>
      </c>
      <c r="G646" s="227" t="s">
        <v>2373</v>
      </c>
      <c r="H646" s="275">
        <v>3.21</v>
      </c>
      <c r="I646" s="206" t="s">
        <v>671</v>
      </c>
      <c r="J646" s="206">
        <v>1</v>
      </c>
      <c r="K646" s="207">
        <v>2022</v>
      </c>
      <c r="L646" s="234" t="s">
        <v>2386</v>
      </c>
      <c r="M646" s="208" t="s">
        <v>977</v>
      </c>
      <c r="N646" s="260" t="s">
        <v>667</v>
      </c>
      <c r="O646" s="209" t="s">
        <v>667</v>
      </c>
      <c r="P646" s="232" t="s">
        <v>674</v>
      </c>
      <c r="Q646" s="210">
        <v>1977</v>
      </c>
      <c r="R646" s="211">
        <v>3</v>
      </c>
      <c r="S646" s="211" t="s">
        <v>667</v>
      </c>
      <c r="T646" s="211" t="s">
        <v>667</v>
      </c>
      <c r="U646" s="211" t="s">
        <v>667</v>
      </c>
      <c r="V646" s="211" t="s">
        <v>667</v>
      </c>
      <c r="W646" s="211" t="s">
        <v>667</v>
      </c>
      <c r="X646" s="212">
        <v>0</v>
      </c>
      <c r="Y646" s="212">
        <v>0</v>
      </c>
      <c r="Z646" s="213" t="s">
        <v>2987</v>
      </c>
      <c r="AA646" s="214">
        <v>2022</v>
      </c>
      <c r="AB646" s="214">
        <v>4</v>
      </c>
      <c r="AC646" s="214">
        <v>23</v>
      </c>
      <c r="AD646" s="220" t="b">
        <f>IF(ISBLANK(GroupMember[[#This Row],[1. Identifiant interne d’exploitation agricole*]]),"",IF(ISERROR(MATCH(GroupMember[[#This Row],[1. Identifiant interne d’exploitation agricole*]],CertifiedCrop[1. Identifiant interne d’exploitation agricole*],0)),FALSE,TRUE))</f>
        <v>1</v>
      </c>
      <c r="AE646" s="220" t="b">
        <f>IF(ISBLANK(GroupMember[[#This Row],[1. Identifiant interne d’exploitation agricole*]]),"",IF(ISERROR(MATCH(GroupMember[[#This Row],[1. Identifiant interne d’exploitation agricole*]],FarmUnit[1. Identifiant interne d’exploitation agricole*],0)),FALSE,TRUE))</f>
        <v>1</v>
      </c>
      <c r="AF646" s="165" t="str">
        <f t="shared" si="40"/>
        <v xml:space="preserve"> N'DRI CLAUDE  KOUADIO</v>
      </c>
      <c r="AG646" s="166" t="str">
        <f t="shared" si="41"/>
        <v>23/4/2022</v>
      </c>
      <c r="AH646" s="167">
        <f t="shared" si="43"/>
        <v>5</v>
      </c>
      <c r="AI646" s="168">
        <f t="shared" si="42"/>
        <v>0</v>
      </c>
    </row>
    <row r="647" spans="1:35" ht="15.75" customHeight="1" x14ac:dyDescent="0.2">
      <c r="A647" s="206" t="s">
        <v>2387</v>
      </c>
      <c r="B647" s="206" t="s">
        <v>667</v>
      </c>
      <c r="C647" s="206" t="s">
        <v>2387</v>
      </c>
      <c r="D647" s="227" t="s">
        <v>2373</v>
      </c>
      <c r="E647" s="206" t="s">
        <v>669</v>
      </c>
      <c r="F647" s="206" t="s">
        <v>670</v>
      </c>
      <c r="G647" s="227" t="s">
        <v>2373</v>
      </c>
      <c r="H647" s="275">
        <v>5</v>
      </c>
      <c r="I647" s="206" t="s">
        <v>671</v>
      </c>
      <c r="J647" s="206">
        <v>1</v>
      </c>
      <c r="K647" s="207">
        <v>2022</v>
      </c>
      <c r="L647" s="234" t="s">
        <v>2388</v>
      </c>
      <c r="M647" s="208" t="s">
        <v>977</v>
      </c>
      <c r="N647" s="260" t="s">
        <v>667</v>
      </c>
      <c r="O647" s="209" t="s">
        <v>667</v>
      </c>
      <c r="P647" s="232" t="s">
        <v>674</v>
      </c>
      <c r="Q647" s="210">
        <v>1980</v>
      </c>
      <c r="R647" s="211">
        <v>2</v>
      </c>
      <c r="S647" s="211" t="s">
        <v>667</v>
      </c>
      <c r="T647" s="211" t="s">
        <v>667</v>
      </c>
      <c r="U647" s="211" t="s">
        <v>667</v>
      </c>
      <c r="V647" s="211" t="s">
        <v>667</v>
      </c>
      <c r="W647" s="211" t="s">
        <v>667</v>
      </c>
      <c r="X647" s="212">
        <v>0</v>
      </c>
      <c r="Y647" s="212">
        <v>0</v>
      </c>
      <c r="Z647" s="213" t="s">
        <v>2987</v>
      </c>
      <c r="AA647" s="214">
        <v>2022</v>
      </c>
      <c r="AB647" s="214">
        <v>4</v>
      </c>
      <c r="AC647" s="214">
        <v>24</v>
      </c>
      <c r="AD647" s="220" t="b">
        <f>IF(ISBLANK(GroupMember[[#This Row],[1. Identifiant interne d’exploitation agricole*]]),"",IF(ISERROR(MATCH(GroupMember[[#This Row],[1. Identifiant interne d’exploitation agricole*]],CertifiedCrop[1. Identifiant interne d’exploitation agricole*],0)),FALSE,TRUE))</f>
        <v>1</v>
      </c>
      <c r="AE647" s="220" t="b">
        <f>IF(ISBLANK(GroupMember[[#This Row],[1. Identifiant interne d’exploitation agricole*]]),"",IF(ISERROR(MATCH(GroupMember[[#This Row],[1. Identifiant interne d’exploitation agricole*]],FarmUnit[1. Identifiant interne d’exploitation agricole*],0)),FALSE,TRUE))</f>
        <v>1</v>
      </c>
      <c r="AF647" s="165" t="str">
        <f t="shared" si="40"/>
        <v xml:space="preserve"> YAO APPOLINAIRE  KOUADIO</v>
      </c>
      <c r="AG647" s="166" t="str">
        <f t="shared" si="41"/>
        <v>24/4/2022</v>
      </c>
      <c r="AH647" s="167">
        <f t="shared" si="43"/>
        <v>5</v>
      </c>
      <c r="AI647" s="168">
        <f t="shared" si="42"/>
        <v>0</v>
      </c>
    </row>
    <row r="648" spans="1:35" ht="15.75" customHeight="1" x14ac:dyDescent="0.2">
      <c r="A648" s="206" t="s">
        <v>2389</v>
      </c>
      <c r="B648" s="206" t="s">
        <v>667</v>
      </c>
      <c r="C648" s="206" t="s">
        <v>2389</v>
      </c>
      <c r="D648" s="227" t="s">
        <v>2373</v>
      </c>
      <c r="E648" s="206" t="s">
        <v>669</v>
      </c>
      <c r="F648" s="206" t="s">
        <v>670</v>
      </c>
      <c r="G648" s="227" t="s">
        <v>2373</v>
      </c>
      <c r="H648" s="275">
        <v>3.87</v>
      </c>
      <c r="I648" s="206" t="s">
        <v>671</v>
      </c>
      <c r="J648" s="206">
        <v>1</v>
      </c>
      <c r="K648" s="207">
        <v>2022</v>
      </c>
      <c r="L648" s="234" t="s">
        <v>1655</v>
      </c>
      <c r="M648" s="208" t="s">
        <v>2390</v>
      </c>
      <c r="N648" s="260" t="s">
        <v>667</v>
      </c>
      <c r="O648" s="209" t="s">
        <v>667</v>
      </c>
      <c r="P648" s="232" t="s">
        <v>674</v>
      </c>
      <c r="Q648" s="210">
        <v>1975</v>
      </c>
      <c r="R648" s="211">
        <v>3</v>
      </c>
      <c r="S648" s="211" t="s">
        <v>667</v>
      </c>
      <c r="T648" s="211" t="s">
        <v>667</v>
      </c>
      <c r="U648" s="211" t="s">
        <v>667</v>
      </c>
      <c r="V648" s="211" t="s">
        <v>667</v>
      </c>
      <c r="W648" s="211" t="s">
        <v>667</v>
      </c>
      <c r="X648" s="212">
        <v>0</v>
      </c>
      <c r="Y648" s="212">
        <v>0</v>
      </c>
      <c r="Z648" s="213" t="s">
        <v>2987</v>
      </c>
      <c r="AA648" s="214">
        <v>2022</v>
      </c>
      <c r="AB648" s="214">
        <v>4</v>
      </c>
      <c r="AC648" s="214">
        <v>24</v>
      </c>
      <c r="AD648" s="220" t="b">
        <f>IF(ISBLANK(GroupMember[[#This Row],[1. Identifiant interne d’exploitation agricole*]]),"",IF(ISERROR(MATCH(GroupMember[[#This Row],[1. Identifiant interne d’exploitation agricole*]],CertifiedCrop[1. Identifiant interne d’exploitation agricole*],0)),FALSE,TRUE))</f>
        <v>1</v>
      </c>
      <c r="AE648" s="220" t="b">
        <f>IF(ISBLANK(GroupMember[[#This Row],[1. Identifiant interne d’exploitation agricole*]]),"",IF(ISERROR(MATCH(GroupMember[[#This Row],[1. Identifiant interne d’exploitation agricole*]],FarmUnit[1. Identifiant interne d’exploitation agricole*],0)),FALSE,TRUE))</f>
        <v>1</v>
      </c>
      <c r="AF648" s="165" t="str">
        <f t="shared" si="40"/>
        <v xml:space="preserve"> BAH KOUME</v>
      </c>
      <c r="AG648" s="166" t="str">
        <f t="shared" si="41"/>
        <v>24/4/2022</v>
      </c>
      <c r="AH648" s="167">
        <f t="shared" si="43"/>
        <v>5</v>
      </c>
      <c r="AI648" s="168">
        <f t="shared" si="42"/>
        <v>0</v>
      </c>
    </row>
    <row r="649" spans="1:35" ht="15.75" customHeight="1" x14ac:dyDescent="0.2">
      <c r="A649" s="206" t="s">
        <v>2391</v>
      </c>
      <c r="B649" s="206" t="s">
        <v>667</v>
      </c>
      <c r="C649" s="206" t="s">
        <v>2391</v>
      </c>
      <c r="D649" s="227" t="s">
        <v>2373</v>
      </c>
      <c r="E649" s="206" t="s">
        <v>669</v>
      </c>
      <c r="F649" s="206" t="s">
        <v>670</v>
      </c>
      <c r="G649" s="227" t="s">
        <v>2373</v>
      </c>
      <c r="H649" s="275">
        <v>4</v>
      </c>
      <c r="I649" s="206" t="s">
        <v>671</v>
      </c>
      <c r="J649" s="206">
        <v>1</v>
      </c>
      <c r="K649" s="207">
        <v>2022</v>
      </c>
      <c r="L649" s="228" t="s">
        <v>2392</v>
      </c>
      <c r="M649" s="208" t="s">
        <v>1042</v>
      </c>
      <c r="N649" s="260" t="s">
        <v>667</v>
      </c>
      <c r="O649" s="209" t="s">
        <v>667</v>
      </c>
      <c r="P649" s="232" t="s">
        <v>674</v>
      </c>
      <c r="Q649" s="210">
        <v>1986</v>
      </c>
      <c r="R649" s="211">
        <v>4</v>
      </c>
      <c r="S649" s="211" t="s">
        <v>667</v>
      </c>
      <c r="T649" s="211" t="s">
        <v>667</v>
      </c>
      <c r="U649" s="211" t="s">
        <v>667</v>
      </c>
      <c r="V649" s="211" t="s">
        <v>667</v>
      </c>
      <c r="W649" s="211" t="s">
        <v>667</v>
      </c>
      <c r="X649" s="212">
        <v>0</v>
      </c>
      <c r="Y649" s="212">
        <v>0</v>
      </c>
      <c r="Z649" s="213" t="s">
        <v>2987</v>
      </c>
      <c r="AA649" s="214">
        <v>2022</v>
      </c>
      <c r="AB649" s="214">
        <v>4</v>
      </c>
      <c r="AC649" s="214">
        <v>24</v>
      </c>
      <c r="AD649" s="220" t="b">
        <f>IF(ISBLANK(GroupMember[[#This Row],[1. Identifiant interne d’exploitation agricole*]]),"",IF(ISERROR(MATCH(GroupMember[[#This Row],[1. Identifiant interne d’exploitation agricole*]],CertifiedCrop[1. Identifiant interne d’exploitation agricole*],0)),FALSE,TRUE))</f>
        <v>1</v>
      </c>
      <c r="AE649" s="220" t="b">
        <f>IF(ISBLANK(GroupMember[[#This Row],[1. Identifiant interne d’exploitation agricole*]]),"",IF(ISERROR(MATCH(GroupMember[[#This Row],[1. Identifiant interne d’exploitation agricole*]],FarmUnit[1. Identifiant interne d’exploitation agricole*],0)),FALSE,TRUE))</f>
        <v>1</v>
      </c>
      <c r="AF649" s="165" t="str">
        <f t="shared" si="40"/>
        <v xml:space="preserve"> KOUAME ALPHONSE  KOUASSI</v>
      </c>
      <c r="AG649" s="166" t="str">
        <f t="shared" si="41"/>
        <v>24/4/2022</v>
      </c>
      <c r="AH649" s="167">
        <f t="shared" si="43"/>
        <v>5</v>
      </c>
      <c r="AI649" s="168">
        <f t="shared" si="42"/>
        <v>0</v>
      </c>
    </row>
    <row r="650" spans="1:35" ht="15.75" customHeight="1" x14ac:dyDescent="0.2">
      <c r="A650" s="206" t="s">
        <v>2393</v>
      </c>
      <c r="B650" s="206" t="s">
        <v>667</v>
      </c>
      <c r="C650" s="206" t="s">
        <v>2393</v>
      </c>
      <c r="D650" s="227" t="s">
        <v>2373</v>
      </c>
      <c r="E650" s="206" t="s">
        <v>669</v>
      </c>
      <c r="F650" s="206" t="s">
        <v>670</v>
      </c>
      <c r="G650" s="227" t="s">
        <v>2373</v>
      </c>
      <c r="H650" s="275">
        <v>4.13</v>
      </c>
      <c r="I650" s="206" t="s">
        <v>671</v>
      </c>
      <c r="J650" s="206">
        <v>1</v>
      </c>
      <c r="K650" s="207">
        <v>2022</v>
      </c>
      <c r="L650" s="228" t="s">
        <v>2394</v>
      </c>
      <c r="M650" s="208" t="s">
        <v>2395</v>
      </c>
      <c r="N650" s="260" t="s">
        <v>667</v>
      </c>
      <c r="O650" s="209" t="s">
        <v>667</v>
      </c>
      <c r="P650" s="232" t="s">
        <v>674</v>
      </c>
      <c r="Q650" s="210">
        <v>1982</v>
      </c>
      <c r="R650" s="211">
        <v>2</v>
      </c>
      <c r="S650" s="211" t="s">
        <v>667</v>
      </c>
      <c r="T650" s="211" t="s">
        <v>667</v>
      </c>
      <c r="U650" s="211" t="s">
        <v>667</v>
      </c>
      <c r="V650" s="211" t="s">
        <v>667</v>
      </c>
      <c r="W650" s="211" t="s">
        <v>667</v>
      </c>
      <c r="X650" s="212">
        <v>0</v>
      </c>
      <c r="Y650" s="212">
        <v>0</v>
      </c>
      <c r="Z650" s="213" t="s">
        <v>2987</v>
      </c>
      <c r="AA650" s="214">
        <v>2022</v>
      </c>
      <c r="AB650" s="214">
        <v>4</v>
      </c>
      <c r="AC650" s="214">
        <v>24</v>
      </c>
      <c r="AD650" s="220" t="b">
        <f>IF(ISBLANK(GroupMember[[#This Row],[1. Identifiant interne d’exploitation agricole*]]),"",IF(ISERROR(MATCH(GroupMember[[#This Row],[1. Identifiant interne d’exploitation agricole*]],CertifiedCrop[1. Identifiant interne d’exploitation agricole*],0)),FALSE,TRUE))</f>
        <v>1</v>
      </c>
      <c r="AE650" s="220" t="b">
        <f>IF(ISBLANK(GroupMember[[#This Row],[1. Identifiant interne d’exploitation agricole*]]),"",IF(ISERROR(MATCH(GroupMember[[#This Row],[1. Identifiant interne d’exploitation agricole*]],FarmUnit[1. Identifiant interne d’exploitation agricole*],0)),FALSE,TRUE))</f>
        <v>1</v>
      </c>
      <c r="AF650" s="165" t="str">
        <f t="shared" si="40"/>
        <v xml:space="preserve"> RASMANE  SALGO</v>
      </c>
      <c r="AG650" s="166" t="str">
        <f t="shared" si="41"/>
        <v>24/4/2022</v>
      </c>
      <c r="AH650" s="167">
        <f t="shared" si="43"/>
        <v>5</v>
      </c>
      <c r="AI650" s="168">
        <f t="shared" si="42"/>
        <v>0</v>
      </c>
    </row>
    <row r="651" spans="1:35" ht="15.75" customHeight="1" x14ac:dyDescent="0.2">
      <c r="A651" s="206" t="s">
        <v>2396</v>
      </c>
      <c r="B651" s="206" t="s">
        <v>667</v>
      </c>
      <c r="C651" s="206" t="s">
        <v>2396</v>
      </c>
      <c r="D651" s="227" t="s">
        <v>2373</v>
      </c>
      <c r="E651" s="206" t="s">
        <v>669</v>
      </c>
      <c r="F651" s="206" t="s">
        <v>670</v>
      </c>
      <c r="G651" s="227" t="s">
        <v>2373</v>
      </c>
      <c r="H651" s="275">
        <v>2.72</v>
      </c>
      <c r="I651" s="206" t="s">
        <v>671</v>
      </c>
      <c r="J651" s="206">
        <v>1</v>
      </c>
      <c r="K651" s="207">
        <v>2022</v>
      </c>
      <c r="L651" s="228" t="s">
        <v>2397</v>
      </c>
      <c r="M651" s="208" t="s">
        <v>1882</v>
      </c>
      <c r="N651" s="260" t="s">
        <v>667</v>
      </c>
      <c r="O651" s="209" t="s">
        <v>667</v>
      </c>
      <c r="P651" s="232" t="s">
        <v>674</v>
      </c>
      <c r="Q651" s="210">
        <v>1983</v>
      </c>
      <c r="R651" s="211">
        <v>4</v>
      </c>
      <c r="S651" s="211" t="s">
        <v>667</v>
      </c>
      <c r="T651" s="211" t="s">
        <v>667</v>
      </c>
      <c r="U651" s="211" t="s">
        <v>667</v>
      </c>
      <c r="V651" s="211" t="s">
        <v>667</v>
      </c>
      <c r="W651" s="211" t="s">
        <v>667</v>
      </c>
      <c r="X651" s="212">
        <v>0</v>
      </c>
      <c r="Y651" s="212">
        <v>0</v>
      </c>
      <c r="Z651" s="213" t="s">
        <v>2987</v>
      </c>
      <c r="AA651" s="214">
        <v>2022</v>
      </c>
      <c r="AB651" s="214">
        <v>4</v>
      </c>
      <c r="AC651" s="214">
        <v>24</v>
      </c>
      <c r="AD651" s="220" t="b">
        <f>IF(ISBLANK(GroupMember[[#This Row],[1. Identifiant interne d’exploitation agricole*]]),"",IF(ISERROR(MATCH(GroupMember[[#This Row],[1. Identifiant interne d’exploitation agricole*]],CertifiedCrop[1. Identifiant interne d’exploitation agricole*],0)),FALSE,TRUE))</f>
        <v>1</v>
      </c>
      <c r="AE651" s="220" t="b">
        <f>IF(ISBLANK(GroupMember[[#This Row],[1. Identifiant interne d’exploitation agricole*]]),"",IF(ISERROR(MATCH(GroupMember[[#This Row],[1. Identifiant interne d’exploitation agricole*]],FarmUnit[1. Identifiant interne d’exploitation agricole*],0)),FALSE,TRUE))</f>
        <v>1</v>
      </c>
      <c r="AF651" s="165" t="str">
        <f t="shared" si="40"/>
        <v>FRANCK GOULIA</v>
      </c>
      <c r="AG651" s="166" t="str">
        <f t="shared" si="41"/>
        <v>24/4/2022</v>
      </c>
      <c r="AH651" s="167">
        <f t="shared" si="43"/>
        <v>5</v>
      </c>
      <c r="AI651" s="168">
        <f t="shared" si="42"/>
        <v>0</v>
      </c>
    </row>
    <row r="652" spans="1:35" ht="15.75" customHeight="1" x14ac:dyDescent="0.2">
      <c r="A652" s="206" t="s">
        <v>2398</v>
      </c>
      <c r="B652" s="206" t="s">
        <v>667</v>
      </c>
      <c r="C652" s="206" t="s">
        <v>2398</v>
      </c>
      <c r="D652" s="227" t="s">
        <v>2373</v>
      </c>
      <c r="E652" s="206" t="s">
        <v>669</v>
      </c>
      <c r="F652" s="206" t="s">
        <v>670</v>
      </c>
      <c r="G652" s="227" t="s">
        <v>2373</v>
      </c>
      <c r="H652" s="275">
        <v>2.17</v>
      </c>
      <c r="I652" s="206" t="s">
        <v>671</v>
      </c>
      <c r="J652" s="206">
        <v>1</v>
      </c>
      <c r="K652" s="207">
        <v>2022</v>
      </c>
      <c r="L652" s="228" t="s">
        <v>2399</v>
      </c>
      <c r="M652" s="208" t="s">
        <v>2400</v>
      </c>
      <c r="N652" s="260" t="s">
        <v>667</v>
      </c>
      <c r="O652" s="209" t="s">
        <v>667</v>
      </c>
      <c r="P652" s="232" t="s">
        <v>674</v>
      </c>
      <c r="Q652" s="210">
        <v>1984</v>
      </c>
      <c r="R652" s="211">
        <v>7</v>
      </c>
      <c r="S652" s="211" t="s">
        <v>667</v>
      </c>
      <c r="T652" s="211" t="s">
        <v>667</v>
      </c>
      <c r="U652" s="211" t="s">
        <v>667</v>
      </c>
      <c r="V652" s="211" t="s">
        <v>667</v>
      </c>
      <c r="W652" s="211" t="s">
        <v>667</v>
      </c>
      <c r="X652" s="212">
        <v>0</v>
      </c>
      <c r="Y652" s="212">
        <v>0</v>
      </c>
      <c r="Z652" s="213" t="s">
        <v>2987</v>
      </c>
      <c r="AA652" s="214">
        <v>2022</v>
      </c>
      <c r="AB652" s="214">
        <v>4</v>
      </c>
      <c r="AC652" s="214">
        <v>25</v>
      </c>
      <c r="AD652" s="220" t="b">
        <f>IF(ISBLANK(GroupMember[[#This Row],[1. Identifiant interne d’exploitation agricole*]]),"",IF(ISERROR(MATCH(GroupMember[[#This Row],[1. Identifiant interne d’exploitation agricole*]],CertifiedCrop[1. Identifiant interne d’exploitation agricole*],0)),FALSE,TRUE))</f>
        <v>1</v>
      </c>
      <c r="AE652" s="220" t="b">
        <f>IF(ISBLANK(GroupMember[[#This Row],[1. Identifiant interne d’exploitation agricole*]]),"",IF(ISERROR(MATCH(GroupMember[[#This Row],[1. Identifiant interne d’exploitation agricole*]],FarmUnit[1. Identifiant interne d’exploitation agricole*],0)),FALSE,TRUE))</f>
        <v>1</v>
      </c>
      <c r="AF652" s="165" t="str">
        <f t="shared" si="40"/>
        <v xml:space="preserve"> GUIBRINA  SANA</v>
      </c>
      <c r="AG652" s="166" t="str">
        <f t="shared" si="41"/>
        <v>25/4/2022</v>
      </c>
      <c r="AH652" s="167">
        <f t="shared" si="43"/>
        <v>4</v>
      </c>
      <c r="AI652" s="168">
        <f t="shared" si="42"/>
        <v>0</v>
      </c>
    </row>
    <row r="653" spans="1:35" ht="15.75" customHeight="1" x14ac:dyDescent="0.2">
      <c r="A653" s="206" t="s">
        <v>2401</v>
      </c>
      <c r="B653" s="206" t="s">
        <v>667</v>
      </c>
      <c r="C653" s="206" t="s">
        <v>2401</v>
      </c>
      <c r="D653" s="227" t="s">
        <v>2373</v>
      </c>
      <c r="E653" s="206" t="s">
        <v>669</v>
      </c>
      <c r="F653" s="206" t="s">
        <v>670</v>
      </c>
      <c r="G653" s="227" t="s">
        <v>2373</v>
      </c>
      <c r="H653" s="275">
        <v>3.88</v>
      </c>
      <c r="I653" s="206" t="s">
        <v>671</v>
      </c>
      <c r="J653" s="206">
        <v>1</v>
      </c>
      <c r="K653" s="207">
        <v>2022</v>
      </c>
      <c r="L653" s="234" t="s">
        <v>2402</v>
      </c>
      <c r="M653" s="208" t="s">
        <v>2400</v>
      </c>
      <c r="N653" s="260" t="s">
        <v>667</v>
      </c>
      <c r="O653" s="209" t="s">
        <v>667</v>
      </c>
      <c r="P653" s="232" t="s">
        <v>674</v>
      </c>
      <c r="Q653" s="210">
        <v>1972</v>
      </c>
      <c r="R653" s="211">
        <v>5</v>
      </c>
      <c r="S653" s="211" t="s">
        <v>667</v>
      </c>
      <c r="T653" s="211" t="s">
        <v>667</v>
      </c>
      <c r="U653" s="211" t="s">
        <v>667</v>
      </c>
      <c r="V653" s="211" t="s">
        <v>667</v>
      </c>
      <c r="W653" s="211" t="s">
        <v>667</v>
      </c>
      <c r="X653" s="212">
        <v>0</v>
      </c>
      <c r="Y653" s="212">
        <v>0</v>
      </c>
      <c r="Z653" s="213" t="s">
        <v>2987</v>
      </c>
      <c r="AA653" s="214">
        <v>2022</v>
      </c>
      <c r="AB653" s="214">
        <v>4</v>
      </c>
      <c r="AC653" s="214">
        <v>25</v>
      </c>
      <c r="AD653" s="220" t="b">
        <f>IF(ISBLANK(GroupMember[[#This Row],[1. Identifiant interne d’exploitation agricole*]]),"",IF(ISERROR(MATCH(GroupMember[[#This Row],[1. Identifiant interne d’exploitation agricole*]],CertifiedCrop[1. Identifiant interne d’exploitation agricole*],0)),FALSE,TRUE))</f>
        <v>1</v>
      </c>
      <c r="AE653" s="220" t="b">
        <f>IF(ISBLANK(GroupMember[[#This Row],[1. Identifiant interne d’exploitation agricole*]]),"",IF(ISERROR(MATCH(GroupMember[[#This Row],[1. Identifiant interne d’exploitation agricole*]],FarmUnit[1. Identifiant interne d’exploitation agricole*],0)),FALSE,TRUE))</f>
        <v>1</v>
      </c>
      <c r="AF653" s="165" t="str">
        <f t="shared" si="40"/>
        <v xml:space="preserve"> KASSOUM SANA</v>
      </c>
      <c r="AG653" s="166" t="str">
        <f t="shared" si="41"/>
        <v>25/4/2022</v>
      </c>
      <c r="AH653" s="167">
        <f t="shared" si="43"/>
        <v>4</v>
      </c>
      <c r="AI653" s="168">
        <f t="shared" si="42"/>
        <v>0</v>
      </c>
    </row>
    <row r="654" spans="1:35" ht="15.75" customHeight="1" x14ac:dyDescent="0.2">
      <c r="A654" s="206" t="s">
        <v>2403</v>
      </c>
      <c r="B654" s="206" t="s">
        <v>667</v>
      </c>
      <c r="C654" s="206" t="s">
        <v>2403</v>
      </c>
      <c r="D654" s="227" t="s">
        <v>2373</v>
      </c>
      <c r="E654" s="206" t="s">
        <v>669</v>
      </c>
      <c r="F654" s="206" t="s">
        <v>670</v>
      </c>
      <c r="G654" s="227" t="s">
        <v>2373</v>
      </c>
      <c r="H654" s="275">
        <v>2.99</v>
      </c>
      <c r="I654" s="206" t="s">
        <v>671</v>
      </c>
      <c r="J654" s="206">
        <v>1</v>
      </c>
      <c r="K654" s="207">
        <v>2022</v>
      </c>
      <c r="L654" s="228" t="s">
        <v>2404</v>
      </c>
      <c r="M654" s="208" t="s">
        <v>1732</v>
      </c>
      <c r="N654" s="260" t="s">
        <v>667</v>
      </c>
      <c r="O654" s="209" t="s">
        <v>667</v>
      </c>
      <c r="P654" s="232" t="s">
        <v>674</v>
      </c>
      <c r="Q654" s="210">
        <v>1984</v>
      </c>
      <c r="R654" s="211">
        <v>2</v>
      </c>
      <c r="S654" s="211" t="s">
        <v>667</v>
      </c>
      <c r="T654" s="211" t="s">
        <v>667</v>
      </c>
      <c r="U654" s="211" t="s">
        <v>667</v>
      </c>
      <c r="V654" s="211" t="s">
        <v>667</v>
      </c>
      <c r="W654" s="211" t="s">
        <v>667</v>
      </c>
      <c r="X654" s="212">
        <v>0</v>
      </c>
      <c r="Y654" s="212">
        <v>0</v>
      </c>
      <c r="Z654" s="213" t="s">
        <v>2987</v>
      </c>
      <c r="AA654" s="214">
        <v>2022</v>
      </c>
      <c r="AB654" s="214">
        <v>4</v>
      </c>
      <c r="AC654" s="214">
        <v>25</v>
      </c>
      <c r="AD654" s="220" t="b">
        <f>IF(ISBLANK(GroupMember[[#This Row],[1. Identifiant interne d’exploitation agricole*]]),"",IF(ISERROR(MATCH(GroupMember[[#This Row],[1. Identifiant interne d’exploitation agricole*]],CertifiedCrop[1. Identifiant interne d’exploitation agricole*],0)),FALSE,TRUE))</f>
        <v>1</v>
      </c>
      <c r="AE654" s="220" t="b">
        <f>IF(ISBLANK(GroupMember[[#This Row],[1. Identifiant interne d’exploitation agricole*]]),"",IF(ISERROR(MATCH(GroupMember[[#This Row],[1. Identifiant interne d’exploitation agricole*]],FarmUnit[1. Identifiant interne d’exploitation agricole*],0)),FALSE,TRUE))</f>
        <v>1</v>
      </c>
      <c r="AF654" s="165" t="str">
        <f t="shared" si="40"/>
        <v xml:space="preserve"> ALIDOU SAWADOGO</v>
      </c>
      <c r="AG654" s="166" t="str">
        <f t="shared" si="41"/>
        <v>25/4/2022</v>
      </c>
      <c r="AH654" s="167">
        <f t="shared" si="43"/>
        <v>4</v>
      </c>
      <c r="AI654" s="168">
        <f t="shared" si="42"/>
        <v>0</v>
      </c>
    </row>
    <row r="655" spans="1:35" ht="15.75" customHeight="1" x14ac:dyDescent="0.2">
      <c r="A655" s="206" t="s">
        <v>2405</v>
      </c>
      <c r="B655" s="206" t="s">
        <v>667</v>
      </c>
      <c r="C655" s="206" t="s">
        <v>2405</v>
      </c>
      <c r="D655" s="227" t="s">
        <v>2373</v>
      </c>
      <c r="E655" s="206" t="s">
        <v>669</v>
      </c>
      <c r="F655" s="206" t="s">
        <v>670</v>
      </c>
      <c r="G655" s="227" t="s">
        <v>2373</v>
      </c>
      <c r="H655" s="275">
        <v>4.33</v>
      </c>
      <c r="I655" s="206" t="s">
        <v>671</v>
      </c>
      <c r="J655" s="206">
        <v>1</v>
      </c>
      <c r="K655" s="207">
        <v>2022</v>
      </c>
      <c r="L655" s="228" t="s">
        <v>2406</v>
      </c>
      <c r="M655" s="208" t="s">
        <v>1732</v>
      </c>
      <c r="N655" s="260" t="s">
        <v>667</v>
      </c>
      <c r="O655" s="209" t="s">
        <v>667</v>
      </c>
      <c r="P655" s="232" t="s">
        <v>674</v>
      </c>
      <c r="Q655" s="210">
        <v>1972</v>
      </c>
      <c r="R655" s="211">
        <v>2</v>
      </c>
      <c r="S655" s="211" t="s">
        <v>667</v>
      </c>
      <c r="T655" s="211" t="s">
        <v>667</v>
      </c>
      <c r="U655" s="211" t="s">
        <v>667</v>
      </c>
      <c r="V655" s="211" t="s">
        <v>667</v>
      </c>
      <c r="W655" s="211" t="s">
        <v>667</v>
      </c>
      <c r="X655" s="212">
        <v>0</v>
      </c>
      <c r="Y655" s="212">
        <v>0</v>
      </c>
      <c r="Z655" s="213" t="s">
        <v>2987</v>
      </c>
      <c r="AA655" s="214">
        <v>2022</v>
      </c>
      <c r="AB655" s="214">
        <v>4</v>
      </c>
      <c r="AC655" s="214">
        <v>25</v>
      </c>
      <c r="AD655" s="220" t="b">
        <f>IF(ISBLANK(GroupMember[[#This Row],[1. Identifiant interne d’exploitation agricole*]]),"",IF(ISERROR(MATCH(GroupMember[[#This Row],[1. Identifiant interne d’exploitation agricole*]],CertifiedCrop[1. Identifiant interne d’exploitation agricole*],0)),FALSE,TRUE))</f>
        <v>1</v>
      </c>
      <c r="AE655" s="220" t="b">
        <f>IF(ISBLANK(GroupMember[[#This Row],[1. Identifiant interne d’exploitation agricole*]]),"",IF(ISERROR(MATCH(GroupMember[[#This Row],[1. Identifiant interne d’exploitation agricole*]],FarmUnit[1. Identifiant interne d’exploitation agricole*],0)),FALSE,TRUE))</f>
        <v>1</v>
      </c>
      <c r="AF655" s="165" t="str">
        <f t="shared" si="40"/>
        <v>BOUREIMA  SAWADOGO</v>
      </c>
      <c r="AG655" s="166" t="str">
        <f t="shared" si="41"/>
        <v>25/4/2022</v>
      </c>
      <c r="AH655" s="167">
        <f t="shared" si="43"/>
        <v>4</v>
      </c>
      <c r="AI655" s="168">
        <f t="shared" si="42"/>
        <v>0</v>
      </c>
    </row>
    <row r="656" spans="1:35" ht="15.75" customHeight="1" x14ac:dyDescent="0.2">
      <c r="A656" s="206" t="s">
        <v>2407</v>
      </c>
      <c r="B656" s="206" t="s">
        <v>667</v>
      </c>
      <c r="C656" s="206" t="s">
        <v>2407</v>
      </c>
      <c r="D656" s="227" t="s">
        <v>2373</v>
      </c>
      <c r="E656" s="206" t="s">
        <v>669</v>
      </c>
      <c r="F656" s="206" t="s">
        <v>670</v>
      </c>
      <c r="G656" s="227" t="s">
        <v>2373</v>
      </c>
      <c r="H656" s="275">
        <v>3.97</v>
      </c>
      <c r="I656" s="206" t="s">
        <v>671</v>
      </c>
      <c r="J656" s="206">
        <v>1</v>
      </c>
      <c r="K656" s="207">
        <v>2022</v>
      </c>
      <c r="L656" s="228" t="s">
        <v>2408</v>
      </c>
      <c r="M656" s="208" t="s">
        <v>2409</v>
      </c>
      <c r="N656" s="260" t="s">
        <v>667</v>
      </c>
      <c r="O656" s="209" t="s">
        <v>667</v>
      </c>
      <c r="P656" s="232" t="s">
        <v>674</v>
      </c>
      <c r="Q656" s="210">
        <v>1992</v>
      </c>
      <c r="R656" s="211">
        <v>4</v>
      </c>
      <c r="S656" s="211" t="s">
        <v>667</v>
      </c>
      <c r="T656" s="211" t="s">
        <v>667</v>
      </c>
      <c r="U656" s="211" t="s">
        <v>667</v>
      </c>
      <c r="V656" s="211" t="s">
        <v>667</v>
      </c>
      <c r="W656" s="211" t="s">
        <v>667</v>
      </c>
      <c r="X656" s="212">
        <v>0</v>
      </c>
      <c r="Y656" s="212">
        <v>0</v>
      </c>
      <c r="Z656" s="213" t="s">
        <v>2987</v>
      </c>
      <c r="AA656" s="214">
        <v>2022</v>
      </c>
      <c r="AB656" s="214">
        <v>4</v>
      </c>
      <c r="AC656" s="214">
        <v>26</v>
      </c>
      <c r="AD656" s="220" t="b">
        <f>IF(ISBLANK(GroupMember[[#This Row],[1. Identifiant interne d’exploitation agricole*]]),"",IF(ISERROR(MATCH(GroupMember[[#This Row],[1. Identifiant interne d’exploitation agricole*]],CertifiedCrop[1. Identifiant interne d’exploitation agricole*],0)),FALSE,TRUE))</f>
        <v>1</v>
      </c>
      <c r="AE656" s="220" t="b">
        <f>IF(ISBLANK(GroupMember[[#This Row],[1. Identifiant interne d’exploitation agricole*]]),"",IF(ISERROR(MATCH(GroupMember[[#This Row],[1. Identifiant interne d’exploitation agricole*]],FarmUnit[1. Identifiant interne d’exploitation agricole*],0)),FALSE,TRUE))</f>
        <v>1</v>
      </c>
      <c r="AF656" s="165" t="str">
        <f t="shared" si="40"/>
        <v>KOUASSI GERMAIN ANGBE</v>
      </c>
      <c r="AG656" s="166" t="str">
        <f t="shared" si="41"/>
        <v>26/4/2022</v>
      </c>
      <c r="AH656" s="167">
        <f t="shared" si="43"/>
        <v>5</v>
      </c>
      <c r="AI656" s="168">
        <f t="shared" si="42"/>
        <v>0</v>
      </c>
    </row>
    <row r="657" spans="1:35" ht="15.75" customHeight="1" x14ac:dyDescent="0.2">
      <c r="A657" s="206" t="s">
        <v>2410</v>
      </c>
      <c r="B657" s="206" t="s">
        <v>667</v>
      </c>
      <c r="C657" s="206" t="s">
        <v>2410</v>
      </c>
      <c r="D657" s="227" t="s">
        <v>2373</v>
      </c>
      <c r="E657" s="206" t="s">
        <v>669</v>
      </c>
      <c r="F657" s="206" t="s">
        <v>670</v>
      </c>
      <c r="G657" s="227" t="s">
        <v>2373</v>
      </c>
      <c r="H657" s="275">
        <v>2.2799999999999998</v>
      </c>
      <c r="I657" s="206" t="s">
        <v>671</v>
      </c>
      <c r="J657" s="206">
        <v>1</v>
      </c>
      <c r="K657" s="207">
        <v>2022</v>
      </c>
      <c r="L657" s="228" t="s">
        <v>1759</v>
      </c>
      <c r="M657" s="208" t="s">
        <v>2411</v>
      </c>
      <c r="N657" s="260" t="s">
        <v>667</v>
      </c>
      <c r="O657" s="209" t="s">
        <v>667</v>
      </c>
      <c r="P657" s="232" t="s">
        <v>674</v>
      </c>
      <c r="Q657" s="210">
        <v>1978</v>
      </c>
      <c r="R657" s="211">
        <v>5</v>
      </c>
      <c r="S657" s="211" t="s">
        <v>667</v>
      </c>
      <c r="T657" s="211" t="s">
        <v>667</v>
      </c>
      <c r="U657" s="211" t="s">
        <v>667</v>
      </c>
      <c r="V657" s="211" t="s">
        <v>667</v>
      </c>
      <c r="W657" s="211" t="s">
        <v>667</v>
      </c>
      <c r="X657" s="212">
        <v>0</v>
      </c>
      <c r="Y657" s="212">
        <v>0</v>
      </c>
      <c r="Z657" s="213" t="s">
        <v>2987</v>
      </c>
      <c r="AA657" s="214">
        <v>2022</v>
      </c>
      <c r="AB657" s="214">
        <v>4</v>
      </c>
      <c r="AC657" s="214">
        <v>26</v>
      </c>
      <c r="AD657" s="220" t="b">
        <f>IF(ISBLANK(GroupMember[[#This Row],[1. Identifiant interne d’exploitation agricole*]]),"",IF(ISERROR(MATCH(GroupMember[[#This Row],[1. Identifiant interne d’exploitation agricole*]],CertifiedCrop[1. Identifiant interne d’exploitation agricole*],0)),FALSE,TRUE))</f>
        <v>1</v>
      </c>
      <c r="AE657" s="220" t="b">
        <f>IF(ISBLANK(GroupMember[[#This Row],[1. Identifiant interne d’exploitation agricole*]]),"",IF(ISERROR(MATCH(GroupMember[[#This Row],[1. Identifiant interne d’exploitation agricole*]],FarmUnit[1. Identifiant interne d’exploitation agricole*],0)),FALSE,TRUE))</f>
        <v>1</v>
      </c>
      <c r="AF657" s="165" t="str">
        <f t="shared" si="40"/>
        <v xml:space="preserve"> BERNARD SIEKOUA</v>
      </c>
      <c r="AG657" s="166" t="str">
        <f t="shared" si="41"/>
        <v>26/4/2022</v>
      </c>
      <c r="AH657" s="167">
        <f t="shared" si="43"/>
        <v>5</v>
      </c>
      <c r="AI657" s="168">
        <f t="shared" si="42"/>
        <v>0</v>
      </c>
    </row>
    <row r="658" spans="1:35" ht="15.75" customHeight="1" x14ac:dyDescent="0.2">
      <c r="A658" s="206" t="s">
        <v>2412</v>
      </c>
      <c r="B658" s="206" t="s">
        <v>667</v>
      </c>
      <c r="C658" s="206" t="s">
        <v>2412</v>
      </c>
      <c r="D658" s="227" t="s">
        <v>2373</v>
      </c>
      <c r="E658" s="206" t="s">
        <v>669</v>
      </c>
      <c r="F658" s="206" t="s">
        <v>670</v>
      </c>
      <c r="G658" s="227" t="s">
        <v>2373</v>
      </c>
      <c r="H658" s="275">
        <v>2.73</v>
      </c>
      <c r="I658" s="206" t="s">
        <v>671</v>
      </c>
      <c r="J658" s="206">
        <v>1</v>
      </c>
      <c r="K658" s="207">
        <v>2022</v>
      </c>
      <c r="L658" s="228" t="s">
        <v>2413</v>
      </c>
      <c r="M658" s="208" t="s">
        <v>2411</v>
      </c>
      <c r="N658" s="260" t="s">
        <v>667</v>
      </c>
      <c r="O658" s="209" t="s">
        <v>667</v>
      </c>
      <c r="P658" s="232" t="s">
        <v>674</v>
      </c>
      <c r="Q658" s="210">
        <v>1991</v>
      </c>
      <c r="R658" s="211">
        <v>6</v>
      </c>
      <c r="S658" s="211" t="s">
        <v>667</v>
      </c>
      <c r="T658" s="211" t="s">
        <v>667</v>
      </c>
      <c r="U658" s="211" t="s">
        <v>667</v>
      </c>
      <c r="V658" s="211" t="s">
        <v>667</v>
      </c>
      <c r="W658" s="211" t="s">
        <v>667</v>
      </c>
      <c r="X658" s="212">
        <v>0</v>
      </c>
      <c r="Y658" s="212">
        <v>0</v>
      </c>
      <c r="Z658" s="213" t="s">
        <v>2987</v>
      </c>
      <c r="AA658" s="214">
        <v>2022</v>
      </c>
      <c r="AB658" s="214">
        <v>4</v>
      </c>
      <c r="AC658" s="214">
        <v>26</v>
      </c>
      <c r="AD658" s="220" t="b">
        <f>IF(ISBLANK(GroupMember[[#This Row],[1. Identifiant interne d’exploitation agricole*]]),"",IF(ISERROR(MATCH(GroupMember[[#This Row],[1. Identifiant interne d’exploitation agricole*]],CertifiedCrop[1. Identifiant interne d’exploitation agricole*],0)),FALSE,TRUE))</f>
        <v>1</v>
      </c>
      <c r="AE658" s="220" t="b">
        <f>IF(ISBLANK(GroupMember[[#This Row],[1. Identifiant interne d’exploitation agricole*]]),"",IF(ISERROR(MATCH(GroupMember[[#This Row],[1. Identifiant interne d’exploitation agricole*]],FarmUnit[1. Identifiant interne d’exploitation agricole*],0)),FALSE,TRUE))</f>
        <v>1</v>
      </c>
      <c r="AF658" s="165" t="str">
        <f t="shared" si="40"/>
        <v xml:space="preserve"> PASCAL SIEKOUA</v>
      </c>
      <c r="AG658" s="166" t="str">
        <f t="shared" si="41"/>
        <v>26/4/2022</v>
      </c>
      <c r="AH658" s="167">
        <f t="shared" si="43"/>
        <v>5</v>
      </c>
      <c r="AI658" s="168">
        <f t="shared" si="42"/>
        <v>0</v>
      </c>
    </row>
    <row r="659" spans="1:35" ht="15.75" customHeight="1" x14ac:dyDescent="0.2">
      <c r="A659" s="206" t="s">
        <v>2414</v>
      </c>
      <c r="B659" s="206" t="s">
        <v>667</v>
      </c>
      <c r="C659" s="206" t="s">
        <v>2414</v>
      </c>
      <c r="D659" s="227" t="s">
        <v>2373</v>
      </c>
      <c r="E659" s="206" t="s">
        <v>669</v>
      </c>
      <c r="F659" s="206" t="s">
        <v>670</v>
      </c>
      <c r="G659" s="227" t="s">
        <v>2373</v>
      </c>
      <c r="H659" s="275">
        <v>2</v>
      </c>
      <c r="I659" s="206" t="s">
        <v>671</v>
      </c>
      <c r="J659" s="206">
        <v>1</v>
      </c>
      <c r="K659" s="207">
        <v>2022</v>
      </c>
      <c r="L659" s="234" t="s">
        <v>2415</v>
      </c>
      <c r="M659" s="208" t="s">
        <v>2416</v>
      </c>
      <c r="N659" s="260" t="s">
        <v>667</v>
      </c>
      <c r="O659" s="209" t="s">
        <v>667</v>
      </c>
      <c r="P659" s="232" t="s">
        <v>674</v>
      </c>
      <c r="Q659" s="210">
        <v>1982</v>
      </c>
      <c r="R659" s="211">
        <v>3</v>
      </c>
      <c r="S659" s="211" t="s">
        <v>667</v>
      </c>
      <c r="T659" s="211" t="s">
        <v>667</v>
      </c>
      <c r="U659" s="211" t="s">
        <v>667</v>
      </c>
      <c r="V659" s="211" t="s">
        <v>667</v>
      </c>
      <c r="W659" s="211" t="s">
        <v>667</v>
      </c>
      <c r="X659" s="212">
        <v>0</v>
      </c>
      <c r="Y659" s="212">
        <v>0</v>
      </c>
      <c r="Z659" s="213" t="s">
        <v>2987</v>
      </c>
      <c r="AA659" s="214">
        <v>2022</v>
      </c>
      <c r="AB659" s="214">
        <v>4</v>
      </c>
      <c r="AC659" s="214">
        <v>26</v>
      </c>
      <c r="AD659" s="220" t="b">
        <f>IF(ISBLANK(GroupMember[[#This Row],[1. Identifiant interne d’exploitation agricole*]]),"",IF(ISERROR(MATCH(GroupMember[[#This Row],[1. Identifiant interne d’exploitation agricole*]],CertifiedCrop[1. Identifiant interne d’exploitation agricole*],0)),FALSE,TRUE))</f>
        <v>1</v>
      </c>
      <c r="AE659" s="220" t="b">
        <f>IF(ISBLANK(GroupMember[[#This Row],[1. Identifiant interne d’exploitation agricole*]]),"",IF(ISERROR(MATCH(GroupMember[[#This Row],[1. Identifiant interne d’exploitation agricole*]],FarmUnit[1. Identifiant interne d’exploitation agricole*],0)),FALSE,TRUE))</f>
        <v>1</v>
      </c>
      <c r="AF659" s="165" t="str">
        <f t="shared" si="40"/>
        <v xml:space="preserve"> MAHON ISIDORE SON</v>
      </c>
      <c r="AG659" s="166" t="str">
        <f t="shared" si="41"/>
        <v>26/4/2022</v>
      </c>
      <c r="AH659" s="167">
        <f t="shared" si="43"/>
        <v>5</v>
      </c>
      <c r="AI659" s="168">
        <f t="shared" si="42"/>
        <v>0</v>
      </c>
    </row>
    <row r="660" spans="1:35" ht="15.75" customHeight="1" x14ac:dyDescent="0.2">
      <c r="A660" s="206" t="s">
        <v>2417</v>
      </c>
      <c r="B660" s="206" t="s">
        <v>667</v>
      </c>
      <c r="C660" s="206" t="s">
        <v>2417</v>
      </c>
      <c r="D660" s="227" t="s">
        <v>2373</v>
      </c>
      <c r="E660" s="206" t="s">
        <v>669</v>
      </c>
      <c r="F660" s="206" t="s">
        <v>670</v>
      </c>
      <c r="G660" s="227" t="s">
        <v>2373</v>
      </c>
      <c r="H660" s="275">
        <v>5</v>
      </c>
      <c r="I660" s="206" t="s">
        <v>671</v>
      </c>
      <c r="J660" s="206">
        <v>1</v>
      </c>
      <c r="K660" s="207">
        <v>2022</v>
      </c>
      <c r="L660" s="234" t="s">
        <v>2418</v>
      </c>
      <c r="M660" s="208" t="s">
        <v>2416</v>
      </c>
      <c r="N660" s="260" t="s">
        <v>667</v>
      </c>
      <c r="O660" s="209" t="s">
        <v>667</v>
      </c>
      <c r="P660" s="232" t="s">
        <v>674</v>
      </c>
      <c r="Q660" s="210">
        <v>1974</v>
      </c>
      <c r="R660" s="211">
        <v>3</v>
      </c>
      <c r="S660" s="211" t="s">
        <v>667</v>
      </c>
      <c r="T660" s="211" t="s">
        <v>667</v>
      </c>
      <c r="U660" s="211" t="s">
        <v>667</v>
      </c>
      <c r="V660" s="211" t="s">
        <v>667</v>
      </c>
      <c r="W660" s="211" t="s">
        <v>667</v>
      </c>
      <c r="X660" s="212">
        <v>0</v>
      </c>
      <c r="Y660" s="212">
        <v>0</v>
      </c>
      <c r="Z660" s="213" t="s">
        <v>2987</v>
      </c>
      <c r="AA660" s="214">
        <v>2022</v>
      </c>
      <c r="AB660" s="214">
        <v>4</v>
      </c>
      <c r="AC660" s="214">
        <v>26</v>
      </c>
      <c r="AD660" s="220" t="b">
        <f>IF(ISBLANK(GroupMember[[#This Row],[1. Identifiant interne d’exploitation agricole*]]),"",IF(ISERROR(MATCH(GroupMember[[#This Row],[1. Identifiant interne d’exploitation agricole*]],CertifiedCrop[1. Identifiant interne d’exploitation agricole*],0)),FALSE,TRUE))</f>
        <v>1</v>
      </c>
      <c r="AE660" s="220" t="b">
        <f>IF(ISBLANK(GroupMember[[#This Row],[1. Identifiant interne d’exploitation agricole*]]),"",IF(ISERROR(MATCH(GroupMember[[#This Row],[1. Identifiant interne d’exploitation agricole*]],FarmUnit[1. Identifiant interne d’exploitation agricole*],0)),FALSE,TRUE))</f>
        <v>1</v>
      </c>
      <c r="AF660" s="165" t="str">
        <f t="shared" si="40"/>
        <v xml:space="preserve"> MAHON SERGE  SON</v>
      </c>
      <c r="AG660" s="166" t="str">
        <f t="shared" si="41"/>
        <v>26/4/2022</v>
      </c>
      <c r="AH660" s="167">
        <f t="shared" si="43"/>
        <v>5</v>
      </c>
      <c r="AI660" s="168">
        <f t="shared" si="42"/>
        <v>0</v>
      </c>
    </row>
    <row r="661" spans="1:35" ht="15.75" customHeight="1" x14ac:dyDescent="0.2">
      <c r="A661" s="206" t="s">
        <v>2419</v>
      </c>
      <c r="B661" s="206" t="s">
        <v>667</v>
      </c>
      <c r="C661" s="206" t="s">
        <v>2419</v>
      </c>
      <c r="D661" s="227" t="s">
        <v>2373</v>
      </c>
      <c r="E661" s="206" t="s">
        <v>669</v>
      </c>
      <c r="F661" s="206" t="s">
        <v>670</v>
      </c>
      <c r="G661" s="227" t="s">
        <v>2373</v>
      </c>
      <c r="H661" s="275">
        <v>7</v>
      </c>
      <c r="I661" s="206" t="s">
        <v>671</v>
      </c>
      <c r="J661" s="206">
        <v>1</v>
      </c>
      <c r="K661" s="207">
        <v>2022</v>
      </c>
      <c r="L661" s="228" t="s">
        <v>2420</v>
      </c>
      <c r="M661" s="208" t="s">
        <v>2421</v>
      </c>
      <c r="N661" s="260" t="s">
        <v>667</v>
      </c>
      <c r="O661" s="209" t="s">
        <v>667</v>
      </c>
      <c r="P661" s="232" t="s">
        <v>674</v>
      </c>
      <c r="Q661" s="210">
        <v>1988</v>
      </c>
      <c r="R661" s="211">
        <v>3</v>
      </c>
      <c r="S661" s="211" t="s">
        <v>667</v>
      </c>
      <c r="T661" s="211" t="s">
        <v>667</v>
      </c>
      <c r="U661" s="211" t="s">
        <v>667</v>
      </c>
      <c r="V661" s="211" t="s">
        <v>667</v>
      </c>
      <c r="W661" s="211" t="s">
        <v>667</v>
      </c>
      <c r="X661" s="212">
        <v>0</v>
      </c>
      <c r="Y661" s="212">
        <v>0</v>
      </c>
      <c r="Z661" s="213" t="s">
        <v>2987</v>
      </c>
      <c r="AA661" s="214">
        <v>2022</v>
      </c>
      <c r="AB661" s="214">
        <v>4</v>
      </c>
      <c r="AC661" s="214">
        <v>27</v>
      </c>
      <c r="AD661" s="220" t="b">
        <f>IF(ISBLANK(GroupMember[[#This Row],[1. Identifiant interne d’exploitation agricole*]]),"",IF(ISERROR(MATCH(GroupMember[[#This Row],[1. Identifiant interne d’exploitation agricole*]],CertifiedCrop[1. Identifiant interne d’exploitation agricole*],0)),FALSE,TRUE))</f>
        <v>1</v>
      </c>
      <c r="AE661" s="220" t="b">
        <f>IF(ISBLANK(GroupMember[[#This Row],[1. Identifiant interne d’exploitation agricole*]]),"",IF(ISERROR(MATCH(GroupMember[[#This Row],[1. Identifiant interne d’exploitation agricole*]],FarmUnit[1. Identifiant interne d’exploitation agricole*],0)),FALSE,TRUE))</f>
        <v>1</v>
      </c>
      <c r="AF661" s="165" t="str">
        <f t="shared" si="40"/>
        <v>CAROLINE KELA</v>
      </c>
      <c r="AG661" s="166" t="str">
        <f t="shared" si="41"/>
        <v>27/4/2022</v>
      </c>
      <c r="AH661" s="167">
        <f t="shared" si="43"/>
        <v>6</v>
      </c>
      <c r="AI661" s="168">
        <f t="shared" si="42"/>
        <v>0</v>
      </c>
    </row>
    <row r="662" spans="1:35" ht="15.75" customHeight="1" x14ac:dyDescent="0.2">
      <c r="A662" s="206" t="s">
        <v>2422</v>
      </c>
      <c r="B662" s="206" t="s">
        <v>667</v>
      </c>
      <c r="C662" s="206" t="s">
        <v>2422</v>
      </c>
      <c r="D662" s="227" t="s">
        <v>2373</v>
      </c>
      <c r="E662" s="206" t="s">
        <v>669</v>
      </c>
      <c r="F662" s="206" t="s">
        <v>670</v>
      </c>
      <c r="G662" s="227" t="s">
        <v>2373</v>
      </c>
      <c r="H662" s="275">
        <v>2</v>
      </c>
      <c r="I662" s="206" t="s">
        <v>671</v>
      </c>
      <c r="J662" s="206">
        <v>1</v>
      </c>
      <c r="K662" s="207">
        <v>2022</v>
      </c>
      <c r="L662" s="234" t="s">
        <v>2423</v>
      </c>
      <c r="M662" s="208" t="s">
        <v>2322</v>
      </c>
      <c r="N662" s="260" t="s">
        <v>667</v>
      </c>
      <c r="O662" s="209" t="s">
        <v>667</v>
      </c>
      <c r="P662" s="232" t="s">
        <v>674</v>
      </c>
      <c r="Q662" s="210">
        <v>1985</v>
      </c>
      <c r="R662" s="211">
        <v>2</v>
      </c>
      <c r="S662" s="211" t="s">
        <v>667</v>
      </c>
      <c r="T662" s="211" t="s">
        <v>667</v>
      </c>
      <c r="U662" s="211" t="s">
        <v>667</v>
      </c>
      <c r="V662" s="211" t="s">
        <v>667</v>
      </c>
      <c r="W662" s="211" t="s">
        <v>667</v>
      </c>
      <c r="X662" s="212">
        <v>0</v>
      </c>
      <c r="Y662" s="212">
        <v>0</v>
      </c>
      <c r="Z662" s="213" t="s">
        <v>2987</v>
      </c>
      <c r="AA662" s="214">
        <v>2022</v>
      </c>
      <c r="AB662" s="214">
        <v>4</v>
      </c>
      <c r="AC662" s="214">
        <v>27</v>
      </c>
      <c r="AD662" s="220" t="b">
        <f>IF(ISBLANK(GroupMember[[#This Row],[1. Identifiant interne d’exploitation agricole*]]),"",IF(ISERROR(MATCH(GroupMember[[#This Row],[1. Identifiant interne d’exploitation agricole*]],CertifiedCrop[1. Identifiant interne d’exploitation agricole*],0)),FALSE,TRUE))</f>
        <v>1</v>
      </c>
      <c r="AE662" s="220" t="b">
        <f>IF(ISBLANK(GroupMember[[#This Row],[1. Identifiant interne d’exploitation agricole*]]),"",IF(ISERROR(MATCH(GroupMember[[#This Row],[1. Identifiant interne d’exploitation agricole*]],FarmUnit[1. Identifiant interne d’exploitation agricole*],0)),FALSE,TRUE))</f>
        <v>1</v>
      </c>
      <c r="AF662" s="165" t="str">
        <f t="shared" si="40"/>
        <v xml:space="preserve"> ALI SORE</v>
      </c>
      <c r="AG662" s="166" t="str">
        <f t="shared" si="41"/>
        <v>27/4/2022</v>
      </c>
      <c r="AH662" s="167">
        <f t="shared" si="43"/>
        <v>6</v>
      </c>
      <c r="AI662" s="168">
        <f t="shared" si="42"/>
        <v>0</v>
      </c>
    </row>
    <row r="663" spans="1:35" ht="15.75" customHeight="1" x14ac:dyDescent="0.2">
      <c r="A663" s="206" t="s">
        <v>2424</v>
      </c>
      <c r="B663" s="206" t="s">
        <v>667</v>
      </c>
      <c r="C663" s="206" t="s">
        <v>2424</v>
      </c>
      <c r="D663" s="227" t="s">
        <v>2373</v>
      </c>
      <c r="E663" s="206" t="s">
        <v>669</v>
      </c>
      <c r="F663" s="206" t="s">
        <v>670</v>
      </c>
      <c r="G663" s="227" t="s">
        <v>2373</v>
      </c>
      <c r="H663" s="275">
        <v>2</v>
      </c>
      <c r="I663" s="206" t="s">
        <v>671</v>
      </c>
      <c r="J663" s="206">
        <v>1</v>
      </c>
      <c r="K663" s="207">
        <v>2022</v>
      </c>
      <c r="L663" s="228" t="s">
        <v>2425</v>
      </c>
      <c r="M663" s="208" t="s">
        <v>1754</v>
      </c>
      <c r="N663" s="260" t="s">
        <v>667</v>
      </c>
      <c r="O663" s="209" t="s">
        <v>667</v>
      </c>
      <c r="P663" s="232" t="s">
        <v>674</v>
      </c>
      <c r="Q663" s="210">
        <v>1985</v>
      </c>
      <c r="R663" s="211">
        <v>3</v>
      </c>
      <c r="S663" s="211" t="s">
        <v>667</v>
      </c>
      <c r="T663" s="211" t="s">
        <v>667</v>
      </c>
      <c r="U663" s="211" t="s">
        <v>667</v>
      </c>
      <c r="V663" s="211" t="s">
        <v>667</v>
      </c>
      <c r="W663" s="211" t="s">
        <v>667</v>
      </c>
      <c r="X663" s="212">
        <v>0</v>
      </c>
      <c r="Y663" s="212">
        <v>0</v>
      </c>
      <c r="Z663" s="213" t="s">
        <v>2987</v>
      </c>
      <c r="AA663" s="214">
        <v>2022</v>
      </c>
      <c r="AB663" s="214">
        <v>4</v>
      </c>
      <c r="AC663" s="214">
        <v>27</v>
      </c>
      <c r="AD663" s="220" t="b">
        <f>IF(ISBLANK(GroupMember[[#This Row],[1. Identifiant interne d’exploitation agricole*]]),"",IF(ISERROR(MATCH(GroupMember[[#This Row],[1. Identifiant interne d’exploitation agricole*]],CertifiedCrop[1. Identifiant interne d’exploitation agricole*],0)),FALSE,TRUE))</f>
        <v>1</v>
      </c>
      <c r="AE663" s="220" t="b">
        <f>IF(ISBLANK(GroupMember[[#This Row],[1. Identifiant interne d’exploitation agricole*]]),"",IF(ISERROR(MATCH(GroupMember[[#This Row],[1. Identifiant interne d’exploitation agricole*]],FarmUnit[1. Identifiant interne d’exploitation agricole*],0)),FALSE,TRUE))</f>
        <v>1</v>
      </c>
      <c r="AF663" s="165" t="str">
        <f t="shared" si="40"/>
        <v xml:space="preserve"> DEGAUL TOUE</v>
      </c>
      <c r="AG663" s="166" t="str">
        <f t="shared" si="41"/>
        <v>27/4/2022</v>
      </c>
      <c r="AH663" s="167">
        <f t="shared" si="43"/>
        <v>6</v>
      </c>
      <c r="AI663" s="168">
        <f t="shared" si="42"/>
        <v>0</v>
      </c>
    </row>
    <row r="664" spans="1:35" ht="15.75" customHeight="1" x14ac:dyDescent="0.2">
      <c r="A664" s="206" t="s">
        <v>2426</v>
      </c>
      <c r="B664" s="206" t="s">
        <v>667</v>
      </c>
      <c r="C664" s="206" t="s">
        <v>2426</v>
      </c>
      <c r="D664" s="227" t="s">
        <v>2373</v>
      </c>
      <c r="E664" s="206" t="s">
        <v>669</v>
      </c>
      <c r="F664" s="206" t="s">
        <v>670</v>
      </c>
      <c r="G664" s="227" t="s">
        <v>2373</v>
      </c>
      <c r="H664" s="275">
        <v>8</v>
      </c>
      <c r="I664" s="206" t="s">
        <v>671</v>
      </c>
      <c r="J664" s="206">
        <v>1</v>
      </c>
      <c r="K664" s="207">
        <v>2022</v>
      </c>
      <c r="L664" s="234" t="s">
        <v>2427</v>
      </c>
      <c r="M664" s="208" t="s">
        <v>1056</v>
      </c>
      <c r="N664" s="260" t="s">
        <v>667</v>
      </c>
      <c r="O664" s="209" t="s">
        <v>667</v>
      </c>
      <c r="P664" s="232" t="s">
        <v>674</v>
      </c>
      <c r="Q664" s="210">
        <v>1983</v>
      </c>
      <c r="R664" s="211">
        <v>3</v>
      </c>
      <c r="S664" s="211" t="s">
        <v>667</v>
      </c>
      <c r="T664" s="211" t="s">
        <v>667</v>
      </c>
      <c r="U664" s="211" t="s">
        <v>667</v>
      </c>
      <c r="V664" s="211" t="s">
        <v>667</v>
      </c>
      <c r="W664" s="211" t="s">
        <v>667</v>
      </c>
      <c r="X664" s="212">
        <v>0</v>
      </c>
      <c r="Y664" s="212">
        <v>0</v>
      </c>
      <c r="Z664" s="213" t="s">
        <v>2987</v>
      </c>
      <c r="AA664" s="214">
        <v>2022</v>
      </c>
      <c r="AB664" s="214">
        <v>4</v>
      </c>
      <c r="AC664" s="214">
        <v>27</v>
      </c>
      <c r="AD664" s="220" t="b">
        <f>IF(ISBLANK(GroupMember[[#This Row],[1. Identifiant interne d’exploitation agricole*]]),"",IF(ISERROR(MATCH(GroupMember[[#This Row],[1. Identifiant interne d’exploitation agricole*]],CertifiedCrop[1. Identifiant interne d’exploitation agricole*],0)),FALSE,TRUE))</f>
        <v>1</v>
      </c>
      <c r="AE664" s="220" t="b">
        <f>IF(ISBLANK(GroupMember[[#This Row],[1. Identifiant interne d’exploitation agricole*]]),"",IF(ISERROR(MATCH(GroupMember[[#This Row],[1. Identifiant interne d’exploitation agricole*]],FarmUnit[1. Identifiant interne d’exploitation agricole*],0)),FALSE,TRUE))</f>
        <v>1</v>
      </c>
      <c r="AF664" s="165" t="str">
        <f t="shared" si="40"/>
        <v xml:space="preserve"> KOFFI ANDRE YAO</v>
      </c>
      <c r="AG664" s="166" t="str">
        <f t="shared" si="41"/>
        <v>27/4/2022</v>
      </c>
      <c r="AH664" s="167">
        <f t="shared" si="43"/>
        <v>6</v>
      </c>
      <c r="AI664" s="168">
        <f t="shared" si="42"/>
        <v>0</v>
      </c>
    </row>
    <row r="665" spans="1:35" ht="15.75" customHeight="1" x14ac:dyDescent="0.2">
      <c r="A665" s="206" t="s">
        <v>2428</v>
      </c>
      <c r="B665" s="206" t="s">
        <v>667</v>
      </c>
      <c r="C665" s="206" t="s">
        <v>2428</v>
      </c>
      <c r="D665" s="227" t="s">
        <v>2373</v>
      </c>
      <c r="E665" s="206" t="s">
        <v>669</v>
      </c>
      <c r="F665" s="206" t="s">
        <v>670</v>
      </c>
      <c r="G665" s="227" t="s">
        <v>2373</v>
      </c>
      <c r="H665" s="275">
        <v>3</v>
      </c>
      <c r="I665" s="206" t="s">
        <v>671</v>
      </c>
      <c r="J665" s="206">
        <v>1</v>
      </c>
      <c r="K665" s="207">
        <v>2022</v>
      </c>
      <c r="L665" s="228" t="s">
        <v>2429</v>
      </c>
      <c r="M665" s="208" t="s">
        <v>1056</v>
      </c>
      <c r="N665" s="260" t="s">
        <v>667</v>
      </c>
      <c r="O665" s="209" t="s">
        <v>667</v>
      </c>
      <c r="P665" s="232" t="s">
        <v>674</v>
      </c>
      <c r="Q665" s="210">
        <v>1987</v>
      </c>
      <c r="R665" s="211">
        <v>2</v>
      </c>
      <c r="S665" s="211" t="s">
        <v>667</v>
      </c>
      <c r="T665" s="211" t="s">
        <v>667</v>
      </c>
      <c r="U665" s="211" t="s">
        <v>667</v>
      </c>
      <c r="V665" s="211" t="s">
        <v>667</v>
      </c>
      <c r="W665" s="211" t="s">
        <v>667</v>
      </c>
      <c r="X665" s="212">
        <v>0</v>
      </c>
      <c r="Y665" s="212">
        <v>0</v>
      </c>
      <c r="Z665" s="213" t="s">
        <v>2987</v>
      </c>
      <c r="AA665" s="214">
        <v>2022</v>
      </c>
      <c r="AB665" s="214">
        <v>4</v>
      </c>
      <c r="AC665" s="214">
        <v>27</v>
      </c>
      <c r="AD665" s="220" t="b">
        <f>IF(ISBLANK(GroupMember[[#This Row],[1. Identifiant interne d’exploitation agricole*]]),"",IF(ISERROR(MATCH(GroupMember[[#This Row],[1. Identifiant interne d’exploitation agricole*]],CertifiedCrop[1. Identifiant interne d’exploitation agricole*],0)),FALSE,TRUE))</f>
        <v>1</v>
      </c>
      <c r="AE665" s="220" t="b">
        <f>IF(ISBLANK(GroupMember[[#This Row],[1. Identifiant interne d’exploitation agricole*]]),"",IF(ISERROR(MATCH(GroupMember[[#This Row],[1. Identifiant interne d’exploitation agricole*]],FarmUnit[1. Identifiant interne d’exploitation agricole*],0)),FALSE,TRUE))</f>
        <v>1</v>
      </c>
      <c r="AF665" s="165" t="str">
        <f t="shared" si="40"/>
        <v xml:space="preserve"> KOUADIO NOEL  YAO</v>
      </c>
      <c r="AG665" s="166" t="str">
        <f t="shared" si="41"/>
        <v>27/4/2022</v>
      </c>
      <c r="AH665" s="167">
        <f t="shared" si="43"/>
        <v>6</v>
      </c>
      <c r="AI665" s="168">
        <f t="shared" si="42"/>
        <v>0</v>
      </c>
    </row>
    <row r="666" spans="1:35" ht="15.75" customHeight="1" x14ac:dyDescent="0.2">
      <c r="A666" s="206" t="s">
        <v>2430</v>
      </c>
      <c r="B666" s="206" t="s">
        <v>667</v>
      </c>
      <c r="C666" s="206" t="s">
        <v>2430</v>
      </c>
      <c r="D666" s="227" t="s">
        <v>2373</v>
      </c>
      <c r="E666" s="206" t="s">
        <v>669</v>
      </c>
      <c r="F666" s="206" t="s">
        <v>670</v>
      </c>
      <c r="G666" s="227" t="s">
        <v>2373</v>
      </c>
      <c r="H666" s="275">
        <v>3</v>
      </c>
      <c r="I666" s="206" t="s">
        <v>671</v>
      </c>
      <c r="J666" s="206">
        <v>1</v>
      </c>
      <c r="K666" s="207">
        <v>2022</v>
      </c>
      <c r="L666" s="228" t="s">
        <v>1062</v>
      </c>
      <c r="M666" s="208" t="s">
        <v>977</v>
      </c>
      <c r="N666" s="260" t="s">
        <v>667</v>
      </c>
      <c r="O666" s="209" t="s">
        <v>667</v>
      </c>
      <c r="P666" s="232" t="s">
        <v>674</v>
      </c>
      <c r="Q666" s="210">
        <v>1977</v>
      </c>
      <c r="R666" s="211">
        <v>3</v>
      </c>
      <c r="S666" s="211" t="s">
        <v>667</v>
      </c>
      <c r="T666" s="211" t="s">
        <v>667</v>
      </c>
      <c r="U666" s="211" t="s">
        <v>667</v>
      </c>
      <c r="V666" s="211" t="s">
        <v>667</v>
      </c>
      <c r="W666" s="211" t="s">
        <v>667</v>
      </c>
      <c r="X666" s="212">
        <v>0</v>
      </c>
      <c r="Y666" s="212">
        <v>0</v>
      </c>
      <c r="Z666" s="213" t="s">
        <v>2987</v>
      </c>
      <c r="AA666" s="214">
        <v>2022</v>
      </c>
      <c r="AB666" s="214">
        <v>4</v>
      </c>
      <c r="AC666" s="214">
        <v>27</v>
      </c>
      <c r="AD666" s="220" t="b">
        <f>IF(ISBLANK(GroupMember[[#This Row],[1. Identifiant interne d’exploitation agricole*]]),"",IF(ISERROR(MATCH(GroupMember[[#This Row],[1. Identifiant interne d’exploitation agricole*]],CertifiedCrop[1. Identifiant interne d’exploitation agricole*],0)),FALSE,TRUE))</f>
        <v>1</v>
      </c>
      <c r="AE666" s="220" t="b">
        <f>IF(ISBLANK(GroupMember[[#This Row],[1. Identifiant interne d’exploitation agricole*]]),"",IF(ISERROR(MATCH(GroupMember[[#This Row],[1. Identifiant interne d’exploitation agricole*]],FarmUnit[1. Identifiant interne d’exploitation agricole*],0)),FALSE,TRUE))</f>
        <v>1</v>
      </c>
      <c r="AF666" s="165" t="str">
        <f t="shared" si="40"/>
        <v>KOFFI EMMANUEL KOUADIO</v>
      </c>
      <c r="AG666" s="166" t="str">
        <f t="shared" si="41"/>
        <v>27/4/2022</v>
      </c>
      <c r="AH666" s="167">
        <f t="shared" si="43"/>
        <v>6</v>
      </c>
      <c r="AI666" s="168">
        <f t="shared" si="42"/>
        <v>0</v>
      </c>
    </row>
    <row r="667" spans="1:35" ht="15.75" customHeight="1" x14ac:dyDescent="0.2">
      <c r="A667" s="206" t="s">
        <v>2431</v>
      </c>
      <c r="B667" s="206" t="s">
        <v>667</v>
      </c>
      <c r="C667" s="206" t="s">
        <v>2431</v>
      </c>
      <c r="D667" s="227" t="s">
        <v>2373</v>
      </c>
      <c r="E667" s="206" t="s">
        <v>669</v>
      </c>
      <c r="F667" s="206" t="s">
        <v>670</v>
      </c>
      <c r="G667" s="227" t="s">
        <v>2373</v>
      </c>
      <c r="H667" s="275">
        <v>2</v>
      </c>
      <c r="I667" s="206" t="s">
        <v>671</v>
      </c>
      <c r="J667" s="206">
        <v>1</v>
      </c>
      <c r="K667" s="207">
        <v>2022</v>
      </c>
      <c r="L667" s="228" t="s">
        <v>2432</v>
      </c>
      <c r="M667" s="208" t="s">
        <v>1056</v>
      </c>
      <c r="N667" s="260" t="s">
        <v>667</v>
      </c>
      <c r="O667" s="209" t="s">
        <v>667</v>
      </c>
      <c r="P667" s="232" t="s">
        <v>674</v>
      </c>
      <c r="Q667" s="210">
        <v>1978</v>
      </c>
      <c r="R667" s="211">
        <v>5</v>
      </c>
      <c r="S667" s="211" t="s">
        <v>667</v>
      </c>
      <c r="T667" s="211" t="s">
        <v>667</v>
      </c>
      <c r="U667" s="211" t="s">
        <v>667</v>
      </c>
      <c r="V667" s="211" t="s">
        <v>667</v>
      </c>
      <c r="W667" s="211" t="s">
        <v>667</v>
      </c>
      <c r="X667" s="212">
        <v>0</v>
      </c>
      <c r="Y667" s="212">
        <v>0</v>
      </c>
      <c r="Z667" s="213" t="s">
        <v>2987</v>
      </c>
      <c r="AA667" s="214">
        <v>2022</v>
      </c>
      <c r="AB667" s="214">
        <v>4</v>
      </c>
      <c r="AC667" s="214">
        <v>28</v>
      </c>
      <c r="AD667" s="220" t="b">
        <f>IF(ISBLANK(GroupMember[[#This Row],[1. Identifiant interne d’exploitation agricole*]]),"",IF(ISERROR(MATCH(GroupMember[[#This Row],[1. Identifiant interne d’exploitation agricole*]],CertifiedCrop[1. Identifiant interne d’exploitation agricole*],0)),FALSE,TRUE))</f>
        <v>1</v>
      </c>
      <c r="AE667" s="220" t="b">
        <f>IF(ISBLANK(GroupMember[[#This Row],[1. Identifiant interne d’exploitation agricole*]]),"",IF(ISERROR(MATCH(GroupMember[[#This Row],[1. Identifiant interne d’exploitation agricole*]],FarmUnit[1. Identifiant interne d’exploitation agricole*],0)),FALSE,TRUE))</f>
        <v>1</v>
      </c>
      <c r="AF667" s="165" t="str">
        <f t="shared" si="40"/>
        <v xml:space="preserve"> N'DRI JACQUES  YAO</v>
      </c>
      <c r="AG667" s="166" t="str">
        <f t="shared" si="41"/>
        <v>28/4/2022</v>
      </c>
      <c r="AH667" s="167">
        <f t="shared" si="43"/>
        <v>5</v>
      </c>
      <c r="AI667" s="168">
        <f t="shared" si="42"/>
        <v>0</v>
      </c>
    </row>
    <row r="668" spans="1:35" ht="15.75" customHeight="1" x14ac:dyDescent="0.2">
      <c r="A668" s="206" t="s">
        <v>2433</v>
      </c>
      <c r="B668" s="206" t="s">
        <v>667</v>
      </c>
      <c r="C668" s="206" t="s">
        <v>2433</v>
      </c>
      <c r="D668" s="227" t="s">
        <v>2373</v>
      </c>
      <c r="E668" s="206" t="s">
        <v>669</v>
      </c>
      <c r="F668" s="206" t="s">
        <v>670</v>
      </c>
      <c r="G668" s="227" t="s">
        <v>2373</v>
      </c>
      <c r="H668" s="275">
        <v>2</v>
      </c>
      <c r="I668" s="206" t="s">
        <v>671</v>
      </c>
      <c r="J668" s="206">
        <v>1</v>
      </c>
      <c r="K668" s="207">
        <v>2022</v>
      </c>
      <c r="L668" s="228" t="s">
        <v>2434</v>
      </c>
      <c r="M668" s="208" t="s">
        <v>2103</v>
      </c>
      <c r="N668" s="260" t="s">
        <v>667</v>
      </c>
      <c r="O668" s="209" t="s">
        <v>667</v>
      </c>
      <c r="P668" s="232" t="s">
        <v>674</v>
      </c>
      <c r="Q668" s="210">
        <v>1986</v>
      </c>
      <c r="R668" s="211">
        <v>2</v>
      </c>
      <c r="S668" s="211" t="s">
        <v>667</v>
      </c>
      <c r="T668" s="211" t="s">
        <v>667</v>
      </c>
      <c r="U668" s="211" t="s">
        <v>667</v>
      </c>
      <c r="V668" s="211" t="s">
        <v>667</v>
      </c>
      <c r="W668" s="211" t="s">
        <v>667</v>
      </c>
      <c r="X668" s="212">
        <v>0</v>
      </c>
      <c r="Y668" s="212">
        <v>0</v>
      </c>
      <c r="Z668" s="213" t="s">
        <v>2987</v>
      </c>
      <c r="AA668" s="214">
        <v>2022</v>
      </c>
      <c r="AB668" s="214">
        <v>4</v>
      </c>
      <c r="AC668" s="214">
        <v>28</v>
      </c>
      <c r="AD668" s="220" t="b">
        <f>IF(ISBLANK(GroupMember[[#This Row],[1. Identifiant interne d’exploitation agricole*]]),"",IF(ISERROR(MATCH(GroupMember[[#This Row],[1. Identifiant interne d’exploitation agricole*]],CertifiedCrop[1. Identifiant interne d’exploitation agricole*],0)),FALSE,TRUE))</f>
        <v>1</v>
      </c>
      <c r="AE668" s="220" t="b">
        <f>IF(ISBLANK(GroupMember[[#This Row],[1. Identifiant interne d’exploitation agricole*]]),"",IF(ISERROR(MATCH(GroupMember[[#This Row],[1. Identifiant interne d’exploitation agricole*]],FarmUnit[1. Identifiant interne d’exploitation agricole*],0)),FALSE,TRUE))</f>
        <v>1</v>
      </c>
      <c r="AF668" s="165" t="str">
        <f t="shared" si="40"/>
        <v>HERVE TAHOU</v>
      </c>
      <c r="AG668" s="166" t="str">
        <f t="shared" si="41"/>
        <v>28/4/2022</v>
      </c>
      <c r="AH668" s="167">
        <f t="shared" si="43"/>
        <v>5</v>
      </c>
      <c r="AI668" s="168">
        <f t="shared" si="42"/>
        <v>0</v>
      </c>
    </row>
    <row r="669" spans="1:35" ht="15.75" customHeight="1" x14ac:dyDescent="0.2">
      <c r="A669" s="206" t="s">
        <v>2435</v>
      </c>
      <c r="B669" s="206" t="s">
        <v>667</v>
      </c>
      <c r="C669" s="206" t="s">
        <v>2435</v>
      </c>
      <c r="D669" s="227" t="s">
        <v>2373</v>
      </c>
      <c r="E669" s="206" t="s">
        <v>669</v>
      </c>
      <c r="F669" s="206" t="s">
        <v>670</v>
      </c>
      <c r="G669" s="227" t="s">
        <v>2373</v>
      </c>
      <c r="H669" s="275">
        <v>3</v>
      </c>
      <c r="I669" s="206" t="s">
        <v>671</v>
      </c>
      <c r="J669" s="206">
        <v>1</v>
      </c>
      <c r="K669" s="207">
        <v>2022</v>
      </c>
      <c r="L669" s="228" t="s">
        <v>2436</v>
      </c>
      <c r="M669" s="208" t="s">
        <v>2437</v>
      </c>
      <c r="N669" s="260" t="s">
        <v>667</v>
      </c>
      <c r="O669" s="209" t="s">
        <v>667</v>
      </c>
      <c r="P669" s="232" t="s">
        <v>674</v>
      </c>
      <c r="Q669" s="210">
        <v>1982</v>
      </c>
      <c r="R669" s="211">
        <v>4</v>
      </c>
      <c r="S669" s="211" t="s">
        <v>667</v>
      </c>
      <c r="T669" s="211" t="s">
        <v>667</v>
      </c>
      <c r="U669" s="211" t="s">
        <v>667</v>
      </c>
      <c r="V669" s="211" t="s">
        <v>667</v>
      </c>
      <c r="W669" s="211" t="s">
        <v>667</v>
      </c>
      <c r="X669" s="212">
        <v>0</v>
      </c>
      <c r="Y669" s="212">
        <v>0</v>
      </c>
      <c r="Z669" s="213" t="s">
        <v>2987</v>
      </c>
      <c r="AA669" s="214">
        <v>2022</v>
      </c>
      <c r="AB669" s="214">
        <v>4</v>
      </c>
      <c r="AC669" s="214">
        <v>28</v>
      </c>
      <c r="AD669" s="220" t="b">
        <f>IF(ISBLANK(GroupMember[[#This Row],[1. Identifiant interne d’exploitation agricole*]]),"",IF(ISERROR(MATCH(GroupMember[[#This Row],[1. Identifiant interne d’exploitation agricole*]],CertifiedCrop[1. Identifiant interne d’exploitation agricole*],0)),FALSE,TRUE))</f>
        <v>1</v>
      </c>
      <c r="AE669" s="220" t="b">
        <f>IF(ISBLANK(GroupMember[[#This Row],[1. Identifiant interne d’exploitation agricole*]]),"",IF(ISERROR(MATCH(GroupMember[[#This Row],[1. Identifiant interne d’exploitation agricole*]],FarmUnit[1. Identifiant interne d’exploitation agricole*],0)),FALSE,TRUE))</f>
        <v>1</v>
      </c>
      <c r="AF669" s="165" t="str">
        <f t="shared" si="40"/>
        <v xml:space="preserve"> ROMEO  ZOU</v>
      </c>
      <c r="AG669" s="166" t="str">
        <f t="shared" si="41"/>
        <v>28/4/2022</v>
      </c>
      <c r="AH669" s="167">
        <f t="shared" si="43"/>
        <v>5</v>
      </c>
      <c r="AI669" s="168">
        <f t="shared" si="42"/>
        <v>0</v>
      </c>
    </row>
    <row r="670" spans="1:35" ht="15.75" customHeight="1" x14ac:dyDescent="0.2">
      <c r="A670" s="206" t="s">
        <v>2438</v>
      </c>
      <c r="B670" s="206" t="s">
        <v>667</v>
      </c>
      <c r="C670" s="206" t="s">
        <v>2438</v>
      </c>
      <c r="D670" s="227" t="s">
        <v>2373</v>
      </c>
      <c r="E670" s="206" t="s">
        <v>669</v>
      </c>
      <c r="F670" s="206" t="s">
        <v>670</v>
      </c>
      <c r="G670" s="227" t="s">
        <v>2373</v>
      </c>
      <c r="H670" s="275">
        <v>1</v>
      </c>
      <c r="I670" s="206" t="s">
        <v>671</v>
      </c>
      <c r="J670" s="206">
        <v>1</v>
      </c>
      <c r="K670" s="207">
        <v>2022</v>
      </c>
      <c r="L670" s="228" t="s">
        <v>2439</v>
      </c>
      <c r="M670" s="208" t="s">
        <v>860</v>
      </c>
      <c r="N670" s="260" t="s">
        <v>667</v>
      </c>
      <c r="O670" s="209" t="s">
        <v>667</v>
      </c>
      <c r="P670" s="232" t="s">
        <v>674</v>
      </c>
      <c r="Q670" s="210">
        <v>1983</v>
      </c>
      <c r="R670" s="211">
        <v>5</v>
      </c>
      <c r="S670" s="211" t="s">
        <v>667</v>
      </c>
      <c r="T670" s="211" t="s">
        <v>667</v>
      </c>
      <c r="U670" s="211" t="s">
        <v>667</v>
      </c>
      <c r="V670" s="211" t="s">
        <v>667</v>
      </c>
      <c r="W670" s="211" t="s">
        <v>667</v>
      </c>
      <c r="X670" s="212">
        <v>0</v>
      </c>
      <c r="Y670" s="212">
        <v>0</v>
      </c>
      <c r="Z670" s="213" t="s">
        <v>2987</v>
      </c>
      <c r="AA670" s="214">
        <v>2022</v>
      </c>
      <c r="AB670" s="214">
        <v>4</v>
      </c>
      <c r="AC670" s="214">
        <v>28</v>
      </c>
      <c r="AD670" s="220" t="b">
        <f>IF(ISBLANK(GroupMember[[#This Row],[1. Identifiant interne d’exploitation agricole*]]),"",IF(ISERROR(MATCH(GroupMember[[#This Row],[1. Identifiant interne d’exploitation agricole*]],CertifiedCrop[1. Identifiant interne d’exploitation agricole*],0)),FALSE,TRUE))</f>
        <v>1</v>
      </c>
      <c r="AE670" s="220" t="b">
        <f>IF(ISBLANK(GroupMember[[#This Row],[1. Identifiant interne d’exploitation agricole*]]),"",IF(ISERROR(MATCH(GroupMember[[#This Row],[1. Identifiant interne d’exploitation agricole*]],FarmUnit[1. Identifiant interne d’exploitation agricole*],0)),FALSE,TRUE))</f>
        <v>1</v>
      </c>
      <c r="AF670" s="165" t="str">
        <f t="shared" si="40"/>
        <v xml:space="preserve"> JEAN BAPTISTE  BAH</v>
      </c>
      <c r="AG670" s="166" t="str">
        <f t="shared" si="41"/>
        <v>28/4/2022</v>
      </c>
      <c r="AH670" s="167">
        <f t="shared" si="43"/>
        <v>5</v>
      </c>
      <c r="AI670" s="168">
        <f t="shared" si="42"/>
        <v>0</v>
      </c>
    </row>
    <row r="671" spans="1:35" ht="15.75" customHeight="1" x14ac:dyDescent="0.2">
      <c r="A671" s="206" t="s">
        <v>2440</v>
      </c>
      <c r="B671" s="206" t="s">
        <v>667</v>
      </c>
      <c r="C671" s="206" t="s">
        <v>2440</v>
      </c>
      <c r="D671" s="227" t="s">
        <v>2373</v>
      </c>
      <c r="E671" s="206" t="s">
        <v>669</v>
      </c>
      <c r="F671" s="206" t="s">
        <v>670</v>
      </c>
      <c r="G671" s="227" t="s">
        <v>2373</v>
      </c>
      <c r="H671" s="275">
        <v>2</v>
      </c>
      <c r="I671" s="206" t="s">
        <v>671</v>
      </c>
      <c r="J671" s="206">
        <v>1</v>
      </c>
      <c r="K671" s="207">
        <v>2022</v>
      </c>
      <c r="L671" s="228" t="s">
        <v>2441</v>
      </c>
      <c r="M671" s="208" t="s">
        <v>2442</v>
      </c>
      <c r="N671" s="260" t="s">
        <v>667</v>
      </c>
      <c r="O671" s="209" t="s">
        <v>667</v>
      </c>
      <c r="P671" s="232" t="s">
        <v>674</v>
      </c>
      <c r="Q671" s="210">
        <v>1972</v>
      </c>
      <c r="R671" s="211">
        <v>4</v>
      </c>
      <c r="S671" s="211" t="s">
        <v>667</v>
      </c>
      <c r="T671" s="211" t="s">
        <v>667</v>
      </c>
      <c r="U671" s="211" t="s">
        <v>667</v>
      </c>
      <c r="V671" s="211" t="s">
        <v>667</v>
      </c>
      <c r="W671" s="211" t="s">
        <v>667</v>
      </c>
      <c r="X671" s="212">
        <v>0</v>
      </c>
      <c r="Y671" s="212">
        <v>0</v>
      </c>
      <c r="Z671" s="213" t="s">
        <v>2987</v>
      </c>
      <c r="AA671" s="214">
        <v>2022</v>
      </c>
      <c r="AB671" s="214">
        <v>4</v>
      </c>
      <c r="AC671" s="214">
        <v>28</v>
      </c>
      <c r="AD671" s="220" t="b">
        <f>IF(ISBLANK(GroupMember[[#This Row],[1. Identifiant interne d’exploitation agricole*]]),"",IF(ISERROR(MATCH(GroupMember[[#This Row],[1. Identifiant interne d’exploitation agricole*]],CertifiedCrop[1. Identifiant interne d’exploitation agricole*],0)),FALSE,TRUE))</f>
        <v>1</v>
      </c>
      <c r="AE671" s="220" t="b">
        <f>IF(ISBLANK(GroupMember[[#This Row],[1. Identifiant interne d’exploitation agricole*]]),"",IF(ISERROR(MATCH(GroupMember[[#This Row],[1. Identifiant interne d’exploitation agricole*]],FarmUnit[1. Identifiant interne d’exploitation agricole*],0)),FALSE,TRUE))</f>
        <v>1</v>
      </c>
      <c r="AF671" s="165" t="str">
        <f t="shared" si="40"/>
        <v>SENNEO ELVINO YAH</v>
      </c>
      <c r="AG671" s="166" t="str">
        <f t="shared" si="41"/>
        <v>28/4/2022</v>
      </c>
      <c r="AH671" s="167">
        <f t="shared" si="43"/>
        <v>5</v>
      </c>
      <c r="AI671" s="168">
        <f t="shared" si="42"/>
        <v>0</v>
      </c>
    </row>
    <row r="672" spans="1:35" ht="15.75" customHeight="1" x14ac:dyDescent="0.2">
      <c r="A672" s="206" t="s">
        <v>2443</v>
      </c>
      <c r="B672" s="206" t="s">
        <v>667</v>
      </c>
      <c r="C672" s="206" t="s">
        <v>2443</v>
      </c>
      <c r="D672" s="227" t="s">
        <v>2373</v>
      </c>
      <c r="E672" s="206" t="s">
        <v>669</v>
      </c>
      <c r="F672" s="206" t="s">
        <v>670</v>
      </c>
      <c r="G672" s="227" t="s">
        <v>2373</v>
      </c>
      <c r="H672" s="275">
        <v>3</v>
      </c>
      <c r="I672" s="206" t="s">
        <v>671</v>
      </c>
      <c r="J672" s="206">
        <v>1</v>
      </c>
      <c r="K672" s="207">
        <v>2022</v>
      </c>
      <c r="L672" s="228" t="s">
        <v>2444</v>
      </c>
      <c r="M672" s="208" t="s">
        <v>860</v>
      </c>
      <c r="N672" s="260" t="s">
        <v>667</v>
      </c>
      <c r="O672" s="209" t="s">
        <v>667</v>
      </c>
      <c r="P672" s="232" t="s">
        <v>674</v>
      </c>
      <c r="Q672" s="210">
        <v>1986</v>
      </c>
      <c r="R672" s="211">
        <v>8</v>
      </c>
      <c r="S672" s="211" t="s">
        <v>667</v>
      </c>
      <c r="T672" s="211" t="s">
        <v>667</v>
      </c>
      <c r="U672" s="211" t="s">
        <v>667</v>
      </c>
      <c r="V672" s="211" t="s">
        <v>667</v>
      </c>
      <c r="W672" s="211" t="s">
        <v>667</v>
      </c>
      <c r="X672" s="212">
        <v>0</v>
      </c>
      <c r="Y672" s="212">
        <v>0</v>
      </c>
      <c r="Z672" s="213" t="s">
        <v>2987</v>
      </c>
      <c r="AA672" s="214">
        <v>2022</v>
      </c>
      <c r="AB672" s="214">
        <v>4</v>
      </c>
      <c r="AC672" s="214">
        <v>29</v>
      </c>
      <c r="AD672" s="220" t="b">
        <f>IF(ISBLANK(GroupMember[[#This Row],[1. Identifiant interne d’exploitation agricole*]]),"",IF(ISERROR(MATCH(GroupMember[[#This Row],[1. Identifiant interne d’exploitation agricole*]],CertifiedCrop[1. Identifiant interne d’exploitation agricole*],0)),FALSE,TRUE))</f>
        <v>1</v>
      </c>
      <c r="AE672" s="220" t="b">
        <f>IF(ISBLANK(GroupMember[[#This Row],[1. Identifiant interne d’exploitation agricole*]]),"",IF(ISERROR(MATCH(GroupMember[[#This Row],[1. Identifiant interne d’exploitation agricole*]],FarmUnit[1. Identifiant interne d’exploitation agricole*],0)),FALSE,TRUE))</f>
        <v>1</v>
      </c>
      <c r="AF672" s="165" t="str">
        <f t="shared" si="40"/>
        <v xml:space="preserve"> JOSEPH  BAH</v>
      </c>
      <c r="AG672" s="166" t="str">
        <f t="shared" si="41"/>
        <v>29/4/2022</v>
      </c>
      <c r="AH672" s="167">
        <f t="shared" si="43"/>
        <v>5</v>
      </c>
      <c r="AI672" s="168">
        <f t="shared" si="42"/>
        <v>0</v>
      </c>
    </row>
    <row r="673" spans="1:35" ht="15.75" customHeight="1" x14ac:dyDescent="0.2">
      <c r="A673" s="206" t="s">
        <v>2445</v>
      </c>
      <c r="B673" s="206" t="s">
        <v>667</v>
      </c>
      <c r="C673" s="206" t="s">
        <v>2445</v>
      </c>
      <c r="D673" s="227" t="s">
        <v>2373</v>
      </c>
      <c r="E673" s="206" t="s">
        <v>669</v>
      </c>
      <c r="F673" s="206" t="s">
        <v>670</v>
      </c>
      <c r="G673" s="227" t="s">
        <v>2373</v>
      </c>
      <c r="H673" s="275">
        <v>1</v>
      </c>
      <c r="I673" s="206" t="s">
        <v>671</v>
      </c>
      <c r="J673" s="206">
        <v>1</v>
      </c>
      <c r="K673" s="207">
        <v>2022</v>
      </c>
      <c r="L673" s="228" t="s">
        <v>2446</v>
      </c>
      <c r="M673" s="208" t="s">
        <v>1056</v>
      </c>
      <c r="N673" s="260" t="s">
        <v>667</v>
      </c>
      <c r="O673" s="209" t="s">
        <v>667</v>
      </c>
      <c r="P673" s="232" t="s">
        <v>674</v>
      </c>
      <c r="Q673" s="210">
        <v>1982</v>
      </c>
      <c r="R673" s="211">
        <v>9</v>
      </c>
      <c r="S673" s="211" t="s">
        <v>667</v>
      </c>
      <c r="T673" s="211" t="s">
        <v>667</v>
      </c>
      <c r="U673" s="211" t="s">
        <v>667</v>
      </c>
      <c r="V673" s="211" t="s">
        <v>667</v>
      </c>
      <c r="W673" s="211" t="s">
        <v>667</v>
      </c>
      <c r="X673" s="212">
        <v>0</v>
      </c>
      <c r="Y673" s="212">
        <v>0</v>
      </c>
      <c r="Z673" s="213" t="s">
        <v>2987</v>
      </c>
      <c r="AA673" s="214">
        <v>2022</v>
      </c>
      <c r="AB673" s="214">
        <v>4</v>
      </c>
      <c r="AC673" s="214">
        <v>29</v>
      </c>
      <c r="AD673" s="220" t="b">
        <f>IF(ISBLANK(GroupMember[[#This Row],[1. Identifiant interne d’exploitation agricole*]]),"",IF(ISERROR(MATCH(GroupMember[[#This Row],[1. Identifiant interne d’exploitation agricole*]],CertifiedCrop[1. Identifiant interne d’exploitation agricole*],0)),FALSE,TRUE))</f>
        <v>1</v>
      </c>
      <c r="AE673" s="220" t="b">
        <f>IF(ISBLANK(GroupMember[[#This Row],[1. Identifiant interne d’exploitation agricole*]]),"",IF(ISERROR(MATCH(GroupMember[[#This Row],[1. Identifiant interne d’exploitation agricole*]],FarmUnit[1. Identifiant interne d’exploitation agricole*],0)),FALSE,TRUE))</f>
        <v>1</v>
      </c>
      <c r="AF673" s="165" t="str">
        <f t="shared" si="40"/>
        <v>YAO  PHILIPPE YAO</v>
      </c>
      <c r="AG673" s="166" t="str">
        <f t="shared" si="41"/>
        <v>29/4/2022</v>
      </c>
      <c r="AH673" s="167">
        <f t="shared" si="43"/>
        <v>5</v>
      </c>
      <c r="AI673" s="168">
        <f t="shared" si="42"/>
        <v>0</v>
      </c>
    </row>
    <row r="674" spans="1:35" ht="15.75" customHeight="1" x14ac:dyDescent="0.2">
      <c r="A674" s="206" t="s">
        <v>2447</v>
      </c>
      <c r="B674" s="206" t="s">
        <v>667</v>
      </c>
      <c r="C674" s="206" t="s">
        <v>2447</v>
      </c>
      <c r="D674" s="227" t="s">
        <v>2373</v>
      </c>
      <c r="E674" s="206" t="s">
        <v>669</v>
      </c>
      <c r="F674" s="206" t="s">
        <v>670</v>
      </c>
      <c r="G674" s="227" t="s">
        <v>2373</v>
      </c>
      <c r="H674" s="275">
        <v>5</v>
      </c>
      <c r="I674" s="206" t="s">
        <v>671</v>
      </c>
      <c r="J674" s="206">
        <v>1</v>
      </c>
      <c r="K674" s="207">
        <v>2022</v>
      </c>
      <c r="L674" s="228" t="s">
        <v>2448</v>
      </c>
      <c r="M674" s="208" t="s">
        <v>860</v>
      </c>
      <c r="N674" s="260" t="s">
        <v>667</v>
      </c>
      <c r="O674" s="209" t="s">
        <v>667</v>
      </c>
      <c r="P674" s="232" t="s">
        <v>674</v>
      </c>
      <c r="Q674" s="210">
        <v>1983</v>
      </c>
      <c r="R674" s="211">
        <v>6</v>
      </c>
      <c r="S674" s="211" t="s">
        <v>667</v>
      </c>
      <c r="T674" s="211" t="s">
        <v>667</v>
      </c>
      <c r="U674" s="211" t="s">
        <v>667</v>
      </c>
      <c r="V674" s="211" t="s">
        <v>667</v>
      </c>
      <c r="W674" s="211" t="s">
        <v>667</v>
      </c>
      <c r="X674" s="212">
        <v>0</v>
      </c>
      <c r="Y674" s="212">
        <v>0</v>
      </c>
      <c r="Z674" s="213" t="s">
        <v>2987</v>
      </c>
      <c r="AA674" s="214">
        <v>2022</v>
      </c>
      <c r="AB674" s="214">
        <v>4</v>
      </c>
      <c r="AC674" s="214">
        <v>29</v>
      </c>
      <c r="AD674" s="220" t="b">
        <f>IF(ISBLANK(GroupMember[[#This Row],[1. Identifiant interne d’exploitation agricole*]]),"",IF(ISERROR(MATCH(GroupMember[[#This Row],[1. Identifiant interne d’exploitation agricole*]],CertifiedCrop[1. Identifiant interne d’exploitation agricole*],0)),FALSE,TRUE))</f>
        <v>1</v>
      </c>
      <c r="AE674" s="220" t="b">
        <f>IF(ISBLANK(GroupMember[[#This Row],[1. Identifiant interne d’exploitation agricole*]]),"",IF(ISERROR(MATCH(GroupMember[[#This Row],[1. Identifiant interne d’exploitation agricole*]],FarmUnit[1. Identifiant interne d’exploitation agricole*],0)),FALSE,TRUE))</f>
        <v>1</v>
      </c>
      <c r="AF674" s="165" t="str">
        <f t="shared" si="40"/>
        <v xml:space="preserve"> MONHESSO SERGE ALAIN  BAH</v>
      </c>
      <c r="AG674" s="166" t="str">
        <f t="shared" si="41"/>
        <v>29/4/2022</v>
      </c>
      <c r="AH674" s="167">
        <f t="shared" si="43"/>
        <v>5</v>
      </c>
      <c r="AI674" s="168">
        <f t="shared" si="42"/>
        <v>0</v>
      </c>
    </row>
    <row r="675" spans="1:35" ht="15.75" customHeight="1" x14ac:dyDescent="0.2">
      <c r="A675" s="206" t="s">
        <v>2449</v>
      </c>
      <c r="B675" s="206" t="s">
        <v>667</v>
      </c>
      <c r="C675" s="206" t="s">
        <v>2449</v>
      </c>
      <c r="D675" s="227" t="s">
        <v>2373</v>
      </c>
      <c r="E675" s="206" t="s">
        <v>669</v>
      </c>
      <c r="F675" s="206" t="s">
        <v>670</v>
      </c>
      <c r="G675" s="227" t="s">
        <v>2373</v>
      </c>
      <c r="H675" s="275">
        <v>2</v>
      </c>
      <c r="I675" s="206" t="s">
        <v>671</v>
      </c>
      <c r="J675" s="206">
        <v>1</v>
      </c>
      <c r="K675" s="207">
        <v>2022</v>
      </c>
      <c r="L675" s="228" t="s">
        <v>2450</v>
      </c>
      <c r="M675" s="208" t="s">
        <v>1092</v>
      </c>
      <c r="N675" s="260" t="s">
        <v>667</v>
      </c>
      <c r="O675" s="209" t="s">
        <v>667</v>
      </c>
      <c r="P675" s="232" t="s">
        <v>674</v>
      </c>
      <c r="Q675" s="210">
        <v>1972</v>
      </c>
      <c r="R675" s="211">
        <v>2</v>
      </c>
      <c r="S675" s="211" t="s">
        <v>667</v>
      </c>
      <c r="T675" s="211" t="s">
        <v>667</v>
      </c>
      <c r="U675" s="211" t="s">
        <v>667</v>
      </c>
      <c r="V675" s="211" t="s">
        <v>667</v>
      </c>
      <c r="W675" s="211" t="s">
        <v>667</v>
      </c>
      <c r="X675" s="212">
        <v>0</v>
      </c>
      <c r="Y675" s="212">
        <v>0</v>
      </c>
      <c r="Z675" s="213" t="s">
        <v>2987</v>
      </c>
      <c r="AA675" s="214">
        <v>2022</v>
      </c>
      <c r="AB675" s="214">
        <v>4</v>
      </c>
      <c r="AC675" s="214">
        <v>29</v>
      </c>
      <c r="AD675" s="220" t="b">
        <f>IF(ISBLANK(GroupMember[[#This Row],[1. Identifiant interne d’exploitation agricole*]]),"",IF(ISERROR(MATCH(GroupMember[[#This Row],[1. Identifiant interne d’exploitation agricole*]],CertifiedCrop[1. Identifiant interne d’exploitation agricole*],0)),FALSE,TRUE))</f>
        <v>1</v>
      </c>
      <c r="AE675" s="220" t="b">
        <f>IF(ISBLANK(GroupMember[[#This Row],[1. Identifiant interne d’exploitation agricole*]]),"",IF(ISERROR(MATCH(GroupMember[[#This Row],[1. Identifiant interne d’exploitation agricole*]],FarmUnit[1. Identifiant interne d’exploitation agricole*],0)),FALSE,TRUE))</f>
        <v>1</v>
      </c>
      <c r="AF675" s="165" t="str">
        <f t="shared" si="40"/>
        <v>KOUAME FULGENCE AGO</v>
      </c>
      <c r="AG675" s="166" t="str">
        <f t="shared" si="41"/>
        <v>29/4/2022</v>
      </c>
      <c r="AH675" s="167">
        <f t="shared" si="43"/>
        <v>5</v>
      </c>
      <c r="AI675" s="168">
        <f t="shared" si="42"/>
        <v>0</v>
      </c>
    </row>
    <row r="676" spans="1:35" ht="15.75" customHeight="1" x14ac:dyDescent="0.2">
      <c r="A676" s="206" t="s">
        <v>2451</v>
      </c>
      <c r="B676" s="206" t="s">
        <v>667</v>
      </c>
      <c r="C676" s="206" t="s">
        <v>2451</v>
      </c>
      <c r="D676" s="227" t="s">
        <v>2373</v>
      </c>
      <c r="E676" s="206" t="s">
        <v>669</v>
      </c>
      <c r="F676" s="206" t="s">
        <v>670</v>
      </c>
      <c r="G676" s="227" t="s">
        <v>2373</v>
      </c>
      <c r="H676" s="275">
        <v>2</v>
      </c>
      <c r="I676" s="206" t="s">
        <v>671</v>
      </c>
      <c r="J676" s="206">
        <v>1</v>
      </c>
      <c r="K676" s="207">
        <v>2022</v>
      </c>
      <c r="L676" s="228" t="s">
        <v>2452</v>
      </c>
      <c r="M676" s="208" t="s">
        <v>2453</v>
      </c>
      <c r="N676" s="260" t="s">
        <v>667</v>
      </c>
      <c r="O676" s="209" t="s">
        <v>667</v>
      </c>
      <c r="P676" s="232" t="s">
        <v>674</v>
      </c>
      <c r="Q676" s="210">
        <v>1972</v>
      </c>
      <c r="R676" s="211">
        <v>3</v>
      </c>
      <c r="S676" s="211" t="s">
        <v>667</v>
      </c>
      <c r="T676" s="211" t="s">
        <v>667</v>
      </c>
      <c r="U676" s="211" t="s">
        <v>667</v>
      </c>
      <c r="V676" s="211" t="s">
        <v>667</v>
      </c>
      <c r="W676" s="211" t="s">
        <v>667</v>
      </c>
      <c r="X676" s="212">
        <v>0</v>
      </c>
      <c r="Y676" s="212">
        <v>0</v>
      </c>
      <c r="Z676" s="213" t="s">
        <v>2987</v>
      </c>
      <c r="AA676" s="214">
        <v>2022</v>
      </c>
      <c r="AB676" s="214">
        <v>4</v>
      </c>
      <c r="AC676" s="214">
        <v>29</v>
      </c>
      <c r="AD676" s="220" t="b">
        <f>IF(ISBLANK(GroupMember[[#This Row],[1. Identifiant interne d’exploitation agricole*]]),"",IF(ISERROR(MATCH(GroupMember[[#This Row],[1. Identifiant interne d’exploitation agricole*]],CertifiedCrop[1. Identifiant interne d’exploitation agricole*],0)),FALSE,TRUE))</f>
        <v>1</v>
      </c>
      <c r="AE676" s="220" t="b">
        <f>IF(ISBLANK(GroupMember[[#This Row],[1. Identifiant interne d’exploitation agricole*]]),"",IF(ISERROR(MATCH(GroupMember[[#This Row],[1. Identifiant interne d’exploitation agricole*]],FarmUnit[1. Identifiant interne d’exploitation agricole*],0)),FALSE,TRUE))</f>
        <v>1</v>
      </c>
      <c r="AF676" s="165" t="str">
        <f t="shared" si="40"/>
        <v xml:space="preserve"> MONNAHO EUGENE  BLOA</v>
      </c>
      <c r="AG676" s="166" t="str">
        <f t="shared" si="41"/>
        <v>29/4/2022</v>
      </c>
      <c r="AH676" s="167">
        <f t="shared" si="43"/>
        <v>5</v>
      </c>
      <c r="AI676" s="168">
        <f t="shared" si="42"/>
        <v>0</v>
      </c>
    </row>
    <row r="677" spans="1:35" ht="15.75" customHeight="1" x14ac:dyDescent="0.2">
      <c r="A677" s="206" t="s">
        <v>2454</v>
      </c>
      <c r="B677" s="206" t="s">
        <v>667</v>
      </c>
      <c r="C677" s="206" t="s">
        <v>2454</v>
      </c>
      <c r="D677" s="227" t="s">
        <v>2455</v>
      </c>
      <c r="E677" s="206" t="s">
        <v>669</v>
      </c>
      <c r="F677" s="206" t="s">
        <v>670</v>
      </c>
      <c r="G677" s="227" t="s">
        <v>2455</v>
      </c>
      <c r="H677" s="275">
        <v>5</v>
      </c>
      <c r="I677" s="206" t="s">
        <v>671</v>
      </c>
      <c r="J677" s="206">
        <v>1</v>
      </c>
      <c r="K677" s="207">
        <v>2022</v>
      </c>
      <c r="L677" s="228" t="s">
        <v>2456</v>
      </c>
      <c r="M677" s="208" t="s">
        <v>2453</v>
      </c>
      <c r="N677" s="260" t="s">
        <v>667</v>
      </c>
      <c r="O677" s="209" t="s">
        <v>667</v>
      </c>
      <c r="P677" s="232" t="s">
        <v>674</v>
      </c>
      <c r="Q677" s="210">
        <v>1986</v>
      </c>
      <c r="R677" s="211">
        <v>6</v>
      </c>
      <c r="S677" s="211" t="s">
        <v>667</v>
      </c>
      <c r="T677" s="211" t="s">
        <v>667</v>
      </c>
      <c r="U677" s="211" t="s">
        <v>667</v>
      </c>
      <c r="V677" s="211" t="s">
        <v>667</v>
      </c>
      <c r="W677" s="211" t="s">
        <v>667</v>
      </c>
      <c r="X677" s="212">
        <v>0</v>
      </c>
      <c r="Y677" s="212">
        <v>0</v>
      </c>
      <c r="Z677" s="213" t="s">
        <v>2987</v>
      </c>
      <c r="AA677" s="214">
        <v>2022</v>
      </c>
      <c r="AB677" s="214">
        <v>4</v>
      </c>
      <c r="AC677" s="214">
        <v>30</v>
      </c>
      <c r="AD677" s="220" t="b">
        <f>IF(ISBLANK(GroupMember[[#This Row],[1. Identifiant interne d’exploitation agricole*]]),"",IF(ISERROR(MATCH(GroupMember[[#This Row],[1. Identifiant interne d’exploitation agricole*]],CertifiedCrop[1. Identifiant interne d’exploitation agricole*],0)),FALSE,TRUE))</f>
        <v>1</v>
      </c>
      <c r="AE677" s="220" t="b">
        <f>IF(ISBLANK(GroupMember[[#This Row],[1. Identifiant interne d’exploitation agricole*]]),"",IF(ISERROR(MATCH(GroupMember[[#This Row],[1. Identifiant interne d’exploitation agricole*]],FarmUnit[1. Identifiant interne d’exploitation agricole*],0)),FALSE,TRUE))</f>
        <v>1</v>
      </c>
      <c r="AF677" s="165" t="str">
        <f t="shared" si="40"/>
        <v xml:space="preserve"> ARSENE  BLOA</v>
      </c>
      <c r="AG677" s="166" t="str">
        <f t="shared" si="41"/>
        <v>30/4/2022</v>
      </c>
      <c r="AH677" s="167">
        <f t="shared" si="43"/>
        <v>6</v>
      </c>
      <c r="AI677" s="168">
        <f t="shared" si="42"/>
        <v>0</v>
      </c>
    </row>
    <row r="678" spans="1:35" ht="15.75" customHeight="1" x14ac:dyDescent="0.2">
      <c r="A678" s="206" t="s">
        <v>2457</v>
      </c>
      <c r="B678" s="206" t="s">
        <v>667</v>
      </c>
      <c r="C678" s="206" t="s">
        <v>2457</v>
      </c>
      <c r="D678" s="227" t="s">
        <v>2455</v>
      </c>
      <c r="E678" s="206" t="s">
        <v>669</v>
      </c>
      <c r="F678" s="206" t="s">
        <v>670</v>
      </c>
      <c r="G678" s="227" t="s">
        <v>2455</v>
      </c>
      <c r="H678" s="275">
        <v>2</v>
      </c>
      <c r="I678" s="206" t="s">
        <v>671</v>
      </c>
      <c r="J678" s="206">
        <v>1</v>
      </c>
      <c r="K678" s="207">
        <v>2022</v>
      </c>
      <c r="L678" s="228" t="s">
        <v>698</v>
      </c>
      <c r="M678" s="208" t="s">
        <v>2458</v>
      </c>
      <c r="N678" s="260" t="s">
        <v>3102</v>
      </c>
      <c r="O678" s="209" t="s">
        <v>3103</v>
      </c>
      <c r="P678" s="232" t="s">
        <v>674</v>
      </c>
      <c r="Q678" s="210">
        <v>1982</v>
      </c>
      <c r="R678" s="211">
        <v>3</v>
      </c>
      <c r="S678" s="211" t="s">
        <v>667</v>
      </c>
      <c r="T678" s="211" t="s">
        <v>667</v>
      </c>
      <c r="U678" s="211" t="s">
        <v>667</v>
      </c>
      <c r="V678" s="211" t="s">
        <v>667</v>
      </c>
      <c r="W678" s="211" t="s">
        <v>667</v>
      </c>
      <c r="X678" s="212">
        <v>0</v>
      </c>
      <c r="Y678" s="212">
        <v>0</v>
      </c>
      <c r="Z678" s="213" t="s">
        <v>2987</v>
      </c>
      <c r="AA678" s="214">
        <v>2022</v>
      </c>
      <c r="AB678" s="214">
        <v>4</v>
      </c>
      <c r="AC678" s="214">
        <v>30</v>
      </c>
      <c r="AD678" s="220" t="b">
        <f>IF(ISBLANK(GroupMember[[#This Row],[1. Identifiant interne d’exploitation agricole*]]),"",IF(ISERROR(MATCH(GroupMember[[#This Row],[1. Identifiant interne d’exploitation agricole*]],CertifiedCrop[1. Identifiant interne d’exploitation agricole*],0)),FALSE,TRUE))</f>
        <v>1</v>
      </c>
      <c r="AE678" s="220" t="b">
        <f>IF(ISBLANK(GroupMember[[#This Row],[1. Identifiant interne d’exploitation agricole*]]),"",IF(ISERROR(MATCH(GroupMember[[#This Row],[1. Identifiant interne d’exploitation agricole*]],FarmUnit[1. Identifiant interne d’exploitation agricole*],0)),FALSE,TRUE))</f>
        <v>1</v>
      </c>
      <c r="AF678" s="165" t="str">
        <f t="shared" si="40"/>
        <v>SERAPHIN BLY</v>
      </c>
      <c r="AG678" s="166" t="str">
        <f t="shared" si="41"/>
        <v>30/4/2022</v>
      </c>
      <c r="AH678" s="167">
        <f t="shared" si="43"/>
        <v>6</v>
      </c>
      <c r="AI678" s="168">
        <f t="shared" si="42"/>
        <v>0</v>
      </c>
    </row>
    <row r="679" spans="1:35" ht="15.75" customHeight="1" x14ac:dyDescent="0.2">
      <c r="A679" s="206" t="s">
        <v>2459</v>
      </c>
      <c r="B679" s="206" t="s">
        <v>667</v>
      </c>
      <c r="C679" s="206" t="s">
        <v>2459</v>
      </c>
      <c r="D679" s="227" t="s">
        <v>2455</v>
      </c>
      <c r="E679" s="206" t="s">
        <v>669</v>
      </c>
      <c r="F679" s="206" t="s">
        <v>670</v>
      </c>
      <c r="G679" s="227" t="s">
        <v>2455</v>
      </c>
      <c r="H679" s="275">
        <v>1</v>
      </c>
      <c r="I679" s="206" t="s">
        <v>671</v>
      </c>
      <c r="J679" s="206">
        <v>1</v>
      </c>
      <c r="K679" s="207">
        <v>2022</v>
      </c>
      <c r="L679" s="228" t="s">
        <v>3049</v>
      </c>
      <c r="M679" s="208" t="s">
        <v>2458</v>
      </c>
      <c r="N679" s="260" t="s">
        <v>3050</v>
      </c>
      <c r="O679" s="209" t="s">
        <v>3051</v>
      </c>
      <c r="P679" s="232" t="s">
        <v>674</v>
      </c>
      <c r="Q679" s="210">
        <v>1983</v>
      </c>
      <c r="R679" s="211">
        <v>2</v>
      </c>
      <c r="S679" s="211" t="s">
        <v>667</v>
      </c>
      <c r="T679" s="211" t="s">
        <v>667</v>
      </c>
      <c r="U679" s="211" t="s">
        <v>667</v>
      </c>
      <c r="V679" s="211" t="s">
        <v>667</v>
      </c>
      <c r="W679" s="211" t="s">
        <v>667</v>
      </c>
      <c r="X679" s="212">
        <v>0</v>
      </c>
      <c r="Y679" s="212">
        <v>0</v>
      </c>
      <c r="Z679" s="213" t="s">
        <v>2987</v>
      </c>
      <c r="AA679" s="214">
        <v>2022</v>
      </c>
      <c r="AB679" s="214">
        <v>4</v>
      </c>
      <c r="AC679" s="214">
        <v>30</v>
      </c>
      <c r="AD679" s="220" t="b">
        <f>IF(ISBLANK(GroupMember[[#This Row],[1. Identifiant interne d’exploitation agricole*]]),"",IF(ISERROR(MATCH(GroupMember[[#This Row],[1. Identifiant interne d’exploitation agricole*]],CertifiedCrop[1. Identifiant interne d’exploitation agricole*],0)),FALSE,TRUE))</f>
        <v>1</v>
      </c>
      <c r="AE679" s="220" t="b">
        <f>IF(ISBLANK(GroupMember[[#This Row],[1. Identifiant interne d’exploitation agricole*]]),"",IF(ISERROR(MATCH(GroupMember[[#This Row],[1. Identifiant interne d’exploitation agricole*]],FarmUnit[1. Identifiant interne d’exploitation agricole*],0)),FALSE,TRUE))</f>
        <v>1</v>
      </c>
      <c r="AF679" s="165" t="str">
        <f t="shared" si="40"/>
        <v>PAULIN BLY</v>
      </c>
      <c r="AG679" s="166" t="str">
        <f t="shared" si="41"/>
        <v>30/4/2022</v>
      </c>
      <c r="AH679" s="167">
        <f t="shared" si="43"/>
        <v>6</v>
      </c>
      <c r="AI679" s="168">
        <f t="shared" si="42"/>
        <v>0</v>
      </c>
    </row>
    <row r="680" spans="1:35" ht="15.75" customHeight="1" x14ac:dyDescent="0.2">
      <c r="A680" s="206" t="s">
        <v>2460</v>
      </c>
      <c r="B680" s="206" t="s">
        <v>667</v>
      </c>
      <c r="C680" s="206" t="s">
        <v>2460</v>
      </c>
      <c r="D680" s="227" t="s">
        <v>2455</v>
      </c>
      <c r="E680" s="206" t="s">
        <v>669</v>
      </c>
      <c r="F680" s="206" t="s">
        <v>670</v>
      </c>
      <c r="G680" s="227" t="s">
        <v>2455</v>
      </c>
      <c r="H680" s="275">
        <v>2</v>
      </c>
      <c r="I680" s="206" t="s">
        <v>671</v>
      </c>
      <c r="J680" s="206">
        <v>1</v>
      </c>
      <c r="K680" s="207">
        <v>2022</v>
      </c>
      <c r="L680" s="228" t="s">
        <v>2461</v>
      </c>
      <c r="M680" s="208" t="s">
        <v>2462</v>
      </c>
      <c r="N680" s="260" t="s">
        <v>3104</v>
      </c>
      <c r="O680" s="209" t="s">
        <v>667</v>
      </c>
      <c r="P680" s="232" t="s">
        <v>674</v>
      </c>
      <c r="Q680" s="210">
        <v>1972</v>
      </c>
      <c r="R680" s="211">
        <v>4</v>
      </c>
      <c r="S680" s="211" t="s">
        <v>667</v>
      </c>
      <c r="T680" s="211" t="s">
        <v>667</v>
      </c>
      <c r="U680" s="211" t="s">
        <v>667</v>
      </c>
      <c r="V680" s="211" t="s">
        <v>667</v>
      </c>
      <c r="W680" s="211" t="s">
        <v>667</v>
      </c>
      <c r="X680" s="212">
        <v>0</v>
      </c>
      <c r="Y680" s="212">
        <v>0</v>
      </c>
      <c r="Z680" s="213" t="s">
        <v>2987</v>
      </c>
      <c r="AA680" s="214">
        <v>2022</v>
      </c>
      <c r="AB680" s="214">
        <v>4</v>
      </c>
      <c r="AC680" s="214">
        <v>30</v>
      </c>
      <c r="AD680" s="220" t="b">
        <f>IF(ISBLANK(GroupMember[[#This Row],[1. Identifiant interne d’exploitation agricole*]]),"",IF(ISERROR(MATCH(GroupMember[[#This Row],[1. Identifiant interne d’exploitation agricole*]],CertifiedCrop[1. Identifiant interne d’exploitation agricole*],0)),FALSE,TRUE))</f>
        <v>1</v>
      </c>
      <c r="AE680" s="220" t="b">
        <f>IF(ISBLANK(GroupMember[[#This Row],[1. Identifiant interne d’exploitation agricole*]]),"",IF(ISERROR(MATCH(GroupMember[[#This Row],[1. Identifiant interne d’exploitation agricole*]],FarmUnit[1. Identifiant interne d’exploitation agricole*],0)),FALSE,TRUE))</f>
        <v>1</v>
      </c>
      <c r="AF680" s="165" t="str">
        <f t="shared" si="40"/>
        <v xml:space="preserve">SERGES  DIE </v>
      </c>
      <c r="AG680" s="166" t="str">
        <f t="shared" si="41"/>
        <v>30/4/2022</v>
      </c>
      <c r="AH680" s="167">
        <f t="shared" si="43"/>
        <v>6</v>
      </c>
      <c r="AI680" s="168">
        <f t="shared" si="42"/>
        <v>0</v>
      </c>
    </row>
    <row r="681" spans="1:35" ht="15.75" customHeight="1" x14ac:dyDescent="0.2">
      <c r="A681" s="206" t="s">
        <v>2463</v>
      </c>
      <c r="B681" s="206" t="s">
        <v>667</v>
      </c>
      <c r="C681" s="206" t="s">
        <v>2463</v>
      </c>
      <c r="D681" s="227" t="s">
        <v>2455</v>
      </c>
      <c r="E681" s="206" t="s">
        <v>669</v>
      </c>
      <c r="F681" s="206" t="s">
        <v>670</v>
      </c>
      <c r="G681" s="227" t="s">
        <v>2455</v>
      </c>
      <c r="H681" s="275">
        <v>20</v>
      </c>
      <c r="I681" s="206" t="s">
        <v>671</v>
      </c>
      <c r="J681" s="206">
        <v>1</v>
      </c>
      <c r="K681" s="207">
        <v>2022</v>
      </c>
      <c r="L681" s="234" t="s">
        <v>2464</v>
      </c>
      <c r="M681" s="208" t="s">
        <v>2465</v>
      </c>
      <c r="N681" s="260" t="s">
        <v>667</v>
      </c>
      <c r="O681" s="209" t="s">
        <v>667</v>
      </c>
      <c r="P681" s="232" t="s">
        <v>674</v>
      </c>
      <c r="Q681" s="210">
        <v>1991</v>
      </c>
      <c r="R681" s="211">
        <v>2</v>
      </c>
      <c r="S681" s="211" t="s">
        <v>667</v>
      </c>
      <c r="T681" s="211" t="s">
        <v>667</v>
      </c>
      <c r="U681" s="211" t="s">
        <v>667</v>
      </c>
      <c r="V681" s="211" t="s">
        <v>667</v>
      </c>
      <c r="W681" s="211" t="s">
        <v>667</v>
      </c>
      <c r="X681" s="212">
        <v>0</v>
      </c>
      <c r="Y681" s="212">
        <v>0</v>
      </c>
      <c r="Z681" s="213" t="s">
        <v>2987</v>
      </c>
      <c r="AA681" s="214">
        <v>2022</v>
      </c>
      <c r="AB681" s="214">
        <v>4</v>
      </c>
      <c r="AC681" s="214">
        <v>30</v>
      </c>
      <c r="AD681" s="220" t="b">
        <f>IF(ISBLANK(GroupMember[[#This Row],[1. Identifiant interne d’exploitation agricole*]]),"",IF(ISERROR(MATCH(GroupMember[[#This Row],[1. Identifiant interne d’exploitation agricole*]],CertifiedCrop[1. Identifiant interne d’exploitation agricole*],0)),FALSE,TRUE))</f>
        <v>1</v>
      </c>
      <c r="AE681" s="220" t="b">
        <f>IF(ISBLANK(GroupMember[[#This Row],[1. Identifiant interne d’exploitation agricole*]]),"",IF(ISERROR(MATCH(GroupMember[[#This Row],[1. Identifiant interne d’exploitation agricole*]],FarmUnit[1. Identifiant interne d’exploitation agricole*],0)),FALSE,TRUE))</f>
        <v>1</v>
      </c>
      <c r="AF681" s="165" t="str">
        <f t="shared" si="40"/>
        <v xml:space="preserve"> OULAI YVE  DJEWENI</v>
      </c>
      <c r="AG681" s="166" t="str">
        <f t="shared" si="41"/>
        <v>30/4/2022</v>
      </c>
      <c r="AH681" s="167">
        <f t="shared" si="43"/>
        <v>6</v>
      </c>
      <c r="AI681" s="168">
        <f t="shared" si="42"/>
        <v>0</v>
      </c>
    </row>
    <row r="682" spans="1:35" ht="15.75" customHeight="1" x14ac:dyDescent="0.2">
      <c r="A682" s="206" t="s">
        <v>2466</v>
      </c>
      <c r="B682" s="206" t="s">
        <v>667</v>
      </c>
      <c r="C682" s="206" t="s">
        <v>2466</v>
      </c>
      <c r="D682" s="227" t="s">
        <v>2455</v>
      </c>
      <c r="E682" s="206" t="s">
        <v>669</v>
      </c>
      <c r="F682" s="206" t="s">
        <v>670</v>
      </c>
      <c r="G682" s="227" t="s">
        <v>2455</v>
      </c>
      <c r="H682" s="275">
        <v>2</v>
      </c>
      <c r="I682" s="206" t="s">
        <v>671</v>
      </c>
      <c r="J682" s="206">
        <v>1</v>
      </c>
      <c r="K682" s="207">
        <v>2022</v>
      </c>
      <c r="L682" s="228" t="s">
        <v>2203</v>
      </c>
      <c r="M682" s="208" t="s">
        <v>2467</v>
      </c>
      <c r="N682" s="260" t="s">
        <v>667</v>
      </c>
      <c r="O682" s="209" t="s">
        <v>667</v>
      </c>
      <c r="P682" s="232" t="s">
        <v>674</v>
      </c>
      <c r="Q682" s="210">
        <v>1991</v>
      </c>
      <c r="R682" s="211">
        <v>6</v>
      </c>
      <c r="S682" s="211" t="s">
        <v>667</v>
      </c>
      <c r="T682" s="211" t="s">
        <v>667</v>
      </c>
      <c r="U682" s="211" t="s">
        <v>667</v>
      </c>
      <c r="V682" s="211" t="s">
        <v>667</v>
      </c>
      <c r="W682" s="211" t="s">
        <v>667</v>
      </c>
      <c r="X682" s="212">
        <v>0</v>
      </c>
      <c r="Y682" s="212">
        <v>0</v>
      </c>
      <c r="Z682" s="213" t="s">
        <v>2987</v>
      </c>
      <c r="AA682" s="214">
        <v>2022</v>
      </c>
      <c r="AB682" s="214">
        <v>4</v>
      </c>
      <c r="AC682" s="214">
        <v>30</v>
      </c>
      <c r="AD682" s="220" t="b">
        <f>IF(ISBLANK(GroupMember[[#This Row],[1. Identifiant interne d’exploitation agricole*]]),"",IF(ISERROR(MATCH(GroupMember[[#This Row],[1. Identifiant interne d’exploitation agricole*]],CertifiedCrop[1. Identifiant interne d’exploitation agricole*],0)),FALSE,TRUE))</f>
        <v>1</v>
      </c>
      <c r="AE682" s="220" t="b">
        <f>IF(ISBLANK(GroupMember[[#This Row],[1. Identifiant interne d’exploitation agricole*]]),"",IF(ISERROR(MATCH(GroupMember[[#This Row],[1. Identifiant interne d’exploitation agricole*]],FarmUnit[1. Identifiant interne d’exploitation agricole*],0)),FALSE,TRUE))</f>
        <v>1</v>
      </c>
      <c r="AF682" s="165" t="str">
        <f t="shared" si="40"/>
        <v xml:space="preserve"> VIVIANE DJISSE</v>
      </c>
      <c r="AG682" s="166" t="str">
        <f t="shared" si="41"/>
        <v>30/4/2022</v>
      </c>
      <c r="AH682" s="167">
        <f t="shared" si="43"/>
        <v>6</v>
      </c>
      <c r="AI682" s="168">
        <f t="shared" si="42"/>
        <v>0</v>
      </c>
    </row>
    <row r="683" spans="1:35" ht="15.75" customHeight="1" x14ac:dyDescent="0.2">
      <c r="A683" s="206" t="s">
        <v>2468</v>
      </c>
      <c r="B683" s="206" t="s">
        <v>667</v>
      </c>
      <c r="C683" s="206" t="s">
        <v>2468</v>
      </c>
      <c r="D683" s="227" t="s">
        <v>2455</v>
      </c>
      <c r="E683" s="206" t="s">
        <v>669</v>
      </c>
      <c r="F683" s="206" t="s">
        <v>670</v>
      </c>
      <c r="G683" s="227" t="s">
        <v>2455</v>
      </c>
      <c r="H683" s="275">
        <v>2</v>
      </c>
      <c r="I683" s="206" t="s">
        <v>671</v>
      </c>
      <c r="J683" s="206">
        <v>1</v>
      </c>
      <c r="K683" s="207">
        <v>2022</v>
      </c>
      <c r="L683" s="228" t="s">
        <v>2469</v>
      </c>
      <c r="M683" s="208" t="s">
        <v>2470</v>
      </c>
      <c r="N683" s="260" t="s">
        <v>3052</v>
      </c>
      <c r="O683" s="209" t="s">
        <v>3053</v>
      </c>
      <c r="P683" s="232" t="s">
        <v>674</v>
      </c>
      <c r="Q683" s="210">
        <v>1980</v>
      </c>
      <c r="R683" s="211">
        <v>5</v>
      </c>
      <c r="S683" s="211" t="s">
        <v>667</v>
      </c>
      <c r="T683" s="211" t="s">
        <v>667</v>
      </c>
      <c r="U683" s="211" t="s">
        <v>667</v>
      </c>
      <c r="V683" s="211" t="s">
        <v>667</v>
      </c>
      <c r="W683" s="211" t="s">
        <v>667</v>
      </c>
      <c r="X683" s="212">
        <v>0</v>
      </c>
      <c r="Y683" s="212">
        <v>0</v>
      </c>
      <c r="Z683" s="213" t="s">
        <v>2987</v>
      </c>
      <c r="AA683" s="214">
        <v>2022</v>
      </c>
      <c r="AB683" s="214">
        <v>5</v>
      </c>
      <c r="AC683" s="214">
        <v>25</v>
      </c>
      <c r="AD683" s="220" t="b">
        <f>IF(ISBLANK(GroupMember[[#This Row],[1. Identifiant interne d’exploitation agricole*]]),"",IF(ISERROR(MATCH(GroupMember[[#This Row],[1. Identifiant interne d’exploitation agricole*]],CertifiedCrop[1. Identifiant interne d’exploitation agricole*],0)),FALSE,TRUE))</f>
        <v>1</v>
      </c>
      <c r="AE683" s="220" t="b">
        <f>IF(ISBLANK(GroupMember[[#This Row],[1. Identifiant interne d’exploitation agricole*]]),"",IF(ISERROR(MATCH(GroupMember[[#This Row],[1. Identifiant interne d’exploitation agricole*]],FarmUnit[1. Identifiant interne d’exploitation agricole*],0)),FALSE,TRUE))</f>
        <v>1</v>
      </c>
      <c r="AF683" s="165" t="str">
        <f t="shared" si="40"/>
        <v xml:space="preserve"> ROLAND  GBE</v>
      </c>
      <c r="AG683" s="166" t="str">
        <f t="shared" si="41"/>
        <v>25/5/2022</v>
      </c>
      <c r="AH683" s="167">
        <f t="shared" si="43"/>
        <v>5</v>
      </c>
      <c r="AI683" s="168">
        <f t="shared" si="42"/>
        <v>0</v>
      </c>
    </row>
    <row r="684" spans="1:35" ht="15.75" customHeight="1" x14ac:dyDescent="0.2">
      <c r="A684" s="206" t="s">
        <v>2471</v>
      </c>
      <c r="B684" s="206" t="s">
        <v>667</v>
      </c>
      <c r="C684" s="206" t="s">
        <v>2471</v>
      </c>
      <c r="D684" s="227" t="s">
        <v>2455</v>
      </c>
      <c r="E684" s="206" t="s">
        <v>669</v>
      </c>
      <c r="F684" s="206" t="s">
        <v>670</v>
      </c>
      <c r="G684" s="227" t="s">
        <v>2455</v>
      </c>
      <c r="H684" s="275">
        <v>2</v>
      </c>
      <c r="I684" s="206" t="s">
        <v>671</v>
      </c>
      <c r="J684" s="206">
        <v>1</v>
      </c>
      <c r="K684" s="207">
        <v>2022</v>
      </c>
      <c r="L684" s="228" t="s">
        <v>2472</v>
      </c>
      <c r="M684" s="208" t="s">
        <v>2473</v>
      </c>
      <c r="N684" s="260" t="s">
        <v>3092</v>
      </c>
      <c r="O684" s="209" t="s">
        <v>3093</v>
      </c>
      <c r="P684" s="232" t="s">
        <v>674</v>
      </c>
      <c r="Q684" s="210">
        <v>1982</v>
      </c>
      <c r="R684" s="211">
        <v>2</v>
      </c>
      <c r="S684" s="211" t="s">
        <v>667</v>
      </c>
      <c r="T684" s="211" t="s">
        <v>667</v>
      </c>
      <c r="U684" s="211" t="s">
        <v>667</v>
      </c>
      <c r="V684" s="211" t="s">
        <v>667</v>
      </c>
      <c r="W684" s="211" t="s">
        <v>667</v>
      </c>
      <c r="X684" s="212">
        <v>0</v>
      </c>
      <c r="Y684" s="212">
        <v>0</v>
      </c>
      <c r="Z684" s="213" t="s">
        <v>2987</v>
      </c>
      <c r="AA684" s="214">
        <v>2022</v>
      </c>
      <c r="AB684" s="214">
        <v>5</v>
      </c>
      <c r="AC684" s="214">
        <v>25</v>
      </c>
      <c r="AD684" s="220" t="b">
        <f>IF(ISBLANK(GroupMember[[#This Row],[1. Identifiant interne d’exploitation agricole*]]),"",IF(ISERROR(MATCH(GroupMember[[#This Row],[1. Identifiant interne d’exploitation agricole*]],CertifiedCrop[1. Identifiant interne d’exploitation agricole*],0)),FALSE,TRUE))</f>
        <v>1</v>
      </c>
      <c r="AE684" s="220" t="b">
        <f>IF(ISBLANK(GroupMember[[#This Row],[1. Identifiant interne d’exploitation agricole*]]),"",IF(ISERROR(MATCH(GroupMember[[#This Row],[1. Identifiant interne d’exploitation agricole*]],FarmUnit[1. Identifiant interne d’exploitation agricole*],0)),FALSE,TRUE))</f>
        <v>1</v>
      </c>
      <c r="AF684" s="165" t="str">
        <f t="shared" si="40"/>
        <v xml:space="preserve">KOHON FULBERT GNINHI </v>
      </c>
      <c r="AG684" s="166" t="str">
        <f t="shared" si="41"/>
        <v>25/5/2022</v>
      </c>
      <c r="AH684" s="167">
        <f t="shared" si="43"/>
        <v>5</v>
      </c>
      <c r="AI684" s="168">
        <f t="shared" si="42"/>
        <v>0</v>
      </c>
    </row>
    <row r="685" spans="1:35" ht="15.75" customHeight="1" x14ac:dyDescent="0.2">
      <c r="A685" s="206" t="s">
        <v>2474</v>
      </c>
      <c r="B685" s="206" t="s">
        <v>667</v>
      </c>
      <c r="C685" s="206" t="s">
        <v>2474</v>
      </c>
      <c r="D685" s="227" t="s">
        <v>2455</v>
      </c>
      <c r="E685" s="206" t="s">
        <v>669</v>
      </c>
      <c r="F685" s="206" t="s">
        <v>670</v>
      </c>
      <c r="G685" s="227" t="s">
        <v>2455</v>
      </c>
      <c r="H685" s="275">
        <v>2</v>
      </c>
      <c r="I685" s="206" t="s">
        <v>671</v>
      </c>
      <c r="J685" s="206">
        <v>1</v>
      </c>
      <c r="K685" s="207">
        <v>2022</v>
      </c>
      <c r="L685" s="234" t="s">
        <v>2475</v>
      </c>
      <c r="M685" s="208" t="s">
        <v>3057</v>
      </c>
      <c r="N685" s="260" t="s">
        <v>3058</v>
      </c>
      <c r="O685" s="209">
        <v>11437034798</v>
      </c>
      <c r="P685" s="232" t="s">
        <v>674</v>
      </c>
      <c r="Q685" s="210">
        <v>1988</v>
      </c>
      <c r="R685" s="211">
        <v>2</v>
      </c>
      <c r="S685" s="211" t="s">
        <v>667</v>
      </c>
      <c r="T685" s="211" t="s">
        <v>667</v>
      </c>
      <c r="U685" s="211" t="s">
        <v>667</v>
      </c>
      <c r="V685" s="211" t="s">
        <v>667</v>
      </c>
      <c r="W685" s="211" t="s">
        <v>667</v>
      </c>
      <c r="X685" s="212">
        <v>0</v>
      </c>
      <c r="Y685" s="212">
        <v>0</v>
      </c>
      <c r="Z685" s="213" t="s">
        <v>2987</v>
      </c>
      <c r="AA685" s="214">
        <v>2022</v>
      </c>
      <c r="AB685" s="214">
        <v>5</v>
      </c>
      <c r="AC685" s="214">
        <v>5</v>
      </c>
      <c r="AD685" s="220" t="b">
        <f>IF(ISBLANK(GroupMember[[#This Row],[1. Identifiant interne d’exploitation agricole*]]),"",IF(ISERROR(MATCH(GroupMember[[#This Row],[1. Identifiant interne d’exploitation agricole*]],CertifiedCrop[1. Identifiant interne d’exploitation agricole*],0)),FALSE,TRUE))</f>
        <v>1</v>
      </c>
      <c r="AE685" s="220" t="b">
        <f>IF(ISBLANK(GroupMember[[#This Row],[1. Identifiant interne d’exploitation agricole*]]),"",IF(ISERROR(MATCH(GroupMember[[#This Row],[1. Identifiant interne d’exploitation agricole*]],FarmUnit[1. Identifiant interne d’exploitation agricole*],0)),FALSE,TRUE))</f>
        <v>1</v>
      </c>
      <c r="AF685" s="165" t="str">
        <f t="shared" si="40"/>
        <v xml:space="preserve"> SERGES  GOHOUA</v>
      </c>
      <c r="AG685" s="166" t="str">
        <f t="shared" si="41"/>
        <v>5/5/2022</v>
      </c>
      <c r="AH685" s="167">
        <f t="shared" si="43"/>
        <v>4</v>
      </c>
      <c r="AI685" s="168">
        <f t="shared" si="42"/>
        <v>0</v>
      </c>
    </row>
    <row r="686" spans="1:35" ht="15.75" customHeight="1" x14ac:dyDescent="0.2">
      <c r="A686" s="206" t="s">
        <v>2476</v>
      </c>
      <c r="B686" s="206" t="s">
        <v>667</v>
      </c>
      <c r="C686" s="206" t="s">
        <v>2476</v>
      </c>
      <c r="D686" s="227" t="s">
        <v>2455</v>
      </c>
      <c r="E686" s="206" t="s">
        <v>669</v>
      </c>
      <c r="F686" s="206" t="s">
        <v>670</v>
      </c>
      <c r="G686" s="227" t="s">
        <v>2455</v>
      </c>
      <c r="H686" s="275">
        <v>1</v>
      </c>
      <c r="I686" s="206" t="s">
        <v>671</v>
      </c>
      <c r="J686" s="206">
        <v>1</v>
      </c>
      <c r="K686" s="207">
        <v>2022</v>
      </c>
      <c r="L686" s="234" t="s">
        <v>2477</v>
      </c>
      <c r="M686" s="208" t="s">
        <v>3057</v>
      </c>
      <c r="N686" s="260" t="s">
        <v>3070</v>
      </c>
      <c r="O686" s="209" t="s">
        <v>3069</v>
      </c>
      <c r="P686" s="232" t="s">
        <v>674</v>
      </c>
      <c r="Q686" s="210">
        <v>1987</v>
      </c>
      <c r="R686" s="211">
        <v>4</v>
      </c>
      <c r="S686" s="211" t="s">
        <v>667</v>
      </c>
      <c r="T686" s="211" t="s">
        <v>667</v>
      </c>
      <c r="U686" s="211" t="s">
        <v>667</v>
      </c>
      <c r="V686" s="211" t="s">
        <v>667</v>
      </c>
      <c r="W686" s="211" t="s">
        <v>667</v>
      </c>
      <c r="X686" s="212">
        <v>0</v>
      </c>
      <c r="Y686" s="212">
        <v>0</v>
      </c>
      <c r="Z686" s="213" t="s">
        <v>2987</v>
      </c>
      <c r="AA686" s="214">
        <v>2022</v>
      </c>
      <c r="AB686" s="214">
        <v>5</v>
      </c>
      <c r="AC686" s="214">
        <v>5</v>
      </c>
      <c r="AD686" s="220" t="b">
        <f>IF(ISBLANK(GroupMember[[#This Row],[1. Identifiant interne d’exploitation agricole*]]),"",IF(ISERROR(MATCH(GroupMember[[#This Row],[1. Identifiant interne d’exploitation agricole*]],CertifiedCrop[1. Identifiant interne d’exploitation agricole*],0)),FALSE,TRUE))</f>
        <v>1</v>
      </c>
      <c r="AE686" s="220" t="b">
        <f>IF(ISBLANK(GroupMember[[#This Row],[1. Identifiant interne d’exploitation agricole*]]),"",IF(ISERROR(MATCH(GroupMember[[#This Row],[1. Identifiant interne d’exploitation agricole*]],FarmUnit[1. Identifiant interne d’exploitation agricole*],0)),FALSE,TRUE))</f>
        <v>1</v>
      </c>
      <c r="AF686" s="165" t="str">
        <f t="shared" si="40"/>
        <v xml:space="preserve"> OULAI KATHERINE  GOHOUA</v>
      </c>
      <c r="AG686" s="166" t="str">
        <f t="shared" si="41"/>
        <v>5/5/2022</v>
      </c>
      <c r="AH686" s="167">
        <f t="shared" si="43"/>
        <v>4</v>
      </c>
      <c r="AI686" s="168">
        <f t="shared" si="42"/>
        <v>0</v>
      </c>
    </row>
    <row r="687" spans="1:35" ht="15.75" customHeight="1" x14ac:dyDescent="0.2">
      <c r="A687" s="206" t="s">
        <v>2478</v>
      </c>
      <c r="B687" s="206" t="s">
        <v>667</v>
      </c>
      <c r="C687" s="206" t="s">
        <v>2478</v>
      </c>
      <c r="D687" s="227" t="s">
        <v>2455</v>
      </c>
      <c r="E687" s="206" t="s">
        <v>669</v>
      </c>
      <c r="F687" s="206" t="s">
        <v>670</v>
      </c>
      <c r="G687" s="227" t="s">
        <v>2455</v>
      </c>
      <c r="H687" s="275">
        <v>2</v>
      </c>
      <c r="I687" s="206" t="s">
        <v>671</v>
      </c>
      <c r="J687" s="206">
        <v>1</v>
      </c>
      <c r="K687" s="207">
        <v>2022</v>
      </c>
      <c r="L687" s="228" t="s">
        <v>2479</v>
      </c>
      <c r="M687" s="208" t="s">
        <v>937</v>
      </c>
      <c r="N687" s="260" t="s">
        <v>667</v>
      </c>
      <c r="O687" s="209" t="s">
        <v>667</v>
      </c>
      <c r="P687" s="232" t="s">
        <v>674</v>
      </c>
      <c r="Q687" s="210">
        <v>1990</v>
      </c>
      <c r="R687" s="211">
        <v>2</v>
      </c>
      <c r="S687" s="211" t="s">
        <v>667</v>
      </c>
      <c r="T687" s="211" t="s">
        <v>667</v>
      </c>
      <c r="U687" s="211" t="s">
        <v>667</v>
      </c>
      <c r="V687" s="211" t="s">
        <v>667</v>
      </c>
      <c r="W687" s="211" t="s">
        <v>667</v>
      </c>
      <c r="X687" s="212">
        <v>0</v>
      </c>
      <c r="Y687" s="212">
        <v>0</v>
      </c>
      <c r="Z687" s="213" t="s">
        <v>2987</v>
      </c>
      <c r="AA687" s="214">
        <v>2022</v>
      </c>
      <c r="AB687" s="214">
        <v>5</v>
      </c>
      <c r="AC687" s="214">
        <v>5</v>
      </c>
      <c r="AD687" s="220" t="b">
        <f>IF(ISBLANK(GroupMember[[#This Row],[1. Identifiant interne d’exploitation agricole*]]),"",IF(ISERROR(MATCH(GroupMember[[#This Row],[1. Identifiant interne d’exploitation agricole*]],CertifiedCrop[1. Identifiant interne d’exploitation agricole*],0)),FALSE,TRUE))</f>
        <v>1</v>
      </c>
      <c r="AE687" s="220" t="b">
        <f>IF(ISBLANK(GroupMember[[#This Row],[1. Identifiant interne d’exploitation agricole*]]),"",IF(ISERROR(MATCH(GroupMember[[#This Row],[1. Identifiant interne d’exploitation agricole*]],FarmUnit[1. Identifiant interne d’exploitation agricole*],0)),FALSE,TRUE))</f>
        <v>1</v>
      </c>
      <c r="AF687" s="165" t="str">
        <f t="shared" si="40"/>
        <v xml:space="preserve"> EUGENIE GUEI</v>
      </c>
      <c r="AG687" s="166" t="str">
        <f t="shared" si="41"/>
        <v>5/5/2022</v>
      </c>
      <c r="AH687" s="167">
        <f t="shared" si="43"/>
        <v>4</v>
      </c>
      <c r="AI687" s="168">
        <f t="shared" si="42"/>
        <v>0</v>
      </c>
    </row>
    <row r="688" spans="1:35" ht="15.75" customHeight="1" x14ac:dyDescent="0.2">
      <c r="A688" s="206" t="s">
        <v>2480</v>
      </c>
      <c r="B688" s="206" t="s">
        <v>667</v>
      </c>
      <c r="C688" s="206" t="s">
        <v>2480</v>
      </c>
      <c r="D688" s="227" t="s">
        <v>2455</v>
      </c>
      <c r="E688" s="206" t="s">
        <v>669</v>
      </c>
      <c r="F688" s="206" t="s">
        <v>670</v>
      </c>
      <c r="G688" s="227" t="s">
        <v>2455</v>
      </c>
      <c r="H688" s="275">
        <v>1</v>
      </c>
      <c r="I688" s="206" t="s">
        <v>671</v>
      </c>
      <c r="J688" s="206">
        <v>1</v>
      </c>
      <c r="K688" s="207">
        <v>2022</v>
      </c>
      <c r="L688" s="234" t="s">
        <v>937</v>
      </c>
      <c r="M688" s="208" t="s">
        <v>3109</v>
      </c>
      <c r="N688" s="260" t="s">
        <v>3110</v>
      </c>
      <c r="O688" s="209" t="s">
        <v>3111</v>
      </c>
      <c r="P688" s="232" t="s">
        <v>674</v>
      </c>
      <c r="Q688" s="210">
        <v>1992</v>
      </c>
      <c r="R688" s="211">
        <v>3</v>
      </c>
      <c r="S688" s="211" t="s">
        <v>667</v>
      </c>
      <c r="T688" s="211" t="s">
        <v>667</v>
      </c>
      <c r="U688" s="211" t="s">
        <v>667</v>
      </c>
      <c r="V688" s="211" t="s">
        <v>667</v>
      </c>
      <c r="W688" s="211" t="s">
        <v>667</v>
      </c>
      <c r="X688" s="212">
        <v>0</v>
      </c>
      <c r="Y688" s="212">
        <v>0</v>
      </c>
      <c r="Z688" s="213" t="s">
        <v>2987</v>
      </c>
      <c r="AA688" s="214">
        <v>2022</v>
      </c>
      <c r="AB688" s="214">
        <v>5</v>
      </c>
      <c r="AC688" s="214">
        <v>5</v>
      </c>
      <c r="AD688" s="220" t="b">
        <f>IF(ISBLANK(GroupMember[[#This Row],[1. Identifiant interne d’exploitation agricole*]]),"",IF(ISERROR(MATCH(GroupMember[[#This Row],[1. Identifiant interne d’exploitation agricole*]],CertifiedCrop[1. Identifiant interne d’exploitation agricole*],0)),FALSE,TRUE))</f>
        <v>1</v>
      </c>
      <c r="AE688" s="220" t="b">
        <f>IF(ISBLANK(GroupMember[[#This Row],[1. Identifiant interne d’exploitation agricole*]]),"",IF(ISERROR(MATCH(GroupMember[[#This Row],[1. Identifiant interne d’exploitation agricole*]],FarmUnit[1. Identifiant interne d’exploitation agricole*],0)),FALSE,TRUE))</f>
        <v>1</v>
      </c>
      <c r="AF688" s="165" t="str">
        <f t="shared" si="40"/>
        <v>GUEI KLOYE</v>
      </c>
      <c r="AG688" s="166" t="str">
        <f t="shared" si="41"/>
        <v>5/5/2022</v>
      </c>
      <c r="AH688" s="167">
        <f t="shared" si="43"/>
        <v>4</v>
      </c>
      <c r="AI688" s="168">
        <f t="shared" si="42"/>
        <v>0</v>
      </c>
    </row>
    <row r="689" spans="1:35" ht="15.75" customHeight="1" x14ac:dyDescent="0.2">
      <c r="A689" s="206" t="s">
        <v>2482</v>
      </c>
      <c r="B689" s="206" t="s">
        <v>667</v>
      </c>
      <c r="C689" s="206" t="s">
        <v>2482</v>
      </c>
      <c r="D689" s="227" t="s">
        <v>2455</v>
      </c>
      <c r="E689" s="206" t="s">
        <v>669</v>
      </c>
      <c r="F689" s="206" t="s">
        <v>670</v>
      </c>
      <c r="G689" s="227" t="s">
        <v>2455</v>
      </c>
      <c r="H689" s="275">
        <v>2</v>
      </c>
      <c r="I689" s="206" t="s">
        <v>671</v>
      </c>
      <c r="J689" s="206">
        <v>1</v>
      </c>
      <c r="K689" s="207">
        <v>2022</v>
      </c>
      <c r="L689" s="234" t="s">
        <v>2483</v>
      </c>
      <c r="M689" s="208" t="s">
        <v>937</v>
      </c>
      <c r="N689" s="260" t="s">
        <v>667</v>
      </c>
      <c r="O689" s="209" t="s">
        <v>667</v>
      </c>
      <c r="P689" s="232" t="s">
        <v>674</v>
      </c>
      <c r="Q689" s="210">
        <v>1984</v>
      </c>
      <c r="R689" s="211">
        <v>5</v>
      </c>
      <c r="S689" s="211" t="s">
        <v>667</v>
      </c>
      <c r="T689" s="211" t="s">
        <v>667</v>
      </c>
      <c r="U689" s="211" t="s">
        <v>667</v>
      </c>
      <c r="V689" s="211" t="s">
        <v>667</v>
      </c>
      <c r="W689" s="211" t="s">
        <v>667</v>
      </c>
      <c r="X689" s="212">
        <v>0</v>
      </c>
      <c r="Y689" s="212">
        <v>0</v>
      </c>
      <c r="Z689" s="213" t="s">
        <v>2987</v>
      </c>
      <c r="AA689" s="214">
        <v>2022</v>
      </c>
      <c r="AB689" s="214">
        <v>5</v>
      </c>
      <c r="AC689" s="214">
        <v>6</v>
      </c>
      <c r="AD689" s="220" t="b">
        <f>IF(ISBLANK(GroupMember[[#This Row],[1. Identifiant interne d’exploitation agricole*]]),"",IF(ISERROR(MATCH(GroupMember[[#This Row],[1. Identifiant interne d’exploitation agricole*]],CertifiedCrop[1. Identifiant interne d’exploitation agricole*],0)),FALSE,TRUE))</f>
        <v>1</v>
      </c>
      <c r="AE689" s="220" t="b">
        <f>IF(ISBLANK(GroupMember[[#This Row],[1. Identifiant interne d’exploitation agricole*]]),"",IF(ISERROR(MATCH(GroupMember[[#This Row],[1. Identifiant interne d’exploitation agricole*]],FarmUnit[1. Identifiant interne d’exploitation agricole*],0)),FALSE,TRUE))</f>
        <v>1</v>
      </c>
      <c r="AF689" s="165" t="str">
        <f t="shared" si="40"/>
        <v xml:space="preserve"> MATHURIN GUEI</v>
      </c>
      <c r="AG689" s="166" t="str">
        <f t="shared" si="41"/>
        <v>6/5/2022</v>
      </c>
      <c r="AH689" s="167">
        <f t="shared" si="43"/>
        <v>5</v>
      </c>
      <c r="AI689" s="168">
        <f t="shared" si="42"/>
        <v>0</v>
      </c>
    </row>
    <row r="690" spans="1:35" ht="15.75" customHeight="1" x14ac:dyDescent="0.2">
      <c r="A690" s="206" t="s">
        <v>2484</v>
      </c>
      <c r="B690" s="206" t="s">
        <v>667</v>
      </c>
      <c r="C690" s="206" t="s">
        <v>2484</v>
      </c>
      <c r="D690" s="227" t="s">
        <v>2455</v>
      </c>
      <c r="E690" s="206" t="s">
        <v>669</v>
      </c>
      <c r="F690" s="206" t="s">
        <v>670</v>
      </c>
      <c r="G690" s="227" t="s">
        <v>2455</v>
      </c>
      <c r="H690" s="275">
        <v>2</v>
      </c>
      <c r="I690" s="206" t="s">
        <v>671</v>
      </c>
      <c r="J690" s="206">
        <v>1</v>
      </c>
      <c r="K690" s="207">
        <v>2022</v>
      </c>
      <c r="L690" s="228" t="s">
        <v>3090</v>
      </c>
      <c r="M690" s="208" t="s">
        <v>1938</v>
      </c>
      <c r="N690" s="260" t="s">
        <v>3091</v>
      </c>
      <c r="O690" s="209">
        <v>31822000161</v>
      </c>
      <c r="P690" s="232" t="s">
        <v>674</v>
      </c>
      <c r="Q690" s="210">
        <v>1980</v>
      </c>
      <c r="R690" s="211">
        <v>2</v>
      </c>
      <c r="S690" s="211" t="s">
        <v>667</v>
      </c>
      <c r="T690" s="211" t="s">
        <v>667</v>
      </c>
      <c r="U690" s="211" t="s">
        <v>667</v>
      </c>
      <c r="V690" s="211" t="s">
        <v>667</v>
      </c>
      <c r="W690" s="211" t="s">
        <v>667</v>
      </c>
      <c r="X690" s="212">
        <v>0</v>
      </c>
      <c r="Y690" s="212">
        <v>0</v>
      </c>
      <c r="Z690" s="213" t="s">
        <v>2987</v>
      </c>
      <c r="AA690" s="214">
        <v>2022</v>
      </c>
      <c r="AB690" s="214">
        <v>5</v>
      </c>
      <c r="AC690" s="214">
        <v>6</v>
      </c>
      <c r="AD690" s="220" t="b">
        <f>IF(ISBLANK(GroupMember[[#This Row],[1. Identifiant interne d’exploitation agricole*]]),"",IF(ISERROR(MATCH(GroupMember[[#This Row],[1. Identifiant interne d’exploitation agricole*]],CertifiedCrop[1. Identifiant interne d’exploitation agricole*],0)),FALSE,TRUE))</f>
        <v>1</v>
      </c>
      <c r="AE690" s="220" t="b">
        <f>IF(ISBLANK(GroupMember[[#This Row],[1. Identifiant interne d’exploitation agricole*]]),"",IF(ISERROR(MATCH(GroupMember[[#This Row],[1. Identifiant interne d’exploitation agricole*]],FarmUnit[1. Identifiant interne d’exploitation agricole*],0)),FALSE,TRUE))</f>
        <v>1</v>
      </c>
      <c r="AF690" s="165" t="str">
        <f t="shared" si="40"/>
        <v>ULRICH  NELSON KLA</v>
      </c>
      <c r="AG690" s="166" t="str">
        <f t="shared" si="41"/>
        <v>6/5/2022</v>
      </c>
      <c r="AH690" s="167">
        <f t="shared" si="43"/>
        <v>5</v>
      </c>
      <c r="AI690" s="168">
        <f t="shared" si="42"/>
        <v>0</v>
      </c>
    </row>
    <row r="691" spans="1:35" ht="15.75" customHeight="1" x14ac:dyDescent="0.2">
      <c r="A691" s="206" t="s">
        <v>2485</v>
      </c>
      <c r="B691" s="206" t="s">
        <v>667</v>
      </c>
      <c r="C691" s="206" t="s">
        <v>2485</v>
      </c>
      <c r="D691" s="227" t="s">
        <v>2455</v>
      </c>
      <c r="E691" s="206" t="s">
        <v>669</v>
      </c>
      <c r="F691" s="206" t="s">
        <v>670</v>
      </c>
      <c r="G691" s="227" t="s">
        <v>2455</v>
      </c>
      <c r="H691" s="275">
        <v>2</v>
      </c>
      <c r="I691" s="206" t="s">
        <v>671</v>
      </c>
      <c r="J691" s="206">
        <v>1</v>
      </c>
      <c r="K691" s="207">
        <v>2022</v>
      </c>
      <c r="L691" s="228" t="s">
        <v>2486</v>
      </c>
      <c r="M691" s="208" t="s">
        <v>3080</v>
      </c>
      <c r="N691" s="260" t="s">
        <v>667</v>
      </c>
      <c r="O691" s="209" t="s">
        <v>3081</v>
      </c>
      <c r="P691" s="232" t="s">
        <v>674</v>
      </c>
      <c r="Q691" s="210">
        <v>1978</v>
      </c>
      <c r="R691" s="211">
        <v>6</v>
      </c>
      <c r="S691" s="211" t="s">
        <v>667</v>
      </c>
      <c r="T691" s="211" t="s">
        <v>667</v>
      </c>
      <c r="U691" s="211" t="s">
        <v>667</v>
      </c>
      <c r="V691" s="211" t="s">
        <v>667</v>
      </c>
      <c r="W691" s="211" t="s">
        <v>667</v>
      </c>
      <c r="X691" s="212">
        <v>0</v>
      </c>
      <c r="Y691" s="212">
        <v>0</v>
      </c>
      <c r="Z691" s="213" t="s">
        <v>2987</v>
      </c>
      <c r="AA691" s="214">
        <v>2022</v>
      </c>
      <c r="AB691" s="214">
        <v>5</v>
      </c>
      <c r="AC691" s="214">
        <v>6</v>
      </c>
      <c r="AD691" s="220" t="b">
        <f>IF(ISBLANK(GroupMember[[#This Row],[1. Identifiant interne d’exploitation agricole*]]),"",IF(ISERROR(MATCH(GroupMember[[#This Row],[1. Identifiant interne d’exploitation agricole*]],CertifiedCrop[1. Identifiant interne d’exploitation agricole*],0)),FALSE,TRUE))</f>
        <v>1</v>
      </c>
      <c r="AE691" s="220" t="b">
        <f>IF(ISBLANK(GroupMember[[#This Row],[1. Identifiant interne d’exploitation agricole*]]),"",IF(ISERROR(MATCH(GroupMember[[#This Row],[1. Identifiant interne d’exploitation agricole*]],FarmUnit[1. Identifiant interne d’exploitation agricole*],0)),FALSE,TRUE))</f>
        <v>1</v>
      </c>
      <c r="AF691" s="165" t="str">
        <f t="shared" ref="AF691:AF754" si="44">IFERROR(CONCATENATE(L691," ",M691),"")</f>
        <v xml:space="preserve"> BLAISE  KOLE</v>
      </c>
      <c r="AG691" s="166" t="str">
        <f t="shared" ref="AG691:AG754" si="45">CONCATENATE(AC691,"/",AB691,"/",AA691)</f>
        <v>6/5/2022</v>
      </c>
      <c r="AH691" s="167">
        <f t="shared" si="43"/>
        <v>5</v>
      </c>
      <c r="AI691" s="168">
        <f t="shared" ref="AI691:AI754" si="46">IF((X691+Y691/12)&lt;0,"",(X691+Y691/12))</f>
        <v>0</v>
      </c>
    </row>
    <row r="692" spans="1:35" ht="15.75" customHeight="1" x14ac:dyDescent="0.2">
      <c r="A692" s="206" t="s">
        <v>2487</v>
      </c>
      <c r="B692" s="206" t="s">
        <v>667</v>
      </c>
      <c r="C692" s="206" t="s">
        <v>2487</v>
      </c>
      <c r="D692" s="227" t="s">
        <v>2455</v>
      </c>
      <c r="E692" s="206" t="s">
        <v>669</v>
      </c>
      <c r="F692" s="206" t="s">
        <v>670</v>
      </c>
      <c r="G692" s="227" t="s">
        <v>2455</v>
      </c>
      <c r="H692" s="275">
        <v>1</v>
      </c>
      <c r="I692" s="206" t="s">
        <v>671</v>
      </c>
      <c r="J692" s="206">
        <v>1</v>
      </c>
      <c r="K692" s="207">
        <v>2022</v>
      </c>
      <c r="L692" s="234" t="s">
        <v>2488</v>
      </c>
      <c r="M692" s="208" t="s">
        <v>2489</v>
      </c>
      <c r="N692" s="260" t="s">
        <v>667</v>
      </c>
      <c r="O692" s="209" t="s">
        <v>667</v>
      </c>
      <c r="P692" s="232" t="s">
        <v>674</v>
      </c>
      <c r="Q692" s="210">
        <v>1972</v>
      </c>
      <c r="R692" s="211">
        <v>4</v>
      </c>
      <c r="S692" s="211" t="s">
        <v>667</v>
      </c>
      <c r="T692" s="211" t="s">
        <v>667</v>
      </c>
      <c r="U692" s="211" t="s">
        <v>667</v>
      </c>
      <c r="V692" s="211" t="s">
        <v>667</v>
      </c>
      <c r="W692" s="211" t="s">
        <v>667</v>
      </c>
      <c r="X692" s="212">
        <v>0</v>
      </c>
      <c r="Y692" s="212">
        <v>0</v>
      </c>
      <c r="Z692" s="213" t="s">
        <v>2987</v>
      </c>
      <c r="AA692" s="214">
        <v>2022</v>
      </c>
      <c r="AB692" s="214">
        <v>5</v>
      </c>
      <c r="AC692" s="214">
        <v>6</v>
      </c>
      <c r="AD692" s="220" t="b">
        <f>IF(ISBLANK(GroupMember[[#This Row],[1. Identifiant interne d’exploitation agricole*]]),"",IF(ISERROR(MATCH(GroupMember[[#This Row],[1. Identifiant interne d’exploitation agricole*]],CertifiedCrop[1. Identifiant interne d’exploitation agricole*],0)),FALSE,TRUE))</f>
        <v>1</v>
      </c>
      <c r="AE692" s="220" t="b">
        <f>IF(ISBLANK(GroupMember[[#This Row],[1. Identifiant interne d’exploitation agricole*]]),"",IF(ISERROR(MATCH(GroupMember[[#This Row],[1. Identifiant interne d’exploitation agricole*]],FarmUnit[1. Identifiant interne d’exploitation agricole*],0)),FALSE,TRUE))</f>
        <v>1</v>
      </c>
      <c r="AF692" s="165" t="str">
        <f t="shared" si="44"/>
        <v xml:space="preserve"> DAVID  KOULAGNAN</v>
      </c>
      <c r="AG692" s="166" t="str">
        <f t="shared" si="45"/>
        <v>6/5/2022</v>
      </c>
      <c r="AH692" s="167">
        <f t="shared" si="43"/>
        <v>5</v>
      </c>
      <c r="AI692" s="168">
        <f t="shared" si="46"/>
        <v>0</v>
      </c>
    </row>
    <row r="693" spans="1:35" ht="15.75" customHeight="1" x14ac:dyDescent="0.2">
      <c r="A693" s="206" t="s">
        <v>2490</v>
      </c>
      <c r="B693" s="206" t="s">
        <v>667</v>
      </c>
      <c r="C693" s="206" t="s">
        <v>2490</v>
      </c>
      <c r="D693" s="227" t="s">
        <v>2455</v>
      </c>
      <c r="E693" s="206" t="s">
        <v>669</v>
      </c>
      <c r="F693" s="206" t="s">
        <v>670</v>
      </c>
      <c r="G693" s="227" t="s">
        <v>2455</v>
      </c>
      <c r="H693" s="275">
        <v>1</v>
      </c>
      <c r="I693" s="206" t="s">
        <v>671</v>
      </c>
      <c r="J693" s="206">
        <v>1</v>
      </c>
      <c r="K693" s="207">
        <v>2022</v>
      </c>
      <c r="L693" s="234" t="s">
        <v>2491</v>
      </c>
      <c r="M693" s="208" t="s">
        <v>1056</v>
      </c>
      <c r="N693" s="260" t="s">
        <v>667</v>
      </c>
      <c r="O693" s="209" t="s">
        <v>667</v>
      </c>
      <c r="P693" s="232" t="s">
        <v>674</v>
      </c>
      <c r="Q693" s="210">
        <v>1977</v>
      </c>
      <c r="R693" s="211">
        <v>2</v>
      </c>
      <c r="S693" s="211" t="s">
        <v>667</v>
      </c>
      <c r="T693" s="211" t="s">
        <v>667</v>
      </c>
      <c r="U693" s="211" t="s">
        <v>667</v>
      </c>
      <c r="V693" s="211" t="s">
        <v>667</v>
      </c>
      <c r="W693" s="211" t="s">
        <v>667</v>
      </c>
      <c r="X693" s="212">
        <v>0</v>
      </c>
      <c r="Y693" s="212">
        <v>0</v>
      </c>
      <c r="Z693" s="213" t="s">
        <v>2987</v>
      </c>
      <c r="AA693" s="214">
        <v>2022</v>
      </c>
      <c r="AB693" s="214">
        <v>5</v>
      </c>
      <c r="AC693" s="214">
        <v>6</v>
      </c>
      <c r="AD693" s="220" t="b">
        <f>IF(ISBLANK(GroupMember[[#This Row],[1. Identifiant interne d’exploitation agricole*]]),"",IF(ISERROR(MATCH(GroupMember[[#This Row],[1. Identifiant interne d’exploitation agricole*]],CertifiedCrop[1. Identifiant interne d’exploitation agricole*],0)),FALSE,TRUE))</f>
        <v>1</v>
      </c>
      <c r="AE693" s="220" t="b">
        <f>IF(ISBLANK(GroupMember[[#This Row],[1. Identifiant interne d’exploitation agricole*]]),"",IF(ISERROR(MATCH(GroupMember[[#This Row],[1. Identifiant interne d’exploitation agricole*]],FarmUnit[1. Identifiant interne d’exploitation agricole*],0)),FALSE,TRUE))</f>
        <v>1</v>
      </c>
      <c r="AF693" s="165" t="str">
        <f t="shared" si="44"/>
        <v>BROU FREDERIC  YAO</v>
      </c>
      <c r="AG693" s="166" t="str">
        <f t="shared" si="45"/>
        <v>6/5/2022</v>
      </c>
      <c r="AH693" s="167">
        <f t="shared" si="43"/>
        <v>5</v>
      </c>
      <c r="AI693" s="168">
        <f t="shared" si="46"/>
        <v>0</v>
      </c>
    </row>
    <row r="694" spans="1:35" ht="15.75" customHeight="1" x14ac:dyDescent="0.2">
      <c r="A694" s="206" t="s">
        <v>2492</v>
      </c>
      <c r="B694" s="206" t="s">
        <v>667</v>
      </c>
      <c r="C694" s="206" t="s">
        <v>2492</v>
      </c>
      <c r="D694" s="227" t="s">
        <v>2455</v>
      </c>
      <c r="E694" s="206" t="s">
        <v>669</v>
      </c>
      <c r="F694" s="206" t="s">
        <v>670</v>
      </c>
      <c r="G694" s="227" t="s">
        <v>2455</v>
      </c>
      <c r="H694" s="275">
        <v>2</v>
      </c>
      <c r="I694" s="206" t="s">
        <v>671</v>
      </c>
      <c r="J694" s="206">
        <v>1</v>
      </c>
      <c r="K694" s="207">
        <v>2022</v>
      </c>
      <c r="L694" s="234" t="s">
        <v>2493</v>
      </c>
      <c r="M694" s="208" t="s">
        <v>2494</v>
      </c>
      <c r="N694" s="260" t="s">
        <v>667</v>
      </c>
      <c r="O694" s="209" t="s">
        <v>667</v>
      </c>
      <c r="P694" s="232" t="s">
        <v>674</v>
      </c>
      <c r="Q694" s="210">
        <v>1990</v>
      </c>
      <c r="R694" s="211">
        <v>2</v>
      </c>
      <c r="S694" s="211" t="s">
        <v>667</v>
      </c>
      <c r="T694" s="211" t="s">
        <v>667</v>
      </c>
      <c r="U694" s="211" t="s">
        <v>667</v>
      </c>
      <c r="V694" s="211" t="s">
        <v>667</v>
      </c>
      <c r="W694" s="211" t="s">
        <v>667</v>
      </c>
      <c r="X694" s="212">
        <v>0</v>
      </c>
      <c r="Y694" s="212">
        <v>0</v>
      </c>
      <c r="Z694" s="213" t="s">
        <v>2987</v>
      </c>
      <c r="AA694" s="214">
        <v>2022</v>
      </c>
      <c r="AB694" s="214">
        <v>5</v>
      </c>
      <c r="AC694" s="214">
        <v>7</v>
      </c>
      <c r="AD694" s="220" t="b">
        <f>IF(ISBLANK(GroupMember[[#This Row],[1. Identifiant interne d’exploitation agricole*]]),"",IF(ISERROR(MATCH(GroupMember[[#This Row],[1. Identifiant interne d’exploitation agricole*]],CertifiedCrop[1. Identifiant interne d’exploitation agricole*],0)),FALSE,TRUE))</f>
        <v>1</v>
      </c>
      <c r="AE694" s="220" t="b">
        <f>IF(ISBLANK(GroupMember[[#This Row],[1. Identifiant interne d’exploitation agricole*]]),"",IF(ISERROR(MATCH(GroupMember[[#This Row],[1. Identifiant interne d’exploitation agricole*]],FarmUnit[1. Identifiant interne d’exploitation agricole*],0)),FALSE,TRUE))</f>
        <v>1</v>
      </c>
      <c r="AF694" s="165" t="str">
        <f t="shared" si="44"/>
        <v xml:space="preserve"> TOUSSAINT  KOUON</v>
      </c>
      <c r="AG694" s="166" t="str">
        <f t="shared" si="45"/>
        <v>7/5/2022</v>
      </c>
      <c r="AH694" s="167">
        <f t="shared" si="43"/>
        <v>5</v>
      </c>
      <c r="AI694" s="168">
        <f t="shared" si="46"/>
        <v>0</v>
      </c>
    </row>
    <row r="695" spans="1:35" ht="15.75" customHeight="1" x14ac:dyDescent="0.2">
      <c r="A695" s="206" t="s">
        <v>2495</v>
      </c>
      <c r="B695" s="206" t="s">
        <v>667</v>
      </c>
      <c r="C695" s="206" t="s">
        <v>2495</v>
      </c>
      <c r="D695" s="227" t="s">
        <v>2455</v>
      </c>
      <c r="E695" s="206" t="s">
        <v>669</v>
      </c>
      <c r="F695" s="206" t="s">
        <v>670</v>
      </c>
      <c r="G695" s="227" t="s">
        <v>2455</v>
      </c>
      <c r="H695" s="275">
        <v>1</v>
      </c>
      <c r="I695" s="206" t="s">
        <v>671</v>
      </c>
      <c r="J695" s="206">
        <v>1</v>
      </c>
      <c r="K695" s="207">
        <v>2022</v>
      </c>
      <c r="L695" s="234" t="s">
        <v>1959</v>
      </c>
      <c r="M695" s="208" t="s">
        <v>3085</v>
      </c>
      <c r="N695" s="260" t="s">
        <v>667</v>
      </c>
      <c r="O695" s="209" t="s">
        <v>667</v>
      </c>
      <c r="P695" s="232" t="s">
        <v>674</v>
      </c>
      <c r="Q695" s="210">
        <v>1993</v>
      </c>
      <c r="R695" s="211">
        <v>2</v>
      </c>
      <c r="S695" s="211" t="s">
        <v>667</v>
      </c>
      <c r="T695" s="211" t="s">
        <v>667</v>
      </c>
      <c r="U695" s="211" t="s">
        <v>667</v>
      </c>
      <c r="V695" s="211" t="s">
        <v>667</v>
      </c>
      <c r="W695" s="211" t="s">
        <v>667</v>
      </c>
      <c r="X695" s="212">
        <v>0</v>
      </c>
      <c r="Y695" s="212">
        <v>0</v>
      </c>
      <c r="Z695" s="213" t="s">
        <v>2987</v>
      </c>
      <c r="AA695" s="214">
        <v>2022</v>
      </c>
      <c r="AB695" s="214">
        <v>5</v>
      </c>
      <c r="AC695" s="214">
        <v>7</v>
      </c>
      <c r="AD695" s="220" t="b">
        <f>IF(ISBLANK(GroupMember[[#This Row],[1. Identifiant interne d’exploitation agricole*]]),"",IF(ISERROR(MATCH(GroupMember[[#This Row],[1. Identifiant interne d’exploitation agricole*]],CertifiedCrop[1. Identifiant interne d’exploitation agricole*],0)),FALSE,TRUE))</f>
        <v>1</v>
      </c>
      <c r="AE695" s="220" t="b">
        <f>IF(ISBLANK(GroupMember[[#This Row],[1. Identifiant interne d’exploitation agricole*]]),"",IF(ISERROR(MATCH(GroupMember[[#This Row],[1. Identifiant interne d’exploitation agricole*]],FarmUnit[1. Identifiant interne d’exploitation agricole*],0)),FALSE,TRUE))</f>
        <v>1</v>
      </c>
      <c r="AF695" s="165" t="str">
        <f t="shared" si="44"/>
        <v xml:space="preserve"> ARNAUD  KPAHE</v>
      </c>
      <c r="AG695" s="166" t="str">
        <f t="shared" si="45"/>
        <v>7/5/2022</v>
      </c>
      <c r="AH695" s="167">
        <f t="shared" si="43"/>
        <v>5</v>
      </c>
      <c r="AI695" s="168">
        <f t="shared" si="46"/>
        <v>0</v>
      </c>
    </row>
    <row r="696" spans="1:35" ht="15.75" customHeight="1" x14ac:dyDescent="0.2">
      <c r="A696" s="206" t="s">
        <v>2496</v>
      </c>
      <c r="B696" s="206" t="s">
        <v>667</v>
      </c>
      <c r="C696" s="206" t="s">
        <v>2496</v>
      </c>
      <c r="D696" s="227" t="s">
        <v>2455</v>
      </c>
      <c r="E696" s="206" t="s">
        <v>669</v>
      </c>
      <c r="F696" s="206" t="s">
        <v>670</v>
      </c>
      <c r="G696" s="227" t="s">
        <v>2455</v>
      </c>
      <c r="H696" s="275">
        <v>1</v>
      </c>
      <c r="I696" s="206" t="s">
        <v>671</v>
      </c>
      <c r="J696" s="206">
        <v>1</v>
      </c>
      <c r="K696" s="207">
        <v>2022</v>
      </c>
      <c r="L696" s="228" t="s">
        <v>2481</v>
      </c>
      <c r="M696" s="208" t="s">
        <v>2497</v>
      </c>
      <c r="N696" s="260" t="s">
        <v>667</v>
      </c>
      <c r="O696" s="209" t="s">
        <v>3108</v>
      </c>
      <c r="P696" s="232" t="s">
        <v>679</v>
      </c>
      <c r="Q696" s="210">
        <v>1987</v>
      </c>
      <c r="R696" s="211">
        <v>3</v>
      </c>
      <c r="S696" s="211" t="s">
        <v>667</v>
      </c>
      <c r="T696" s="211" t="s">
        <v>667</v>
      </c>
      <c r="U696" s="211" t="s">
        <v>667</v>
      </c>
      <c r="V696" s="211" t="s">
        <v>667</v>
      </c>
      <c r="W696" s="211" t="s">
        <v>667</v>
      </c>
      <c r="X696" s="212">
        <v>0</v>
      </c>
      <c r="Y696" s="212">
        <v>0</v>
      </c>
      <c r="Z696" s="213" t="s">
        <v>2987</v>
      </c>
      <c r="AA696" s="214">
        <v>2022</v>
      </c>
      <c r="AB696" s="214">
        <v>5</v>
      </c>
      <c r="AC696" s="214">
        <v>7</v>
      </c>
      <c r="AD696" s="220" t="b">
        <f>IF(ISBLANK(GroupMember[[#This Row],[1. Identifiant interne d’exploitation agricole*]]),"",IF(ISERROR(MATCH(GroupMember[[#This Row],[1. Identifiant interne d’exploitation agricole*]],CertifiedCrop[1. Identifiant interne d’exploitation agricole*],0)),FALSE,TRUE))</f>
        <v>1</v>
      </c>
      <c r="AE696" s="220" t="b">
        <f>IF(ISBLANK(GroupMember[[#This Row],[1. Identifiant interne d’exploitation agricole*]]),"",IF(ISERROR(MATCH(GroupMember[[#This Row],[1. Identifiant interne d’exploitation agricole*]],FarmUnit[1. Identifiant interne d’exploitation agricole*],0)),FALSE,TRUE))</f>
        <v>1</v>
      </c>
      <c r="AF696" s="165" t="str">
        <f t="shared" si="44"/>
        <v xml:space="preserve"> FRANCOISE  KPOHE</v>
      </c>
      <c r="AG696" s="166" t="str">
        <f t="shared" si="45"/>
        <v>7/5/2022</v>
      </c>
      <c r="AH696" s="167">
        <f t="shared" si="43"/>
        <v>5</v>
      </c>
      <c r="AI696" s="168">
        <f t="shared" si="46"/>
        <v>0</v>
      </c>
    </row>
    <row r="697" spans="1:35" ht="15.75" customHeight="1" x14ac:dyDescent="0.2">
      <c r="A697" s="206" t="s">
        <v>2498</v>
      </c>
      <c r="B697" s="206" t="s">
        <v>667</v>
      </c>
      <c r="C697" s="206" t="s">
        <v>2498</v>
      </c>
      <c r="D697" s="227" t="s">
        <v>2455</v>
      </c>
      <c r="E697" s="206" t="s">
        <v>669</v>
      </c>
      <c r="F697" s="206" t="s">
        <v>670</v>
      </c>
      <c r="G697" s="227" t="s">
        <v>2455</v>
      </c>
      <c r="H697" s="275">
        <v>2</v>
      </c>
      <c r="I697" s="206" t="s">
        <v>671</v>
      </c>
      <c r="J697" s="206">
        <v>1</v>
      </c>
      <c r="K697" s="207">
        <v>2022</v>
      </c>
      <c r="L697" s="228" t="s">
        <v>2499</v>
      </c>
      <c r="M697" s="208" t="s">
        <v>2500</v>
      </c>
      <c r="N697" s="260" t="s">
        <v>667</v>
      </c>
      <c r="O697" s="209" t="s">
        <v>667</v>
      </c>
      <c r="P697" s="232" t="s">
        <v>674</v>
      </c>
      <c r="Q697" s="210">
        <v>1971</v>
      </c>
      <c r="R697" s="211">
        <v>3</v>
      </c>
      <c r="S697" s="211" t="s">
        <v>667</v>
      </c>
      <c r="T697" s="211" t="s">
        <v>667</v>
      </c>
      <c r="U697" s="211" t="s">
        <v>667</v>
      </c>
      <c r="V697" s="211" t="s">
        <v>667</v>
      </c>
      <c r="W697" s="211" t="s">
        <v>667</v>
      </c>
      <c r="X697" s="212">
        <v>0</v>
      </c>
      <c r="Y697" s="212">
        <v>0</v>
      </c>
      <c r="Z697" s="213" t="s">
        <v>2987</v>
      </c>
      <c r="AA697" s="214">
        <v>2022</v>
      </c>
      <c r="AB697" s="214">
        <v>5</v>
      </c>
      <c r="AC697" s="214">
        <v>7</v>
      </c>
      <c r="AD697" s="220" t="b">
        <f>IF(ISBLANK(GroupMember[[#This Row],[1. Identifiant interne d’exploitation agricole*]]),"",IF(ISERROR(MATCH(GroupMember[[#This Row],[1. Identifiant interne d’exploitation agricole*]],CertifiedCrop[1. Identifiant interne d’exploitation agricole*],0)),FALSE,TRUE))</f>
        <v>1</v>
      </c>
      <c r="AE697" s="220" t="b">
        <f>IF(ISBLANK(GroupMember[[#This Row],[1. Identifiant interne d’exploitation agricole*]]),"",IF(ISERROR(MATCH(GroupMember[[#This Row],[1. Identifiant interne d’exploitation agricole*]],FarmUnit[1. Identifiant interne d’exploitation agricole*],0)),FALSE,TRUE))</f>
        <v>1</v>
      </c>
      <c r="AF697" s="165" t="str">
        <f t="shared" si="44"/>
        <v>MOLOU BASILE KANGA</v>
      </c>
      <c r="AG697" s="166" t="str">
        <f t="shared" si="45"/>
        <v>7/5/2022</v>
      </c>
      <c r="AH697" s="167">
        <f t="shared" si="43"/>
        <v>5</v>
      </c>
      <c r="AI697" s="168">
        <f t="shared" si="46"/>
        <v>0</v>
      </c>
    </row>
    <row r="698" spans="1:35" ht="15.75" customHeight="1" x14ac:dyDescent="0.2">
      <c r="A698" s="206" t="s">
        <v>2501</v>
      </c>
      <c r="B698" s="206" t="s">
        <v>667</v>
      </c>
      <c r="C698" s="206" t="s">
        <v>2501</v>
      </c>
      <c r="D698" s="227" t="s">
        <v>2455</v>
      </c>
      <c r="E698" s="206" t="s">
        <v>669</v>
      </c>
      <c r="F698" s="206" t="s">
        <v>670</v>
      </c>
      <c r="G698" s="227" t="s">
        <v>2455</v>
      </c>
      <c r="H698" s="275">
        <v>2</v>
      </c>
      <c r="I698" s="206" t="s">
        <v>671</v>
      </c>
      <c r="J698" s="206">
        <v>1</v>
      </c>
      <c r="K698" s="207">
        <v>2022</v>
      </c>
      <c r="L698" s="228" t="s">
        <v>2502</v>
      </c>
      <c r="M698" s="208" t="s">
        <v>2503</v>
      </c>
      <c r="N698" s="260" t="s">
        <v>667</v>
      </c>
      <c r="O698" s="209" t="s">
        <v>667</v>
      </c>
      <c r="P698" s="232" t="s">
        <v>674</v>
      </c>
      <c r="Q698" s="210">
        <v>1972</v>
      </c>
      <c r="R698" s="211">
        <v>3</v>
      </c>
      <c r="S698" s="211" t="s">
        <v>667</v>
      </c>
      <c r="T698" s="211" t="s">
        <v>667</v>
      </c>
      <c r="U698" s="211" t="s">
        <v>667</v>
      </c>
      <c r="V698" s="211" t="s">
        <v>667</v>
      </c>
      <c r="W698" s="211" t="s">
        <v>667</v>
      </c>
      <c r="X698" s="212">
        <v>0</v>
      </c>
      <c r="Y698" s="212">
        <v>0</v>
      </c>
      <c r="Z698" s="213" t="s">
        <v>2987</v>
      </c>
      <c r="AA698" s="214">
        <v>2022</v>
      </c>
      <c r="AB698" s="214">
        <v>5</v>
      </c>
      <c r="AC698" s="214">
        <v>7</v>
      </c>
      <c r="AD698" s="220" t="b">
        <f>IF(ISBLANK(GroupMember[[#This Row],[1. Identifiant interne d’exploitation agricole*]]),"",IF(ISERROR(MATCH(GroupMember[[#This Row],[1. Identifiant interne d’exploitation agricole*]],CertifiedCrop[1. Identifiant interne d’exploitation agricole*],0)),FALSE,TRUE))</f>
        <v>1</v>
      </c>
      <c r="AE698" s="220" t="b">
        <f>IF(ISBLANK(GroupMember[[#This Row],[1. Identifiant interne d’exploitation agricole*]]),"",IF(ISERROR(MATCH(GroupMember[[#This Row],[1. Identifiant interne d’exploitation agricole*]],FarmUnit[1. Identifiant interne d’exploitation agricole*],0)),FALSE,TRUE))</f>
        <v>1</v>
      </c>
      <c r="AF698" s="165" t="str">
        <f t="shared" si="44"/>
        <v xml:space="preserve"> SYLVAIN OHOU</v>
      </c>
      <c r="AG698" s="166" t="str">
        <f t="shared" si="45"/>
        <v>7/5/2022</v>
      </c>
      <c r="AH698" s="167">
        <f t="shared" si="43"/>
        <v>5</v>
      </c>
      <c r="AI698" s="168">
        <f t="shared" si="46"/>
        <v>0</v>
      </c>
    </row>
    <row r="699" spans="1:35" ht="15.75" customHeight="1" x14ac:dyDescent="0.2">
      <c r="A699" s="206" t="s">
        <v>2504</v>
      </c>
      <c r="B699" s="206" t="s">
        <v>667</v>
      </c>
      <c r="C699" s="206" t="s">
        <v>2504</v>
      </c>
      <c r="D699" s="227" t="s">
        <v>2455</v>
      </c>
      <c r="E699" s="206" t="s">
        <v>669</v>
      </c>
      <c r="F699" s="206" t="s">
        <v>670</v>
      </c>
      <c r="G699" s="227" t="s">
        <v>2455</v>
      </c>
      <c r="H699" s="275">
        <v>2</v>
      </c>
      <c r="I699" s="206" t="s">
        <v>671</v>
      </c>
      <c r="J699" s="206">
        <v>1</v>
      </c>
      <c r="K699" s="207">
        <v>2022</v>
      </c>
      <c r="L699" s="228" t="s">
        <v>3116</v>
      </c>
      <c r="M699" s="208" t="s">
        <v>1628</v>
      </c>
      <c r="N699" s="260" t="s">
        <v>3117</v>
      </c>
      <c r="O699" s="209" t="s">
        <v>3118</v>
      </c>
      <c r="P699" s="232" t="s">
        <v>674</v>
      </c>
      <c r="Q699" s="210">
        <v>1985</v>
      </c>
      <c r="R699" s="211">
        <v>3</v>
      </c>
      <c r="S699" s="211" t="s">
        <v>667</v>
      </c>
      <c r="T699" s="211" t="s">
        <v>667</v>
      </c>
      <c r="U699" s="211" t="s">
        <v>667</v>
      </c>
      <c r="V699" s="211" t="s">
        <v>667</v>
      </c>
      <c r="W699" s="211" t="s">
        <v>667</v>
      </c>
      <c r="X699" s="212">
        <v>0</v>
      </c>
      <c r="Y699" s="212">
        <v>0</v>
      </c>
      <c r="Z699" s="213" t="s">
        <v>2987</v>
      </c>
      <c r="AA699" s="214">
        <v>2022</v>
      </c>
      <c r="AB699" s="214">
        <v>5</v>
      </c>
      <c r="AC699" s="214">
        <v>8</v>
      </c>
      <c r="AD699" s="220" t="b">
        <f>IF(ISBLANK(GroupMember[[#This Row],[1. Identifiant interne d’exploitation agricole*]]),"",IF(ISERROR(MATCH(GroupMember[[#This Row],[1. Identifiant interne d’exploitation agricole*]],CertifiedCrop[1. Identifiant interne d’exploitation agricole*],0)),FALSE,TRUE))</f>
        <v>1</v>
      </c>
      <c r="AE699" s="220" t="b">
        <f>IF(ISBLANK(GroupMember[[#This Row],[1. Identifiant interne d’exploitation agricole*]]),"",IF(ISERROR(MATCH(GroupMember[[#This Row],[1. Identifiant interne d’exploitation agricole*]],FarmUnit[1. Identifiant interne d’exploitation agricole*],0)),FALSE,TRUE))</f>
        <v>1</v>
      </c>
      <c r="AF699" s="165" t="str">
        <f t="shared" si="44"/>
        <v>PRINCISE OULAI</v>
      </c>
      <c r="AG699" s="166" t="str">
        <f t="shared" si="45"/>
        <v>8/5/2022</v>
      </c>
      <c r="AH699" s="167">
        <f t="shared" si="43"/>
        <v>5</v>
      </c>
      <c r="AI699" s="168">
        <f t="shared" si="46"/>
        <v>0</v>
      </c>
    </row>
    <row r="700" spans="1:35" ht="15.75" customHeight="1" x14ac:dyDescent="0.2">
      <c r="A700" s="206" t="s">
        <v>2506</v>
      </c>
      <c r="B700" s="206" t="s">
        <v>667</v>
      </c>
      <c r="C700" s="206" t="s">
        <v>2506</v>
      </c>
      <c r="D700" s="227" t="s">
        <v>2455</v>
      </c>
      <c r="E700" s="206" t="s">
        <v>669</v>
      </c>
      <c r="F700" s="206" t="s">
        <v>670</v>
      </c>
      <c r="G700" s="227" t="s">
        <v>2455</v>
      </c>
      <c r="H700" s="275">
        <v>2</v>
      </c>
      <c r="I700" s="206" t="s">
        <v>671</v>
      </c>
      <c r="J700" s="206">
        <v>1</v>
      </c>
      <c r="K700" s="207">
        <v>2022</v>
      </c>
      <c r="L700" s="228" t="s">
        <v>702</v>
      </c>
      <c r="M700" s="208" t="s">
        <v>2507</v>
      </c>
      <c r="N700" s="260" t="s">
        <v>667</v>
      </c>
      <c r="O700" s="209" t="s">
        <v>667</v>
      </c>
      <c r="P700" s="232" t="s">
        <v>674</v>
      </c>
      <c r="Q700" s="210">
        <v>1984</v>
      </c>
      <c r="R700" s="211">
        <v>3</v>
      </c>
      <c r="S700" s="211" t="s">
        <v>667</v>
      </c>
      <c r="T700" s="211" t="s">
        <v>667</v>
      </c>
      <c r="U700" s="211" t="s">
        <v>667</v>
      </c>
      <c r="V700" s="211" t="s">
        <v>667</v>
      </c>
      <c r="W700" s="211" t="s">
        <v>667</v>
      </c>
      <c r="X700" s="212">
        <v>0</v>
      </c>
      <c r="Y700" s="212">
        <v>0</v>
      </c>
      <c r="Z700" s="213" t="s">
        <v>2987</v>
      </c>
      <c r="AA700" s="214">
        <v>2022</v>
      </c>
      <c r="AB700" s="214">
        <v>5</v>
      </c>
      <c r="AC700" s="214">
        <v>8</v>
      </c>
      <c r="AD700" s="220" t="b">
        <f>IF(ISBLANK(GroupMember[[#This Row],[1. Identifiant interne d’exploitation agricole*]]),"",IF(ISERROR(MATCH(GroupMember[[#This Row],[1. Identifiant interne d’exploitation agricole*]],CertifiedCrop[1. Identifiant interne d’exploitation agricole*],0)),FALSE,TRUE))</f>
        <v>1</v>
      </c>
      <c r="AE700" s="220" t="b">
        <f>IF(ISBLANK(GroupMember[[#This Row],[1. Identifiant interne d’exploitation agricole*]]),"",IF(ISERROR(MATCH(GroupMember[[#This Row],[1. Identifiant interne d’exploitation agricole*]],FarmUnit[1. Identifiant interne d’exploitation agricole*],0)),FALSE,TRUE))</f>
        <v>1</v>
      </c>
      <c r="AF700" s="165" t="str">
        <f t="shared" si="44"/>
        <v>EMILE SIBY</v>
      </c>
      <c r="AG700" s="166" t="str">
        <f t="shared" si="45"/>
        <v>8/5/2022</v>
      </c>
      <c r="AH700" s="167">
        <f t="shared" si="43"/>
        <v>5</v>
      </c>
      <c r="AI700" s="168">
        <f t="shared" si="46"/>
        <v>0</v>
      </c>
    </row>
    <row r="701" spans="1:35" ht="15.75" customHeight="1" x14ac:dyDescent="0.2">
      <c r="A701" s="206" t="s">
        <v>2508</v>
      </c>
      <c r="B701" s="206" t="s">
        <v>667</v>
      </c>
      <c r="C701" s="206" t="s">
        <v>2508</v>
      </c>
      <c r="D701" s="227" t="s">
        <v>2455</v>
      </c>
      <c r="E701" s="206" t="s">
        <v>669</v>
      </c>
      <c r="F701" s="206" t="s">
        <v>670</v>
      </c>
      <c r="G701" s="227" t="s">
        <v>2455</v>
      </c>
      <c r="H701" s="275">
        <v>2</v>
      </c>
      <c r="I701" s="206" t="s">
        <v>671</v>
      </c>
      <c r="J701" s="206">
        <v>1</v>
      </c>
      <c r="K701" s="207">
        <v>2022</v>
      </c>
      <c r="L701" s="228" t="s">
        <v>2509</v>
      </c>
      <c r="M701" s="208" t="s">
        <v>2505</v>
      </c>
      <c r="N701" s="260" t="s">
        <v>667</v>
      </c>
      <c r="O701" s="209" t="s">
        <v>667</v>
      </c>
      <c r="P701" s="232" t="s">
        <v>674</v>
      </c>
      <c r="Q701" s="210">
        <v>1984</v>
      </c>
      <c r="R701" s="211">
        <v>5</v>
      </c>
      <c r="S701" s="211" t="s">
        <v>667</v>
      </c>
      <c r="T701" s="211" t="s">
        <v>667</v>
      </c>
      <c r="U701" s="211" t="s">
        <v>667</v>
      </c>
      <c r="V701" s="211" t="s">
        <v>667</v>
      </c>
      <c r="W701" s="211" t="s">
        <v>667</v>
      </c>
      <c r="X701" s="212">
        <v>0</v>
      </c>
      <c r="Y701" s="212">
        <v>0</v>
      </c>
      <c r="Z701" s="213" t="s">
        <v>2987</v>
      </c>
      <c r="AA701" s="214">
        <v>2022</v>
      </c>
      <c r="AB701" s="214">
        <v>5</v>
      </c>
      <c r="AC701" s="214">
        <v>8</v>
      </c>
      <c r="AD701" s="220" t="b">
        <f>IF(ISBLANK(GroupMember[[#This Row],[1. Identifiant interne d’exploitation agricole*]]),"",IF(ISERROR(MATCH(GroupMember[[#This Row],[1. Identifiant interne d’exploitation agricole*]],CertifiedCrop[1. Identifiant interne d’exploitation agricole*],0)),FALSE,TRUE))</f>
        <v>1</v>
      </c>
      <c r="AE701" s="220" t="b">
        <f>IF(ISBLANK(GroupMember[[#This Row],[1. Identifiant interne d’exploitation agricole*]]),"",IF(ISERROR(MATCH(GroupMember[[#This Row],[1. Identifiant interne d’exploitation agricole*]],FarmUnit[1. Identifiant interne d’exploitation agricole*],0)),FALSE,TRUE))</f>
        <v>1</v>
      </c>
      <c r="AF701" s="165" t="str">
        <f t="shared" si="44"/>
        <v xml:space="preserve"> VALENTIN MONGNINHI</v>
      </c>
      <c r="AG701" s="166" t="str">
        <f t="shared" si="45"/>
        <v>8/5/2022</v>
      </c>
      <c r="AH701" s="167">
        <f t="shared" si="43"/>
        <v>5</v>
      </c>
      <c r="AI701" s="168">
        <f t="shared" si="46"/>
        <v>0</v>
      </c>
    </row>
    <row r="702" spans="1:35" ht="15.75" customHeight="1" x14ac:dyDescent="0.2">
      <c r="A702" s="206" t="s">
        <v>2510</v>
      </c>
      <c r="B702" s="206" t="s">
        <v>667</v>
      </c>
      <c r="C702" s="206" t="s">
        <v>2510</v>
      </c>
      <c r="D702" s="227" t="s">
        <v>2455</v>
      </c>
      <c r="E702" s="206" t="s">
        <v>669</v>
      </c>
      <c r="F702" s="206" t="s">
        <v>670</v>
      </c>
      <c r="G702" s="227" t="s">
        <v>2455</v>
      </c>
      <c r="H702" s="276">
        <v>4.1500000000000004</v>
      </c>
      <c r="I702" s="206" t="s">
        <v>671</v>
      </c>
      <c r="J702" s="206">
        <v>1</v>
      </c>
      <c r="K702" s="207">
        <v>2022</v>
      </c>
      <c r="L702" s="228" t="s">
        <v>2511</v>
      </c>
      <c r="M702" s="208" t="s">
        <v>2512</v>
      </c>
      <c r="N702" s="260" t="s">
        <v>3073</v>
      </c>
      <c r="O702" s="209" t="s">
        <v>3072</v>
      </c>
      <c r="P702" s="232" t="s">
        <v>674</v>
      </c>
      <c r="Q702" s="210">
        <v>1988</v>
      </c>
      <c r="R702" s="211">
        <v>4</v>
      </c>
      <c r="S702" s="211" t="s">
        <v>667</v>
      </c>
      <c r="T702" s="211" t="s">
        <v>667</v>
      </c>
      <c r="U702" s="211" t="s">
        <v>667</v>
      </c>
      <c r="V702" s="211" t="s">
        <v>667</v>
      </c>
      <c r="W702" s="211" t="s">
        <v>667</v>
      </c>
      <c r="X702" s="212">
        <v>0</v>
      </c>
      <c r="Y702" s="212">
        <v>0</v>
      </c>
      <c r="Z702" s="213" t="s">
        <v>2987</v>
      </c>
      <c r="AA702" s="214">
        <v>2022</v>
      </c>
      <c r="AB702" s="214">
        <v>5</v>
      </c>
      <c r="AC702" s="214">
        <v>8</v>
      </c>
      <c r="AD702" s="220" t="b">
        <f>IF(ISBLANK(GroupMember[[#This Row],[1. Identifiant interne d’exploitation agricole*]]),"",IF(ISERROR(MATCH(GroupMember[[#This Row],[1. Identifiant interne d’exploitation agricole*]],CertifiedCrop[1. Identifiant interne d’exploitation agricole*],0)),FALSE,TRUE))</f>
        <v>1</v>
      </c>
      <c r="AE702" s="220" t="b">
        <f>IF(ISBLANK(GroupMember[[#This Row],[1. Identifiant interne d’exploitation agricole*]]),"",IF(ISERROR(MATCH(GroupMember[[#This Row],[1. Identifiant interne d’exploitation agricole*]],FarmUnit[1. Identifiant interne d’exploitation agricole*],0)),FALSE,TRUE))</f>
        <v>1</v>
      </c>
      <c r="AF702" s="165" t="str">
        <f t="shared" si="44"/>
        <v xml:space="preserve"> RAPHAEL MONIAN</v>
      </c>
      <c r="AG702" s="166" t="str">
        <f t="shared" si="45"/>
        <v>8/5/2022</v>
      </c>
      <c r="AH702" s="167">
        <f t="shared" si="43"/>
        <v>5</v>
      </c>
      <c r="AI702" s="168">
        <f t="shared" si="46"/>
        <v>0</v>
      </c>
    </row>
    <row r="703" spans="1:35" ht="15.75" customHeight="1" x14ac:dyDescent="0.2">
      <c r="A703" s="206" t="s">
        <v>2513</v>
      </c>
      <c r="B703" s="206" t="s">
        <v>667</v>
      </c>
      <c r="C703" s="206" t="s">
        <v>2513</v>
      </c>
      <c r="D703" s="227" t="s">
        <v>2455</v>
      </c>
      <c r="E703" s="206" t="s">
        <v>669</v>
      </c>
      <c r="F703" s="206" t="s">
        <v>670</v>
      </c>
      <c r="G703" s="227" t="s">
        <v>2455</v>
      </c>
      <c r="H703" s="276">
        <v>1.98</v>
      </c>
      <c r="I703" s="206" t="s">
        <v>671</v>
      </c>
      <c r="J703" s="206">
        <v>1</v>
      </c>
      <c r="K703" s="207">
        <v>2022</v>
      </c>
      <c r="L703" s="228" t="s">
        <v>2514</v>
      </c>
      <c r="M703" s="208" t="s">
        <v>2512</v>
      </c>
      <c r="N703" s="260" t="s">
        <v>667</v>
      </c>
      <c r="O703" s="209" t="s">
        <v>667</v>
      </c>
      <c r="P703" s="232" t="s">
        <v>674</v>
      </c>
      <c r="Q703" s="210">
        <v>1989</v>
      </c>
      <c r="R703" s="211">
        <v>5</v>
      </c>
      <c r="S703" s="211" t="s">
        <v>667</v>
      </c>
      <c r="T703" s="211" t="s">
        <v>667</v>
      </c>
      <c r="U703" s="211" t="s">
        <v>667</v>
      </c>
      <c r="V703" s="211" t="s">
        <v>667</v>
      </c>
      <c r="W703" s="211" t="s">
        <v>667</v>
      </c>
      <c r="X703" s="212">
        <v>0</v>
      </c>
      <c r="Y703" s="212">
        <v>0</v>
      </c>
      <c r="Z703" s="213" t="s">
        <v>2987</v>
      </c>
      <c r="AA703" s="214">
        <v>2022</v>
      </c>
      <c r="AB703" s="214">
        <v>5</v>
      </c>
      <c r="AC703" s="214">
        <v>8</v>
      </c>
      <c r="AD703" s="220" t="b">
        <f>IF(ISBLANK(GroupMember[[#This Row],[1. Identifiant interne d’exploitation agricole*]]),"",IF(ISERROR(MATCH(GroupMember[[#This Row],[1. Identifiant interne d’exploitation agricole*]],CertifiedCrop[1. Identifiant interne d’exploitation agricole*],0)),FALSE,TRUE))</f>
        <v>1</v>
      </c>
      <c r="AE703" s="220" t="b">
        <f>IF(ISBLANK(GroupMember[[#This Row],[1. Identifiant interne d’exploitation agricole*]]),"",IF(ISERROR(MATCH(GroupMember[[#This Row],[1. Identifiant interne d’exploitation agricole*]],FarmUnit[1. Identifiant interne d’exploitation agricole*],0)),FALSE,TRUE))</f>
        <v>1</v>
      </c>
      <c r="AF703" s="165" t="str">
        <f t="shared" si="44"/>
        <v xml:space="preserve"> WILFRID  MONIAN</v>
      </c>
      <c r="AG703" s="166" t="str">
        <f t="shared" si="45"/>
        <v>8/5/2022</v>
      </c>
      <c r="AH703" s="167">
        <f t="shared" si="43"/>
        <v>5</v>
      </c>
      <c r="AI703" s="168">
        <f t="shared" si="46"/>
        <v>0</v>
      </c>
    </row>
    <row r="704" spans="1:35" ht="15.75" customHeight="1" x14ac:dyDescent="0.2">
      <c r="A704" s="206" t="s">
        <v>2515</v>
      </c>
      <c r="B704" s="206" t="s">
        <v>667</v>
      </c>
      <c r="C704" s="206" t="s">
        <v>2515</v>
      </c>
      <c r="D704" s="227" t="s">
        <v>2455</v>
      </c>
      <c r="E704" s="206" t="s">
        <v>669</v>
      </c>
      <c r="F704" s="206" t="s">
        <v>670</v>
      </c>
      <c r="G704" s="227" t="s">
        <v>2455</v>
      </c>
      <c r="H704" s="276">
        <v>2.77</v>
      </c>
      <c r="I704" s="206" t="s">
        <v>671</v>
      </c>
      <c r="J704" s="206">
        <v>1</v>
      </c>
      <c r="K704" s="207">
        <v>2022</v>
      </c>
      <c r="L704" s="228" t="s">
        <v>2516</v>
      </c>
      <c r="M704" s="208" t="s">
        <v>2517</v>
      </c>
      <c r="N704" s="260" t="s">
        <v>667</v>
      </c>
      <c r="O704" s="209" t="s">
        <v>667</v>
      </c>
      <c r="P704" s="232" t="s">
        <v>674</v>
      </c>
      <c r="Q704" s="210">
        <v>1989</v>
      </c>
      <c r="R704" s="211">
        <v>2</v>
      </c>
      <c r="S704" s="211" t="s">
        <v>667</v>
      </c>
      <c r="T704" s="211" t="s">
        <v>667</v>
      </c>
      <c r="U704" s="211" t="s">
        <v>667</v>
      </c>
      <c r="V704" s="211" t="s">
        <v>667</v>
      </c>
      <c r="W704" s="211" t="s">
        <v>667</v>
      </c>
      <c r="X704" s="212">
        <v>0</v>
      </c>
      <c r="Y704" s="212">
        <v>0</v>
      </c>
      <c r="Z704" s="213" t="s">
        <v>2987</v>
      </c>
      <c r="AA704" s="214">
        <v>2022</v>
      </c>
      <c r="AB704" s="214">
        <v>5</v>
      </c>
      <c r="AC704" s="214">
        <v>1</v>
      </c>
      <c r="AD704" s="220" t="b">
        <f>IF(ISBLANK(GroupMember[[#This Row],[1. Identifiant interne d’exploitation agricole*]]),"",IF(ISERROR(MATCH(GroupMember[[#This Row],[1. Identifiant interne d’exploitation agricole*]],CertifiedCrop[1. Identifiant interne d’exploitation agricole*],0)),FALSE,TRUE))</f>
        <v>1</v>
      </c>
      <c r="AE704" s="220" t="b">
        <f>IF(ISBLANK(GroupMember[[#This Row],[1. Identifiant interne d’exploitation agricole*]]),"",IF(ISERROR(MATCH(GroupMember[[#This Row],[1. Identifiant interne d’exploitation agricole*]],FarmUnit[1. Identifiant interne d’exploitation agricole*],0)),FALSE,TRUE))</f>
        <v>1</v>
      </c>
      <c r="AF704" s="165" t="str">
        <f t="shared" si="44"/>
        <v>ALBERT YARO</v>
      </c>
      <c r="AG704" s="166" t="str">
        <f t="shared" si="45"/>
        <v>1/5/2022</v>
      </c>
      <c r="AH704" s="167">
        <f t="shared" si="43"/>
        <v>6</v>
      </c>
      <c r="AI704" s="168">
        <f t="shared" si="46"/>
        <v>0</v>
      </c>
    </row>
    <row r="705" spans="1:35" ht="15.75" customHeight="1" x14ac:dyDescent="0.2">
      <c r="A705" s="206" t="s">
        <v>2518</v>
      </c>
      <c r="B705" s="206" t="s">
        <v>667</v>
      </c>
      <c r="C705" s="206" t="s">
        <v>2518</v>
      </c>
      <c r="D705" s="227" t="s">
        <v>2455</v>
      </c>
      <c r="E705" s="206" t="s">
        <v>669</v>
      </c>
      <c r="F705" s="206" t="s">
        <v>670</v>
      </c>
      <c r="G705" s="227" t="s">
        <v>2455</v>
      </c>
      <c r="H705" s="276">
        <v>2.04</v>
      </c>
      <c r="I705" s="206" t="s">
        <v>671</v>
      </c>
      <c r="J705" s="206">
        <v>1</v>
      </c>
      <c r="K705" s="207">
        <v>2022</v>
      </c>
      <c r="L705" s="228" t="s">
        <v>3083</v>
      </c>
      <c r="M705" s="208" t="s">
        <v>2337</v>
      </c>
      <c r="N705" s="260" t="s">
        <v>3084</v>
      </c>
      <c r="O705" s="209" t="s">
        <v>3082</v>
      </c>
      <c r="P705" s="232" t="s">
        <v>674</v>
      </c>
      <c r="Q705" s="210">
        <v>1978</v>
      </c>
      <c r="R705" s="211">
        <v>6</v>
      </c>
      <c r="S705" s="211" t="s">
        <v>667</v>
      </c>
      <c r="T705" s="211" t="s">
        <v>667</v>
      </c>
      <c r="U705" s="211" t="s">
        <v>667</v>
      </c>
      <c r="V705" s="211" t="s">
        <v>667</v>
      </c>
      <c r="W705" s="211" t="s">
        <v>667</v>
      </c>
      <c r="X705" s="212">
        <v>0</v>
      </c>
      <c r="Y705" s="212">
        <v>0</v>
      </c>
      <c r="Z705" s="213" t="s">
        <v>2987</v>
      </c>
      <c r="AA705" s="214">
        <v>2022</v>
      </c>
      <c r="AB705" s="214">
        <v>5</v>
      </c>
      <c r="AC705" s="214">
        <v>1</v>
      </c>
      <c r="AD705" s="220" t="b">
        <f>IF(ISBLANK(GroupMember[[#This Row],[1. Identifiant interne d’exploitation agricole*]]),"",IF(ISERROR(MATCH(GroupMember[[#This Row],[1. Identifiant interne d’exploitation agricole*]],CertifiedCrop[1. Identifiant interne d’exploitation agricole*],0)),FALSE,TRUE))</f>
        <v>1</v>
      </c>
      <c r="AE705" s="220" t="b">
        <f>IF(ISBLANK(GroupMember[[#This Row],[1. Identifiant interne d’exploitation agricole*]]),"",IF(ISERROR(MATCH(GroupMember[[#This Row],[1. Identifiant interne d’exploitation agricole*]],FarmUnit[1. Identifiant interne d’exploitation agricole*],0)),FALSE,TRUE))</f>
        <v>1</v>
      </c>
      <c r="AF705" s="165" t="str">
        <f t="shared" si="44"/>
        <v>HERMAN  LUCAS TEHE</v>
      </c>
      <c r="AG705" s="166" t="str">
        <f t="shared" si="45"/>
        <v>1/5/2022</v>
      </c>
      <c r="AH705" s="167">
        <f t="shared" si="43"/>
        <v>6</v>
      </c>
      <c r="AI705" s="168">
        <f t="shared" si="46"/>
        <v>0</v>
      </c>
    </row>
    <row r="706" spans="1:35" ht="15.75" customHeight="1" x14ac:dyDescent="0.2">
      <c r="A706" s="206" t="s">
        <v>2519</v>
      </c>
      <c r="B706" s="206" t="s">
        <v>667</v>
      </c>
      <c r="C706" s="206" t="s">
        <v>2519</v>
      </c>
      <c r="D706" s="227" t="s">
        <v>2455</v>
      </c>
      <c r="E706" s="206" t="s">
        <v>669</v>
      </c>
      <c r="F706" s="206" t="s">
        <v>670</v>
      </c>
      <c r="G706" s="227" t="s">
        <v>2455</v>
      </c>
      <c r="H706" s="276">
        <v>3.91</v>
      </c>
      <c r="I706" s="206" t="s">
        <v>671</v>
      </c>
      <c r="J706" s="206">
        <v>1</v>
      </c>
      <c r="K706" s="207">
        <v>2022</v>
      </c>
      <c r="L706" s="228" t="s">
        <v>2520</v>
      </c>
      <c r="M706" s="208" t="s">
        <v>3097</v>
      </c>
      <c r="N706" s="260" t="s">
        <v>3098</v>
      </c>
      <c r="O706" s="209">
        <v>455588</v>
      </c>
      <c r="P706" s="232" t="s">
        <v>674</v>
      </c>
      <c r="Q706" s="210">
        <v>1974</v>
      </c>
      <c r="R706" s="211">
        <v>2</v>
      </c>
      <c r="S706" s="211" t="s">
        <v>667</v>
      </c>
      <c r="T706" s="211" t="s">
        <v>667</v>
      </c>
      <c r="U706" s="211" t="s">
        <v>667</v>
      </c>
      <c r="V706" s="211" t="s">
        <v>667</v>
      </c>
      <c r="W706" s="211" t="s">
        <v>667</v>
      </c>
      <c r="X706" s="212">
        <v>0</v>
      </c>
      <c r="Y706" s="212">
        <v>0</v>
      </c>
      <c r="Z706" s="213" t="s">
        <v>2987</v>
      </c>
      <c r="AA706" s="214">
        <v>2022</v>
      </c>
      <c r="AB706" s="214">
        <v>5</v>
      </c>
      <c r="AC706" s="214">
        <v>1</v>
      </c>
      <c r="AD706" s="220" t="b">
        <f>IF(ISBLANK(GroupMember[[#This Row],[1. Identifiant interne d’exploitation agricole*]]),"",IF(ISERROR(MATCH(GroupMember[[#This Row],[1. Identifiant interne d’exploitation agricole*]],CertifiedCrop[1. Identifiant interne d’exploitation agricole*],0)),FALSE,TRUE))</f>
        <v>1</v>
      </c>
      <c r="AE706" s="220" t="b">
        <f>IF(ISBLANK(GroupMember[[#This Row],[1. Identifiant interne d’exploitation agricole*]]),"",IF(ISERROR(MATCH(GroupMember[[#This Row],[1. Identifiant interne d’exploitation agricole*]],FarmUnit[1. Identifiant interne d’exploitation agricole*],0)),FALSE,TRUE))</f>
        <v>1</v>
      </c>
      <c r="AF706" s="165" t="str">
        <f t="shared" si="44"/>
        <v xml:space="preserve"> MOMBLY MARCEL  NONKA</v>
      </c>
      <c r="AG706" s="166" t="str">
        <f t="shared" si="45"/>
        <v>1/5/2022</v>
      </c>
      <c r="AH706" s="167">
        <f t="shared" si="43"/>
        <v>6</v>
      </c>
      <c r="AI706" s="168">
        <f t="shared" si="46"/>
        <v>0</v>
      </c>
    </row>
    <row r="707" spans="1:35" ht="15.75" customHeight="1" x14ac:dyDescent="0.2">
      <c r="A707" s="206" t="s">
        <v>2521</v>
      </c>
      <c r="B707" s="206" t="s">
        <v>667</v>
      </c>
      <c r="C707" s="206" t="s">
        <v>2521</v>
      </c>
      <c r="D707" s="227" t="s">
        <v>2455</v>
      </c>
      <c r="E707" s="206" t="s">
        <v>669</v>
      </c>
      <c r="F707" s="206" t="s">
        <v>670</v>
      </c>
      <c r="G707" s="227" t="s">
        <v>2455</v>
      </c>
      <c r="H707" s="276">
        <v>1.42</v>
      </c>
      <c r="I707" s="206" t="s">
        <v>671</v>
      </c>
      <c r="J707" s="206">
        <v>1</v>
      </c>
      <c r="K707" s="207">
        <v>2022</v>
      </c>
      <c r="L707" s="228" t="s">
        <v>2522</v>
      </c>
      <c r="M707" s="208" t="s">
        <v>1628</v>
      </c>
      <c r="N707" s="260" t="s">
        <v>3095</v>
      </c>
      <c r="O707" s="209" t="s">
        <v>3096</v>
      </c>
      <c r="P707" s="232" t="s">
        <v>674</v>
      </c>
      <c r="Q707" s="210">
        <v>1977</v>
      </c>
      <c r="R707" s="211">
        <v>3</v>
      </c>
      <c r="S707" s="211" t="s">
        <v>667</v>
      </c>
      <c r="T707" s="211" t="s">
        <v>667</v>
      </c>
      <c r="U707" s="211" t="s">
        <v>667</v>
      </c>
      <c r="V707" s="211" t="s">
        <v>667</v>
      </c>
      <c r="W707" s="211" t="s">
        <v>667</v>
      </c>
      <c r="X707" s="212">
        <v>0</v>
      </c>
      <c r="Y707" s="212">
        <v>0</v>
      </c>
      <c r="Z707" s="213" t="s">
        <v>2987</v>
      </c>
      <c r="AA707" s="214">
        <v>2022</v>
      </c>
      <c r="AB707" s="214">
        <v>5</v>
      </c>
      <c r="AC707" s="214">
        <v>1</v>
      </c>
      <c r="AD707" s="220" t="b">
        <f>IF(ISBLANK(GroupMember[[#This Row],[1. Identifiant interne d’exploitation agricole*]]),"",IF(ISERROR(MATCH(GroupMember[[#This Row],[1. Identifiant interne d’exploitation agricole*]],CertifiedCrop[1. Identifiant interne d’exploitation agricole*],0)),FALSE,TRUE))</f>
        <v>1</v>
      </c>
      <c r="AE707" s="220" t="b">
        <f>IF(ISBLANK(GroupMember[[#This Row],[1. Identifiant interne d’exploitation agricole*]]),"",IF(ISERROR(MATCH(GroupMember[[#This Row],[1. Identifiant interne d’exploitation agricole*]],FarmUnit[1. Identifiant interne d’exploitation agricole*],0)),FALSE,TRUE))</f>
        <v>1</v>
      </c>
      <c r="AF707" s="165" t="str">
        <f t="shared" si="44"/>
        <v xml:space="preserve"> OUHON PAULINE  OULAI</v>
      </c>
      <c r="AG707" s="166" t="str">
        <f t="shared" si="45"/>
        <v>1/5/2022</v>
      </c>
      <c r="AH707" s="167">
        <f t="shared" ref="AH707:AH770" si="47">COUNTIFS(Z:Z,Z707,AG:AG,AG707)</f>
        <v>6</v>
      </c>
      <c r="AI707" s="168">
        <f t="shared" si="46"/>
        <v>0</v>
      </c>
    </row>
    <row r="708" spans="1:35" ht="15.75" customHeight="1" x14ac:dyDescent="0.2">
      <c r="A708" s="206" t="s">
        <v>2523</v>
      </c>
      <c r="B708" s="206" t="s">
        <v>667</v>
      </c>
      <c r="C708" s="206" t="s">
        <v>2523</v>
      </c>
      <c r="D708" s="227" t="s">
        <v>2455</v>
      </c>
      <c r="E708" s="206" t="s">
        <v>669</v>
      </c>
      <c r="F708" s="206" t="s">
        <v>670</v>
      </c>
      <c r="G708" s="227" t="s">
        <v>2455</v>
      </c>
      <c r="H708" s="276">
        <v>2.04</v>
      </c>
      <c r="I708" s="206" t="s">
        <v>671</v>
      </c>
      <c r="J708" s="206">
        <v>1</v>
      </c>
      <c r="K708" s="207">
        <v>2022</v>
      </c>
      <c r="L708" s="228" t="s">
        <v>2022</v>
      </c>
      <c r="M708" s="208" t="s">
        <v>731</v>
      </c>
      <c r="N708" s="260" t="s">
        <v>3094</v>
      </c>
      <c r="O708" s="209">
        <v>90029000640</v>
      </c>
      <c r="P708" s="232" t="s">
        <v>674</v>
      </c>
      <c r="Q708" s="210">
        <v>1973</v>
      </c>
      <c r="R708" s="211">
        <v>3</v>
      </c>
      <c r="S708" s="211" t="s">
        <v>667</v>
      </c>
      <c r="T708" s="211" t="s">
        <v>667</v>
      </c>
      <c r="U708" s="211" t="s">
        <v>667</v>
      </c>
      <c r="V708" s="211" t="s">
        <v>667</v>
      </c>
      <c r="W708" s="211" t="s">
        <v>667</v>
      </c>
      <c r="X708" s="212">
        <v>0</v>
      </c>
      <c r="Y708" s="212">
        <v>0</v>
      </c>
      <c r="Z708" s="213" t="s">
        <v>2987</v>
      </c>
      <c r="AA708" s="214">
        <v>2022</v>
      </c>
      <c r="AB708" s="214">
        <v>5</v>
      </c>
      <c r="AC708" s="214">
        <v>1</v>
      </c>
      <c r="AD708" s="220" t="b">
        <f>IF(ISBLANK(GroupMember[[#This Row],[1. Identifiant interne d’exploitation agricole*]]),"",IF(ISERROR(MATCH(GroupMember[[#This Row],[1. Identifiant interne d’exploitation agricole*]],CertifiedCrop[1. Identifiant interne d’exploitation agricole*],0)),FALSE,TRUE))</f>
        <v>1</v>
      </c>
      <c r="AE708" s="220" t="b">
        <f>IF(ISBLANK(GroupMember[[#This Row],[1. Identifiant interne d’exploitation agricole*]]),"",IF(ISERROR(MATCH(GroupMember[[#This Row],[1. Identifiant interne d’exploitation agricole*]],FarmUnit[1. Identifiant interne d’exploitation agricole*],0)),FALSE,TRUE))</f>
        <v>1</v>
      </c>
      <c r="AF708" s="165" t="str">
        <f t="shared" si="44"/>
        <v xml:space="preserve">APPOLINAIRE  OULAI </v>
      </c>
      <c r="AG708" s="166" t="str">
        <f t="shared" si="45"/>
        <v>1/5/2022</v>
      </c>
      <c r="AH708" s="167">
        <f t="shared" si="47"/>
        <v>6</v>
      </c>
      <c r="AI708" s="168">
        <f t="shared" si="46"/>
        <v>0</v>
      </c>
    </row>
    <row r="709" spans="1:35" ht="15.75" customHeight="1" x14ac:dyDescent="0.2">
      <c r="A709" s="206" t="s">
        <v>2524</v>
      </c>
      <c r="B709" s="206" t="s">
        <v>667</v>
      </c>
      <c r="C709" s="206" t="s">
        <v>2524</v>
      </c>
      <c r="D709" s="227" t="s">
        <v>2455</v>
      </c>
      <c r="E709" s="206" t="s">
        <v>669</v>
      </c>
      <c r="F709" s="206" t="s">
        <v>670</v>
      </c>
      <c r="G709" s="227" t="s">
        <v>2455</v>
      </c>
      <c r="H709" s="276">
        <v>1.93</v>
      </c>
      <c r="I709" s="206" t="s">
        <v>671</v>
      </c>
      <c r="J709" s="206">
        <v>1</v>
      </c>
      <c r="K709" s="207">
        <v>2022</v>
      </c>
      <c r="L709" s="228" t="s">
        <v>2525</v>
      </c>
      <c r="M709" s="208" t="s">
        <v>731</v>
      </c>
      <c r="N709" s="260" t="s">
        <v>667</v>
      </c>
      <c r="O709" s="209" t="s">
        <v>667</v>
      </c>
      <c r="P709" s="232" t="s">
        <v>674</v>
      </c>
      <c r="Q709" s="210">
        <v>1980</v>
      </c>
      <c r="R709" s="211">
        <v>2</v>
      </c>
      <c r="S709" s="211" t="s">
        <v>667</v>
      </c>
      <c r="T709" s="211" t="s">
        <v>667</v>
      </c>
      <c r="U709" s="211" t="s">
        <v>667</v>
      </c>
      <c r="V709" s="211" t="s">
        <v>667</v>
      </c>
      <c r="W709" s="211" t="s">
        <v>667</v>
      </c>
      <c r="X709" s="212">
        <v>0</v>
      </c>
      <c r="Y709" s="212">
        <v>0</v>
      </c>
      <c r="Z709" s="213" t="s">
        <v>2987</v>
      </c>
      <c r="AA709" s="214">
        <v>2022</v>
      </c>
      <c r="AB709" s="214">
        <v>5</v>
      </c>
      <c r="AC709" s="214">
        <v>2</v>
      </c>
      <c r="AD709" s="220" t="b">
        <f>IF(ISBLANK(GroupMember[[#This Row],[1. Identifiant interne d’exploitation agricole*]]),"",IF(ISERROR(MATCH(GroupMember[[#This Row],[1. Identifiant interne d’exploitation agricole*]],CertifiedCrop[1. Identifiant interne d’exploitation agricole*],0)),FALSE,TRUE))</f>
        <v>1</v>
      </c>
      <c r="AE709" s="220" t="b">
        <f>IF(ISBLANK(GroupMember[[#This Row],[1. Identifiant interne d’exploitation agricole*]]),"",IF(ISERROR(MATCH(GroupMember[[#This Row],[1. Identifiant interne d’exploitation agricole*]],FarmUnit[1. Identifiant interne d’exploitation agricole*],0)),FALSE,TRUE))</f>
        <v>1</v>
      </c>
      <c r="AF709" s="165" t="str">
        <f t="shared" si="44"/>
        <v xml:space="preserve"> DJEROU JUSTIN OULAI </v>
      </c>
      <c r="AG709" s="166" t="str">
        <f t="shared" si="45"/>
        <v>2/5/2022</v>
      </c>
      <c r="AH709" s="167">
        <f t="shared" si="47"/>
        <v>6</v>
      </c>
      <c r="AI709" s="168">
        <f t="shared" si="46"/>
        <v>0</v>
      </c>
    </row>
    <row r="710" spans="1:35" ht="15.75" customHeight="1" x14ac:dyDescent="0.2">
      <c r="A710" s="206" t="s">
        <v>2526</v>
      </c>
      <c r="B710" s="206" t="s">
        <v>667</v>
      </c>
      <c r="C710" s="206" t="s">
        <v>2526</v>
      </c>
      <c r="D710" s="227" t="s">
        <v>2455</v>
      </c>
      <c r="E710" s="206" t="s">
        <v>669</v>
      </c>
      <c r="F710" s="206" t="s">
        <v>670</v>
      </c>
      <c r="G710" s="227" t="s">
        <v>2455</v>
      </c>
      <c r="H710" s="276">
        <v>2.08</v>
      </c>
      <c r="I710" s="206" t="s">
        <v>671</v>
      </c>
      <c r="J710" s="206">
        <v>1</v>
      </c>
      <c r="K710" s="207">
        <v>2022</v>
      </c>
      <c r="L710" s="228" t="s">
        <v>1822</v>
      </c>
      <c r="M710" s="208" t="s">
        <v>731</v>
      </c>
      <c r="N710" s="260" t="s">
        <v>667</v>
      </c>
      <c r="O710" s="209" t="s">
        <v>667</v>
      </c>
      <c r="P710" s="232" t="s">
        <v>674</v>
      </c>
      <c r="Q710" s="210">
        <v>1985</v>
      </c>
      <c r="R710" s="211">
        <v>3</v>
      </c>
      <c r="S710" s="211" t="s">
        <v>667</v>
      </c>
      <c r="T710" s="211" t="s">
        <v>667</v>
      </c>
      <c r="U710" s="211" t="s">
        <v>667</v>
      </c>
      <c r="V710" s="211" t="s">
        <v>667</v>
      </c>
      <c r="W710" s="211" t="s">
        <v>667</v>
      </c>
      <c r="X710" s="212">
        <v>0</v>
      </c>
      <c r="Y710" s="212">
        <v>0</v>
      </c>
      <c r="Z710" s="213" t="s">
        <v>2987</v>
      </c>
      <c r="AA710" s="214">
        <v>2022</v>
      </c>
      <c r="AB710" s="214">
        <v>5</v>
      </c>
      <c r="AC710" s="214">
        <v>2</v>
      </c>
      <c r="AD710" s="220" t="b">
        <f>IF(ISBLANK(GroupMember[[#This Row],[1. Identifiant interne d’exploitation agricole*]]),"",IF(ISERROR(MATCH(GroupMember[[#This Row],[1. Identifiant interne d’exploitation agricole*]],CertifiedCrop[1. Identifiant interne d’exploitation agricole*],0)),FALSE,TRUE))</f>
        <v>1</v>
      </c>
      <c r="AE710" s="220" t="b">
        <f>IF(ISBLANK(GroupMember[[#This Row],[1. Identifiant interne d’exploitation agricole*]]),"",IF(ISERROR(MATCH(GroupMember[[#This Row],[1. Identifiant interne d’exploitation agricole*]],FarmUnit[1. Identifiant interne d’exploitation agricole*],0)),FALSE,TRUE))</f>
        <v>1</v>
      </c>
      <c r="AF710" s="165" t="str">
        <f t="shared" si="44"/>
        <v xml:space="preserve"> SEVERIN OULAI </v>
      </c>
      <c r="AG710" s="166" t="str">
        <f t="shared" si="45"/>
        <v>2/5/2022</v>
      </c>
      <c r="AH710" s="167">
        <f t="shared" si="47"/>
        <v>6</v>
      </c>
      <c r="AI710" s="168">
        <f t="shared" si="46"/>
        <v>0</v>
      </c>
    </row>
    <row r="711" spans="1:35" ht="15.75" customHeight="1" x14ac:dyDescent="0.2">
      <c r="A711" s="206" t="s">
        <v>2527</v>
      </c>
      <c r="B711" s="206" t="s">
        <v>667</v>
      </c>
      <c r="C711" s="206" t="s">
        <v>2527</v>
      </c>
      <c r="D711" s="227" t="s">
        <v>2455</v>
      </c>
      <c r="E711" s="206" t="s">
        <v>669</v>
      </c>
      <c r="F711" s="206" t="s">
        <v>670</v>
      </c>
      <c r="G711" s="227" t="s">
        <v>2455</v>
      </c>
      <c r="H711" s="276">
        <v>1.67</v>
      </c>
      <c r="I711" s="206" t="s">
        <v>671</v>
      </c>
      <c r="J711" s="206">
        <v>1</v>
      </c>
      <c r="K711" s="207">
        <v>2022</v>
      </c>
      <c r="L711" s="234" t="s">
        <v>2528</v>
      </c>
      <c r="M711" s="208" t="s">
        <v>731</v>
      </c>
      <c r="N711" s="260" t="s">
        <v>3076</v>
      </c>
      <c r="O711" s="209" t="s">
        <v>667</v>
      </c>
      <c r="P711" s="232" t="s">
        <v>674</v>
      </c>
      <c r="Q711" s="210">
        <v>1988</v>
      </c>
      <c r="R711" s="211">
        <v>3</v>
      </c>
      <c r="S711" s="211" t="s">
        <v>667</v>
      </c>
      <c r="T711" s="211" t="s">
        <v>667</v>
      </c>
      <c r="U711" s="211" t="s">
        <v>667</v>
      </c>
      <c r="V711" s="211" t="s">
        <v>667</v>
      </c>
      <c r="W711" s="211" t="s">
        <v>667</v>
      </c>
      <c r="X711" s="212">
        <v>0</v>
      </c>
      <c r="Y711" s="212">
        <v>0</v>
      </c>
      <c r="Z711" s="213" t="s">
        <v>2987</v>
      </c>
      <c r="AA711" s="214">
        <v>2022</v>
      </c>
      <c r="AB711" s="214">
        <v>5</v>
      </c>
      <c r="AC711" s="214">
        <v>2</v>
      </c>
      <c r="AD711" s="220" t="b">
        <f>IF(ISBLANK(GroupMember[[#This Row],[1. Identifiant interne d’exploitation agricole*]]),"",IF(ISERROR(MATCH(GroupMember[[#This Row],[1. Identifiant interne d’exploitation agricole*]],CertifiedCrop[1. Identifiant interne d’exploitation agricole*],0)),FALSE,TRUE))</f>
        <v>1</v>
      </c>
      <c r="AE711" s="220" t="b">
        <f>IF(ISBLANK(GroupMember[[#This Row],[1. Identifiant interne d’exploitation agricole*]]),"",IF(ISERROR(MATCH(GroupMember[[#This Row],[1. Identifiant interne d’exploitation agricole*]],FarmUnit[1. Identifiant interne d’exploitation agricole*],0)),FALSE,TRUE))</f>
        <v>1</v>
      </c>
      <c r="AF711" s="165" t="str">
        <f t="shared" si="44"/>
        <v xml:space="preserve"> STEPHANE  OULAI </v>
      </c>
      <c r="AG711" s="166" t="str">
        <f t="shared" si="45"/>
        <v>2/5/2022</v>
      </c>
      <c r="AH711" s="167">
        <f t="shared" si="47"/>
        <v>6</v>
      </c>
      <c r="AI711" s="168">
        <f t="shared" si="46"/>
        <v>0</v>
      </c>
    </row>
    <row r="712" spans="1:35" ht="15.75" customHeight="1" x14ac:dyDescent="0.2">
      <c r="A712" s="206" t="s">
        <v>2529</v>
      </c>
      <c r="B712" s="206" t="s">
        <v>667</v>
      </c>
      <c r="C712" s="206" t="s">
        <v>2529</v>
      </c>
      <c r="D712" s="227" t="s">
        <v>2455</v>
      </c>
      <c r="E712" s="206" t="s">
        <v>669</v>
      </c>
      <c r="F712" s="206" t="s">
        <v>670</v>
      </c>
      <c r="G712" s="227" t="s">
        <v>2455</v>
      </c>
      <c r="H712" s="276">
        <v>1.25</v>
      </c>
      <c r="I712" s="206" t="s">
        <v>671</v>
      </c>
      <c r="J712" s="206">
        <v>1</v>
      </c>
      <c r="K712" s="207">
        <v>2022</v>
      </c>
      <c r="L712" s="228" t="s">
        <v>3077</v>
      </c>
      <c r="M712" s="208" t="s">
        <v>2530</v>
      </c>
      <c r="N712" s="260" t="s">
        <v>3078</v>
      </c>
      <c r="O712" s="209" t="s">
        <v>3079</v>
      </c>
      <c r="P712" s="232" t="s">
        <v>674</v>
      </c>
      <c r="Q712" s="210">
        <v>1982</v>
      </c>
      <c r="R712" s="211">
        <v>3</v>
      </c>
      <c r="S712" s="211" t="s">
        <v>667</v>
      </c>
      <c r="T712" s="211" t="s">
        <v>667</v>
      </c>
      <c r="U712" s="211" t="s">
        <v>667</v>
      </c>
      <c r="V712" s="211" t="s">
        <v>667</v>
      </c>
      <c r="W712" s="211" t="s">
        <v>667</v>
      </c>
      <c r="X712" s="212">
        <v>0</v>
      </c>
      <c r="Y712" s="212">
        <v>0</v>
      </c>
      <c r="Z712" s="213" t="s">
        <v>2987</v>
      </c>
      <c r="AA712" s="214">
        <v>2022</v>
      </c>
      <c r="AB712" s="214">
        <v>5</v>
      </c>
      <c r="AC712" s="214">
        <v>2</v>
      </c>
      <c r="AD712" s="220" t="b">
        <f>IF(ISBLANK(GroupMember[[#This Row],[1. Identifiant interne d’exploitation agricole*]]),"",IF(ISERROR(MATCH(GroupMember[[#This Row],[1. Identifiant interne d’exploitation agricole*]],CertifiedCrop[1. Identifiant interne d’exploitation agricole*],0)),FALSE,TRUE))</f>
        <v>1</v>
      </c>
      <c r="AE712" s="220" t="b">
        <f>IF(ISBLANK(GroupMember[[#This Row],[1. Identifiant interne d’exploitation agricole*]]),"",IF(ISERROR(MATCH(GroupMember[[#This Row],[1. Identifiant interne d’exploitation agricole*]],FarmUnit[1. Identifiant interne d’exploitation agricole*],0)),FALSE,TRUE))</f>
        <v>1</v>
      </c>
      <c r="AF712" s="165" t="str">
        <f t="shared" si="44"/>
        <v xml:space="preserve"> NONHESSIA ANDRE  PAHOU</v>
      </c>
      <c r="AG712" s="166" t="str">
        <f t="shared" si="45"/>
        <v>2/5/2022</v>
      </c>
      <c r="AH712" s="167">
        <f t="shared" si="47"/>
        <v>6</v>
      </c>
      <c r="AI712" s="168">
        <f t="shared" si="46"/>
        <v>0</v>
      </c>
    </row>
    <row r="713" spans="1:35" ht="15.75" customHeight="1" x14ac:dyDescent="0.2">
      <c r="A713" s="206" t="s">
        <v>2531</v>
      </c>
      <c r="B713" s="206" t="s">
        <v>667</v>
      </c>
      <c r="C713" s="206" t="s">
        <v>2531</v>
      </c>
      <c r="D713" s="227" t="s">
        <v>2455</v>
      </c>
      <c r="E713" s="206" t="s">
        <v>669</v>
      </c>
      <c r="F713" s="206" t="s">
        <v>670</v>
      </c>
      <c r="G713" s="227" t="s">
        <v>2455</v>
      </c>
      <c r="H713" s="276">
        <v>1.07</v>
      </c>
      <c r="I713" s="206" t="s">
        <v>671</v>
      </c>
      <c r="J713" s="206">
        <v>1</v>
      </c>
      <c r="K713" s="207">
        <v>2022</v>
      </c>
      <c r="L713" s="228" t="s">
        <v>1518</v>
      </c>
      <c r="M713" s="208" t="s">
        <v>2532</v>
      </c>
      <c r="N713" s="260" t="s">
        <v>667</v>
      </c>
      <c r="O713" s="209" t="s">
        <v>667</v>
      </c>
      <c r="P713" s="232" t="s">
        <v>674</v>
      </c>
      <c r="Q713" s="210">
        <v>1982</v>
      </c>
      <c r="R713" s="211">
        <v>3</v>
      </c>
      <c r="S713" s="211" t="s">
        <v>667</v>
      </c>
      <c r="T713" s="211" t="s">
        <v>667</v>
      </c>
      <c r="U713" s="211" t="s">
        <v>667</v>
      </c>
      <c r="V713" s="211" t="s">
        <v>667</v>
      </c>
      <c r="W713" s="211" t="s">
        <v>667</v>
      </c>
      <c r="X713" s="212">
        <v>0</v>
      </c>
      <c r="Y713" s="212">
        <v>0</v>
      </c>
      <c r="Z713" s="213" t="s">
        <v>2987</v>
      </c>
      <c r="AA713" s="214">
        <v>2022</v>
      </c>
      <c r="AB713" s="214">
        <v>5</v>
      </c>
      <c r="AC713" s="214">
        <v>2</v>
      </c>
      <c r="AD713" s="220" t="b">
        <f>IF(ISBLANK(GroupMember[[#This Row],[1. Identifiant interne d’exploitation agricole*]]),"",IF(ISERROR(MATCH(GroupMember[[#This Row],[1. Identifiant interne d’exploitation agricole*]],CertifiedCrop[1. Identifiant interne d’exploitation agricole*],0)),FALSE,TRUE))</f>
        <v>1</v>
      </c>
      <c r="AE713" s="220" t="b">
        <f>IF(ISBLANK(GroupMember[[#This Row],[1. Identifiant interne d’exploitation agricole*]]),"",IF(ISERROR(MATCH(GroupMember[[#This Row],[1. Identifiant interne d’exploitation agricole*]],FarmUnit[1. Identifiant interne d’exploitation agricole*],0)),FALSE,TRUE))</f>
        <v>1</v>
      </c>
      <c r="AF713" s="165" t="str">
        <f t="shared" si="44"/>
        <v>PHILIPPE TAHI</v>
      </c>
      <c r="AG713" s="166" t="str">
        <f t="shared" si="45"/>
        <v>2/5/2022</v>
      </c>
      <c r="AH713" s="167">
        <f t="shared" si="47"/>
        <v>6</v>
      </c>
      <c r="AI713" s="168">
        <f t="shared" si="46"/>
        <v>0</v>
      </c>
    </row>
    <row r="714" spans="1:35" ht="15.75" customHeight="1" x14ac:dyDescent="0.2">
      <c r="A714" s="206" t="s">
        <v>2533</v>
      </c>
      <c r="B714" s="206" t="s">
        <v>667</v>
      </c>
      <c r="C714" s="206" t="s">
        <v>2533</v>
      </c>
      <c r="D714" s="227" t="s">
        <v>2455</v>
      </c>
      <c r="E714" s="206" t="s">
        <v>669</v>
      </c>
      <c r="F714" s="206" t="s">
        <v>670</v>
      </c>
      <c r="G714" s="227" t="s">
        <v>2455</v>
      </c>
      <c r="H714" s="276">
        <v>1.81</v>
      </c>
      <c r="I714" s="206" t="s">
        <v>671</v>
      </c>
      <c r="J714" s="206">
        <v>1</v>
      </c>
      <c r="K714" s="207">
        <v>2022</v>
      </c>
      <c r="L714" s="228" t="s">
        <v>2534</v>
      </c>
      <c r="M714" s="208" t="s">
        <v>2535</v>
      </c>
      <c r="N714" s="260" t="s">
        <v>667</v>
      </c>
      <c r="O714" s="209" t="s">
        <v>667</v>
      </c>
      <c r="P714" s="232" t="s">
        <v>674</v>
      </c>
      <c r="Q714" s="210">
        <v>1976</v>
      </c>
      <c r="R714" s="211">
        <v>3</v>
      </c>
      <c r="S714" s="211" t="s">
        <v>667</v>
      </c>
      <c r="T714" s="211" t="s">
        <v>667</v>
      </c>
      <c r="U714" s="211" t="s">
        <v>667</v>
      </c>
      <c r="V714" s="211" t="s">
        <v>667</v>
      </c>
      <c r="W714" s="211" t="s">
        <v>667</v>
      </c>
      <c r="X714" s="212">
        <v>0</v>
      </c>
      <c r="Y714" s="212">
        <v>0</v>
      </c>
      <c r="Z714" s="213" t="s">
        <v>2987</v>
      </c>
      <c r="AA714" s="214">
        <v>2022</v>
      </c>
      <c r="AB714" s="214">
        <v>5</v>
      </c>
      <c r="AC714" s="214">
        <v>3</v>
      </c>
      <c r="AD714" s="220" t="b">
        <f>IF(ISBLANK(GroupMember[[#This Row],[1. Identifiant interne d’exploitation agricole*]]),"",IF(ISERROR(MATCH(GroupMember[[#This Row],[1. Identifiant interne d’exploitation agricole*]],CertifiedCrop[1. Identifiant interne d’exploitation agricole*],0)),FALSE,TRUE))</f>
        <v>1</v>
      </c>
      <c r="AE714" s="220" t="b">
        <f>IF(ISBLANK(GroupMember[[#This Row],[1. Identifiant interne d’exploitation agricole*]]),"",IF(ISERROR(MATCH(GroupMember[[#This Row],[1. Identifiant interne d’exploitation agricole*]],FarmUnit[1. Identifiant interne d’exploitation agricole*],0)),FALSE,TRUE))</f>
        <v>1</v>
      </c>
      <c r="AF714" s="165" t="str">
        <f t="shared" si="44"/>
        <v xml:space="preserve"> METBY EMMANUEL  OUE</v>
      </c>
      <c r="AG714" s="166" t="str">
        <f t="shared" si="45"/>
        <v>3/5/2022</v>
      </c>
      <c r="AH714" s="167">
        <f t="shared" si="47"/>
        <v>5</v>
      </c>
      <c r="AI714" s="168">
        <f t="shared" si="46"/>
        <v>0</v>
      </c>
    </row>
    <row r="715" spans="1:35" ht="15.75" customHeight="1" x14ac:dyDescent="0.2">
      <c r="A715" s="206" t="s">
        <v>2536</v>
      </c>
      <c r="B715" s="206" t="s">
        <v>667</v>
      </c>
      <c r="C715" s="206" t="s">
        <v>2536</v>
      </c>
      <c r="D715" s="227" t="s">
        <v>2455</v>
      </c>
      <c r="E715" s="206" t="s">
        <v>669</v>
      </c>
      <c r="F715" s="206" t="s">
        <v>670</v>
      </c>
      <c r="G715" s="227" t="s">
        <v>2455</v>
      </c>
      <c r="H715" s="276">
        <v>2.48</v>
      </c>
      <c r="I715" s="206" t="s">
        <v>671</v>
      </c>
      <c r="J715" s="206">
        <v>1</v>
      </c>
      <c r="K715" s="207">
        <v>2022</v>
      </c>
      <c r="L715" s="228" t="s">
        <v>2537</v>
      </c>
      <c r="M715" s="208" t="s">
        <v>2538</v>
      </c>
      <c r="N715" s="260" t="s">
        <v>667</v>
      </c>
      <c r="O715" s="209" t="s">
        <v>667</v>
      </c>
      <c r="P715" s="232" t="s">
        <v>674</v>
      </c>
      <c r="Q715" s="210">
        <v>1975</v>
      </c>
      <c r="R715" s="225">
        <v>2</v>
      </c>
      <c r="S715" s="211" t="s">
        <v>667</v>
      </c>
      <c r="T715" s="211" t="s">
        <v>667</v>
      </c>
      <c r="U715" s="211" t="s">
        <v>667</v>
      </c>
      <c r="V715" s="211" t="s">
        <v>667</v>
      </c>
      <c r="W715" s="211" t="s">
        <v>667</v>
      </c>
      <c r="X715" s="212">
        <v>0</v>
      </c>
      <c r="Y715" s="212">
        <v>0</v>
      </c>
      <c r="Z715" s="213" t="s">
        <v>2987</v>
      </c>
      <c r="AA715" s="214">
        <v>2022</v>
      </c>
      <c r="AB715" s="214">
        <v>5</v>
      </c>
      <c r="AC715" s="214">
        <v>3</v>
      </c>
      <c r="AD715" s="220" t="b">
        <f>IF(ISBLANK(GroupMember[[#This Row],[1. Identifiant interne d’exploitation agricole*]]),"",IF(ISERROR(MATCH(GroupMember[[#This Row],[1. Identifiant interne d’exploitation agricole*]],CertifiedCrop[1. Identifiant interne d’exploitation agricole*],0)),FALSE,TRUE))</f>
        <v>1</v>
      </c>
      <c r="AE715" s="220" t="b">
        <f>IF(ISBLANK(GroupMember[[#This Row],[1. Identifiant interne d’exploitation agricole*]]),"",IF(ISERROR(MATCH(GroupMember[[#This Row],[1. Identifiant interne d’exploitation agricole*]],FarmUnit[1. Identifiant interne d’exploitation agricole*],0)),FALSE,TRUE))</f>
        <v>1</v>
      </c>
      <c r="AF715" s="165" t="str">
        <f t="shared" si="44"/>
        <v xml:space="preserve"> ESTACHE  SANHAN</v>
      </c>
      <c r="AG715" s="166" t="str">
        <f t="shared" si="45"/>
        <v>3/5/2022</v>
      </c>
      <c r="AH715" s="167">
        <f t="shared" si="47"/>
        <v>5</v>
      </c>
      <c r="AI715" s="168">
        <f t="shared" si="46"/>
        <v>0</v>
      </c>
    </row>
    <row r="716" spans="1:35" ht="15.75" customHeight="1" x14ac:dyDescent="0.2">
      <c r="A716" s="206" t="s">
        <v>2539</v>
      </c>
      <c r="B716" s="206" t="s">
        <v>667</v>
      </c>
      <c r="C716" s="206" t="s">
        <v>2539</v>
      </c>
      <c r="D716" s="227" t="s">
        <v>2455</v>
      </c>
      <c r="E716" s="206" t="s">
        <v>669</v>
      </c>
      <c r="F716" s="206" t="s">
        <v>670</v>
      </c>
      <c r="G716" s="227" t="s">
        <v>2455</v>
      </c>
      <c r="H716" s="276">
        <v>1.76</v>
      </c>
      <c r="I716" s="206" t="s">
        <v>671</v>
      </c>
      <c r="J716" s="206">
        <v>1</v>
      </c>
      <c r="K716" s="207">
        <v>2022</v>
      </c>
      <c r="L716" s="228" t="s">
        <v>2540</v>
      </c>
      <c r="M716" s="208" t="s">
        <v>2541</v>
      </c>
      <c r="N716" s="260" t="s">
        <v>667</v>
      </c>
      <c r="O716" s="209" t="s">
        <v>667</v>
      </c>
      <c r="P716" s="232" t="s">
        <v>674</v>
      </c>
      <c r="Q716" s="210">
        <v>1973</v>
      </c>
      <c r="R716" s="225">
        <v>2</v>
      </c>
      <c r="S716" s="211" t="s">
        <v>667</v>
      </c>
      <c r="T716" s="211" t="s">
        <v>667</v>
      </c>
      <c r="U716" s="211" t="s">
        <v>667</v>
      </c>
      <c r="V716" s="211" t="s">
        <v>667</v>
      </c>
      <c r="W716" s="211" t="s">
        <v>667</v>
      </c>
      <c r="X716" s="212">
        <v>0</v>
      </c>
      <c r="Y716" s="212">
        <v>0</v>
      </c>
      <c r="Z716" s="213" t="s">
        <v>2987</v>
      </c>
      <c r="AA716" s="214">
        <v>2022</v>
      </c>
      <c r="AB716" s="214">
        <v>5</v>
      </c>
      <c r="AC716" s="214">
        <v>3</v>
      </c>
      <c r="AD716" s="220" t="b">
        <f>IF(ISBLANK(GroupMember[[#This Row],[1. Identifiant interne d’exploitation agricole*]]),"",IF(ISERROR(MATCH(GroupMember[[#This Row],[1. Identifiant interne d’exploitation agricole*]],CertifiedCrop[1. Identifiant interne d’exploitation agricole*],0)),FALSE,TRUE))</f>
        <v>1</v>
      </c>
      <c r="AE716" s="220" t="b">
        <f>IF(ISBLANK(GroupMember[[#This Row],[1. Identifiant interne d’exploitation agricole*]]),"",IF(ISERROR(MATCH(GroupMember[[#This Row],[1. Identifiant interne d’exploitation agricole*]],FarmUnit[1. Identifiant interne d’exploitation agricole*],0)),FALSE,TRUE))</f>
        <v>1</v>
      </c>
      <c r="AF716" s="165" t="str">
        <f t="shared" si="44"/>
        <v xml:space="preserve"> RIGOBERT SEA</v>
      </c>
      <c r="AG716" s="166" t="str">
        <f t="shared" si="45"/>
        <v>3/5/2022</v>
      </c>
      <c r="AH716" s="167">
        <f t="shared" si="47"/>
        <v>5</v>
      </c>
      <c r="AI716" s="168">
        <f t="shared" si="46"/>
        <v>0</v>
      </c>
    </row>
    <row r="717" spans="1:35" ht="15.75" customHeight="1" x14ac:dyDescent="0.2">
      <c r="A717" s="206" t="s">
        <v>2542</v>
      </c>
      <c r="B717" s="206" t="s">
        <v>667</v>
      </c>
      <c r="C717" s="206" t="s">
        <v>2542</v>
      </c>
      <c r="D717" s="227" t="s">
        <v>2455</v>
      </c>
      <c r="E717" s="206" t="s">
        <v>669</v>
      </c>
      <c r="F717" s="206" t="s">
        <v>670</v>
      </c>
      <c r="G717" s="227" t="s">
        <v>2455</v>
      </c>
      <c r="H717" s="276">
        <v>3.66</v>
      </c>
      <c r="I717" s="206" t="s">
        <v>671</v>
      </c>
      <c r="J717" s="206">
        <v>1</v>
      </c>
      <c r="K717" s="207">
        <v>2022</v>
      </c>
      <c r="L717" s="228" t="s">
        <v>2543</v>
      </c>
      <c r="M717" s="208" t="s">
        <v>2544</v>
      </c>
      <c r="N717" s="260" t="s">
        <v>667</v>
      </c>
      <c r="O717" s="209" t="s">
        <v>667</v>
      </c>
      <c r="P717" s="232" t="s">
        <v>674</v>
      </c>
      <c r="Q717" s="210">
        <v>1980</v>
      </c>
      <c r="R717" s="225">
        <v>4</v>
      </c>
      <c r="S717" s="211" t="s">
        <v>667</v>
      </c>
      <c r="T717" s="211" t="s">
        <v>667</v>
      </c>
      <c r="U717" s="211" t="s">
        <v>667</v>
      </c>
      <c r="V717" s="211" t="s">
        <v>667</v>
      </c>
      <c r="W717" s="211" t="s">
        <v>667</v>
      </c>
      <c r="X717" s="212">
        <v>0</v>
      </c>
      <c r="Y717" s="212">
        <v>0</v>
      </c>
      <c r="Z717" s="213" t="s">
        <v>2987</v>
      </c>
      <c r="AA717" s="214">
        <v>2022</v>
      </c>
      <c r="AB717" s="214">
        <v>5</v>
      </c>
      <c r="AC717" s="214">
        <v>3</v>
      </c>
      <c r="AD717" s="220" t="b">
        <f>IF(ISBLANK(GroupMember[[#This Row],[1. Identifiant interne d’exploitation agricole*]]),"",IF(ISERROR(MATCH(GroupMember[[#This Row],[1. Identifiant interne d’exploitation agricole*]],CertifiedCrop[1. Identifiant interne d’exploitation agricole*],0)),FALSE,TRUE))</f>
        <v>1</v>
      </c>
      <c r="AE717" s="220" t="b">
        <f>IF(ISBLANK(GroupMember[[#This Row],[1. Identifiant interne d’exploitation agricole*]]),"",IF(ISERROR(MATCH(GroupMember[[#This Row],[1. Identifiant interne d’exploitation agricole*]],FarmUnit[1. Identifiant interne d’exploitation agricole*],0)),FALSE,TRUE))</f>
        <v>1</v>
      </c>
      <c r="AF717" s="165" t="str">
        <f t="shared" si="44"/>
        <v xml:space="preserve"> PAULETTE  SEGBEHI</v>
      </c>
      <c r="AG717" s="166" t="str">
        <f t="shared" si="45"/>
        <v>3/5/2022</v>
      </c>
      <c r="AH717" s="167">
        <f t="shared" si="47"/>
        <v>5</v>
      </c>
      <c r="AI717" s="168">
        <f t="shared" si="46"/>
        <v>0</v>
      </c>
    </row>
    <row r="718" spans="1:35" ht="15.75" customHeight="1" x14ac:dyDescent="0.2">
      <c r="A718" s="206" t="s">
        <v>2545</v>
      </c>
      <c r="B718" s="206" t="s">
        <v>667</v>
      </c>
      <c r="C718" s="206" t="s">
        <v>2545</v>
      </c>
      <c r="D718" s="227" t="s">
        <v>2455</v>
      </c>
      <c r="E718" s="206" t="s">
        <v>669</v>
      </c>
      <c r="F718" s="206" t="s">
        <v>670</v>
      </c>
      <c r="G718" s="227" t="s">
        <v>2455</v>
      </c>
      <c r="H718" s="276">
        <v>3.21</v>
      </c>
      <c r="I718" s="206" t="s">
        <v>671</v>
      </c>
      <c r="J718" s="206">
        <v>1</v>
      </c>
      <c r="K718" s="207">
        <v>2022</v>
      </c>
      <c r="L718" s="228" t="s">
        <v>2546</v>
      </c>
      <c r="M718" s="208" t="s">
        <v>2547</v>
      </c>
      <c r="N718" s="260" t="s">
        <v>667</v>
      </c>
      <c r="O718" s="209" t="s">
        <v>667</v>
      </c>
      <c r="P718" s="232" t="s">
        <v>674</v>
      </c>
      <c r="Q718" s="210">
        <v>1977</v>
      </c>
      <c r="R718" s="225">
        <v>2</v>
      </c>
      <c r="S718" s="211" t="s">
        <v>667</v>
      </c>
      <c r="T718" s="211" t="s">
        <v>667</v>
      </c>
      <c r="U718" s="211" t="s">
        <v>667</v>
      </c>
      <c r="V718" s="211" t="s">
        <v>667</v>
      </c>
      <c r="W718" s="211" t="s">
        <v>667</v>
      </c>
      <c r="X718" s="212">
        <v>0</v>
      </c>
      <c r="Y718" s="212">
        <v>0</v>
      </c>
      <c r="Z718" s="213" t="s">
        <v>2987</v>
      </c>
      <c r="AA718" s="214">
        <v>2022</v>
      </c>
      <c r="AB718" s="214">
        <v>5</v>
      </c>
      <c r="AC718" s="214">
        <v>3</v>
      </c>
      <c r="AD718" s="220" t="b">
        <f>IF(ISBLANK(GroupMember[[#This Row],[1. Identifiant interne d’exploitation agricole*]]),"",IF(ISERROR(MATCH(GroupMember[[#This Row],[1. Identifiant interne d’exploitation agricole*]],CertifiedCrop[1. Identifiant interne d’exploitation agricole*],0)),FALSE,TRUE))</f>
        <v>1</v>
      </c>
      <c r="AE718" s="220" t="b">
        <f>IF(ISBLANK(GroupMember[[#This Row],[1. Identifiant interne d’exploitation agricole*]]),"",IF(ISERROR(MATCH(GroupMember[[#This Row],[1. Identifiant interne d’exploitation agricole*]],FarmUnit[1. Identifiant interne d’exploitation agricole*],0)),FALSE,TRUE))</f>
        <v>1</v>
      </c>
      <c r="AF718" s="165" t="str">
        <f t="shared" si="44"/>
        <v xml:space="preserve"> EDOUARD SEH</v>
      </c>
      <c r="AG718" s="166" t="str">
        <f t="shared" si="45"/>
        <v>3/5/2022</v>
      </c>
      <c r="AH718" s="167">
        <f t="shared" si="47"/>
        <v>5</v>
      </c>
      <c r="AI718" s="168">
        <f t="shared" si="46"/>
        <v>0</v>
      </c>
    </row>
    <row r="719" spans="1:35" ht="15.75" customHeight="1" x14ac:dyDescent="0.2">
      <c r="A719" s="206" t="s">
        <v>2548</v>
      </c>
      <c r="B719" s="206" t="s">
        <v>667</v>
      </c>
      <c r="C719" s="206" t="s">
        <v>2548</v>
      </c>
      <c r="D719" s="227" t="s">
        <v>2455</v>
      </c>
      <c r="E719" s="206" t="s">
        <v>669</v>
      </c>
      <c r="F719" s="206" t="s">
        <v>670</v>
      </c>
      <c r="G719" s="227" t="s">
        <v>2455</v>
      </c>
      <c r="H719" s="276">
        <v>1.34</v>
      </c>
      <c r="I719" s="206" t="s">
        <v>671</v>
      </c>
      <c r="J719" s="206">
        <v>1</v>
      </c>
      <c r="K719" s="207">
        <v>2022</v>
      </c>
      <c r="L719" s="228" t="s">
        <v>2549</v>
      </c>
      <c r="M719" s="208" t="s">
        <v>2547</v>
      </c>
      <c r="N719" s="260" t="s">
        <v>667</v>
      </c>
      <c r="O719" s="209" t="s">
        <v>667</v>
      </c>
      <c r="P719" s="232" t="s">
        <v>674</v>
      </c>
      <c r="Q719" s="210">
        <v>1986</v>
      </c>
      <c r="R719" s="225">
        <v>3</v>
      </c>
      <c r="S719" s="211" t="s">
        <v>667</v>
      </c>
      <c r="T719" s="211" t="s">
        <v>667</v>
      </c>
      <c r="U719" s="211" t="s">
        <v>667</v>
      </c>
      <c r="V719" s="211" t="s">
        <v>667</v>
      </c>
      <c r="W719" s="211" t="s">
        <v>667</v>
      </c>
      <c r="X719" s="212">
        <v>0</v>
      </c>
      <c r="Y719" s="212">
        <v>0</v>
      </c>
      <c r="Z719" s="213" t="s">
        <v>2987</v>
      </c>
      <c r="AA719" s="214">
        <v>2022</v>
      </c>
      <c r="AB719" s="214">
        <v>5</v>
      </c>
      <c r="AC719" s="214">
        <v>4</v>
      </c>
      <c r="AD719" s="220" t="b">
        <f>IF(ISBLANK(GroupMember[[#This Row],[1. Identifiant interne d’exploitation agricole*]]),"",IF(ISERROR(MATCH(GroupMember[[#This Row],[1. Identifiant interne d’exploitation agricole*]],CertifiedCrop[1. Identifiant interne d’exploitation agricole*],0)),FALSE,TRUE))</f>
        <v>1</v>
      </c>
      <c r="AE719" s="220" t="b">
        <f>IF(ISBLANK(GroupMember[[#This Row],[1. Identifiant interne d’exploitation agricole*]]),"",IF(ISERROR(MATCH(GroupMember[[#This Row],[1. Identifiant interne d’exploitation agricole*]],FarmUnit[1. Identifiant interne d’exploitation agricole*],0)),FALSE,TRUE))</f>
        <v>1</v>
      </c>
      <c r="AF719" s="165" t="str">
        <f t="shared" si="44"/>
        <v>DENEHON GERARD  SEH</v>
      </c>
      <c r="AG719" s="166" t="str">
        <f t="shared" si="45"/>
        <v>4/5/2022</v>
      </c>
      <c r="AH719" s="167">
        <f t="shared" si="47"/>
        <v>6</v>
      </c>
      <c r="AI719" s="168">
        <f t="shared" si="46"/>
        <v>0</v>
      </c>
    </row>
    <row r="720" spans="1:35" ht="15.75" customHeight="1" x14ac:dyDescent="0.2">
      <c r="A720" s="206" t="s">
        <v>2550</v>
      </c>
      <c r="B720" s="206" t="s">
        <v>667</v>
      </c>
      <c r="C720" s="206" t="s">
        <v>2550</v>
      </c>
      <c r="D720" s="227" t="s">
        <v>2455</v>
      </c>
      <c r="E720" s="206" t="s">
        <v>669</v>
      </c>
      <c r="F720" s="206" t="s">
        <v>670</v>
      </c>
      <c r="G720" s="227" t="s">
        <v>2455</v>
      </c>
      <c r="H720" s="276">
        <v>1.18</v>
      </c>
      <c r="I720" s="206" t="s">
        <v>671</v>
      </c>
      <c r="J720" s="206">
        <v>1</v>
      </c>
      <c r="K720" s="207">
        <v>2022</v>
      </c>
      <c r="L720" s="228" t="s">
        <v>2551</v>
      </c>
      <c r="M720" s="208" t="s">
        <v>2552</v>
      </c>
      <c r="N720" s="260" t="s">
        <v>667</v>
      </c>
      <c r="O720" s="209" t="s">
        <v>667</v>
      </c>
      <c r="P720" s="232" t="s">
        <v>674</v>
      </c>
      <c r="Q720" s="210">
        <v>1984</v>
      </c>
      <c r="R720" s="225">
        <v>5</v>
      </c>
      <c r="S720" s="211" t="s">
        <v>667</v>
      </c>
      <c r="T720" s="211" t="s">
        <v>667</v>
      </c>
      <c r="U720" s="211" t="s">
        <v>667</v>
      </c>
      <c r="V720" s="211" t="s">
        <v>667</v>
      </c>
      <c r="W720" s="211" t="s">
        <v>667</v>
      </c>
      <c r="X720" s="212">
        <v>0</v>
      </c>
      <c r="Y720" s="212">
        <v>0</v>
      </c>
      <c r="Z720" s="213" t="s">
        <v>2987</v>
      </c>
      <c r="AA720" s="214">
        <v>2022</v>
      </c>
      <c r="AB720" s="214">
        <v>5</v>
      </c>
      <c r="AC720" s="214">
        <v>4</v>
      </c>
      <c r="AD720" s="220" t="b">
        <f>IF(ISBLANK(GroupMember[[#This Row],[1. Identifiant interne d’exploitation agricole*]]),"",IF(ISERROR(MATCH(GroupMember[[#This Row],[1. Identifiant interne d’exploitation agricole*]],CertifiedCrop[1. Identifiant interne d’exploitation agricole*],0)),FALSE,TRUE))</f>
        <v>1</v>
      </c>
      <c r="AE720" s="220" t="b">
        <f>IF(ISBLANK(GroupMember[[#This Row],[1. Identifiant interne d’exploitation agricole*]]),"",IF(ISERROR(MATCH(GroupMember[[#This Row],[1. Identifiant interne d’exploitation agricole*]],FarmUnit[1. Identifiant interne d’exploitation agricole*],0)),FALSE,TRUE))</f>
        <v>1</v>
      </c>
      <c r="AF720" s="165" t="str">
        <f t="shared" si="44"/>
        <v xml:space="preserve">S BERTINE  SIEMIN </v>
      </c>
      <c r="AG720" s="166" t="str">
        <f t="shared" si="45"/>
        <v>4/5/2022</v>
      </c>
      <c r="AH720" s="167">
        <f t="shared" si="47"/>
        <v>6</v>
      </c>
      <c r="AI720" s="168">
        <f t="shared" si="46"/>
        <v>0</v>
      </c>
    </row>
    <row r="721" spans="1:35" ht="15.75" customHeight="1" x14ac:dyDescent="0.2">
      <c r="A721" s="206" t="s">
        <v>2553</v>
      </c>
      <c r="B721" s="206" t="s">
        <v>667</v>
      </c>
      <c r="C721" s="206" t="s">
        <v>2553</v>
      </c>
      <c r="D721" s="227" t="s">
        <v>2455</v>
      </c>
      <c r="E721" s="206" t="s">
        <v>669</v>
      </c>
      <c r="F721" s="206" t="s">
        <v>670</v>
      </c>
      <c r="G721" s="227" t="s">
        <v>2455</v>
      </c>
      <c r="H721" s="276">
        <v>2.15</v>
      </c>
      <c r="I721" s="206" t="s">
        <v>671</v>
      </c>
      <c r="J721" s="206">
        <v>1</v>
      </c>
      <c r="K721" s="207">
        <v>2022</v>
      </c>
      <c r="L721" s="234" t="s">
        <v>2554</v>
      </c>
      <c r="M721" s="208" t="s">
        <v>1743</v>
      </c>
      <c r="N721" s="260" t="s">
        <v>667</v>
      </c>
      <c r="O721" s="209" t="s">
        <v>667</v>
      </c>
      <c r="P721" s="232" t="s">
        <v>674</v>
      </c>
      <c r="Q721" s="210">
        <v>1983</v>
      </c>
      <c r="R721" s="225">
        <v>5</v>
      </c>
      <c r="S721" s="211" t="s">
        <v>667</v>
      </c>
      <c r="T721" s="211" t="s">
        <v>667</v>
      </c>
      <c r="U721" s="211" t="s">
        <v>667</v>
      </c>
      <c r="V721" s="211" t="s">
        <v>667</v>
      </c>
      <c r="W721" s="211" t="s">
        <v>667</v>
      </c>
      <c r="X721" s="212">
        <v>0</v>
      </c>
      <c r="Y721" s="212">
        <v>0</v>
      </c>
      <c r="Z721" s="213" t="s">
        <v>2987</v>
      </c>
      <c r="AA721" s="214">
        <v>2022</v>
      </c>
      <c r="AB721" s="214">
        <v>5</v>
      </c>
      <c r="AC721" s="214">
        <v>4</v>
      </c>
      <c r="AD721" s="220" t="b">
        <f>IF(ISBLANK(GroupMember[[#This Row],[1. Identifiant interne d’exploitation agricole*]]),"",IF(ISERROR(MATCH(GroupMember[[#This Row],[1. Identifiant interne d’exploitation agricole*]],CertifiedCrop[1. Identifiant interne d’exploitation agricole*],0)),FALSE,TRUE))</f>
        <v>1</v>
      </c>
      <c r="AE721" s="220" t="b">
        <f>IF(ISBLANK(GroupMember[[#This Row],[1. Identifiant interne d’exploitation agricole*]]),"",IF(ISERROR(MATCH(GroupMember[[#This Row],[1. Identifiant interne d’exploitation agricole*]],FarmUnit[1. Identifiant interne d’exploitation agricole*],0)),FALSE,TRUE))</f>
        <v>1</v>
      </c>
      <c r="AF721" s="165" t="str">
        <f t="shared" si="44"/>
        <v xml:space="preserve"> GLAZAI DOMINIQUE  TAHA</v>
      </c>
      <c r="AG721" s="166" t="str">
        <f t="shared" si="45"/>
        <v>4/5/2022</v>
      </c>
      <c r="AH721" s="167">
        <f t="shared" si="47"/>
        <v>6</v>
      </c>
      <c r="AI721" s="168">
        <f t="shared" si="46"/>
        <v>0</v>
      </c>
    </row>
    <row r="722" spans="1:35" ht="15.75" customHeight="1" x14ac:dyDescent="0.2">
      <c r="A722" s="206" t="s">
        <v>2555</v>
      </c>
      <c r="B722" s="206" t="s">
        <v>667</v>
      </c>
      <c r="C722" s="206" t="s">
        <v>2555</v>
      </c>
      <c r="D722" s="227" t="s">
        <v>2455</v>
      </c>
      <c r="E722" s="206" t="s">
        <v>669</v>
      </c>
      <c r="F722" s="206" t="s">
        <v>670</v>
      </c>
      <c r="G722" s="227" t="s">
        <v>2455</v>
      </c>
      <c r="H722" s="276">
        <v>1.6</v>
      </c>
      <c r="I722" s="206" t="s">
        <v>671</v>
      </c>
      <c r="J722" s="206">
        <v>1</v>
      </c>
      <c r="K722" s="207">
        <v>2022</v>
      </c>
      <c r="L722" s="228" t="s">
        <v>2556</v>
      </c>
      <c r="M722" s="208" t="s">
        <v>1045</v>
      </c>
      <c r="N722" s="260" t="s">
        <v>667</v>
      </c>
      <c r="O722" s="209" t="s">
        <v>667</v>
      </c>
      <c r="P722" s="232" t="s">
        <v>674</v>
      </c>
      <c r="Q722" s="210">
        <v>1973</v>
      </c>
      <c r="R722" s="225">
        <v>6</v>
      </c>
      <c r="S722" s="211" t="s">
        <v>667</v>
      </c>
      <c r="T722" s="211" t="s">
        <v>667</v>
      </c>
      <c r="U722" s="211" t="s">
        <v>667</v>
      </c>
      <c r="V722" s="211" t="s">
        <v>667</v>
      </c>
      <c r="W722" s="211" t="s">
        <v>667</v>
      </c>
      <c r="X722" s="212">
        <v>0</v>
      </c>
      <c r="Y722" s="212">
        <v>0</v>
      </c>
      <c r="Z722" s="213" t="s">
        <v>2987</v>
      </c>
      <c r="AA722" s="214">
        <v>2022</v>
      </c>
      <c r="AB722" s="214">
        <v>5</v>
      </c>
      <c r="AC722" s="214">
        <v>4</v>
      </c>
      <c r="AD722" s="220" t="b">
        <f>IF(ISBLANK(GroupMember[[#This Row],[1. Identifiant interne d’exploitation agricole*]]),"",IF(ISERROR(MATCH(GroupMember[[#This Row],[1. Identifiant interne d’exploitation agricole*]],CertifiedCrop[1. Identifiant interne d’exploitation agricole*],0)),FALSE,TRUE))</f>
        <v>1</v>
      </c>
      <c r="AE722" s="220" t="b">
        <f>IF(ISBLANK(GroupMember[[#This Row],[1. Identifiant interne d’exploitation agricole*]]),"",IF(ISERROR(MATCH(GroupMember[[#This Row],[1. Identifiant interne d’exploitation agricole*]],FarmUnit[1. Identifiant interne d’exploitation agricole*],0)),FALSE,TRUE))</f>
        <v>1</v>
      </c>
      <c r="AF722" s="165" t="str">
        <f t="shared" si="44"/>
        <v>KOFFI GEROME KOFFI</v>
      </c>
      <c r="AG722" s="166" t="str">
        <f t="shared" si="45"/>
        <v>4/5/2022</v>
      </c>
      <c r="AH722" s="167">
        <f t="shared" si="47"/>
        <v>6</v>
      </c>
      <c r="AI722" s="168">
        <f t="shared" si="46"/>
        <v>0</v>
      </c>
    </row>
    <row r="723" spans="1:35" ht="15.75" customHeight="1" x14ac:dyDescent="0.2">
      <c r="A723" s="206" t="s">
        <v>2557</v>
      </c>
      <c r="B723" s="206" t="s">
        <v>667</v>
      </c>
      <c r="C723" s="206" t="s">
        <v>2557</v>
      </c>
      <c r="D723" s="227" t="s">
        <v>2455</v>
      </c>
      <c r="E723" s="206" t="s">
        <v>669</v>
      </c>
      <c r="F723" s="206" t="s">
        <v>670</v>
      </c>
      <c r="G723" s="227" t="s">
        <v>2455</v>
      </c>
      <c r="H723" s="276">
        <v>1.47</v>
      </c>
      <c r="I723" s="206" t="s">
        <v>671</v>
      </c>
      <c r="J723" s="206">
        <v>1</v>
      </c>
      <c r="K723" s="207">
        <v>2022</v>
      </c>
      <c r="L723" s="228" t="s">
        <v>672</v>
      </c>
      <c r="M723" s="208" t="s">
        <v>2558</v>
      </c>
      <c r="N723" s="260" t="s">
        <v>667</v>
      </c>
      <c r="O723" s="209" t="s">
        <v>667</v>
      </c>
      <c r="P723" s="232" t="s">
        <v>674</v>
      </c>
      <c r="Q723" s="210">
        <v>1982</v>
      </c>
      <c r="R723" s="225">
        <v>4</v>
      </c>
      <c r="S723" s="211" t="s">
        <v>667</v>
      </c>
      <c r="T723" s="211" t="s">
        <v>667</v>
      </c>
      <c r="U723" s="211" t="s">
        <v>667</v>
      </c>
      <c r="V723" s="211" t="s">
        <v>667</v>
      </c>
      <c r="W723" s="211" t="s">
        <v>667</v>
      </c>
      <c r="X723" s="212">
        <v>0</v>
      </c>
      <c r="Y723" s="212">
        <v>0</v>
      </c>
      <c r="Z723" s="213" t="s">
        <v>2987</v>
      </c>
      <c r="AA723" s="214">
        <v>2022</v>
      </c>
      <c r="AB723" s="214">
        <v>5</v>
      </c>
      <c r="AC723" s="214">
        <v>4</v>
      </c>
      <c r="AD723" s="220" t="b">
        <f>IF(ISBLANK(GroupMember[[#This Row],[1. Identifiant interne d’exploitation agricole*]]),"",IF(ISERROR(MATCH(GroupMember[[#This Row],[1. Identifiant interne d’exploitation agricole*]],CertifiedCrop[1. Identifiant interne d’exploitation agricole*],0)),FALSE,TRUE))</f>
        <v>1</v>
      </c>
      <c r="AE723" s="220" t="b">
        <f>IF(ISBLANK(GroupMember[[#This Row],[1. Identifiant interne d’exploitation agricole*]]),"",IF(ISERROR(MATCH(GroupMember[[#This Row],[1. Identifiant interne d’exploitation agricole*]],FarmUnit[1. Identifiant interne d’exploitation agricole*],0)),FALSE,TRUE))</f>
        <v>1</v>
      </c>
      <c r="AF723" s="165" t="str">
        <f t="shared" si="44"/>
        <v>PAUL TIMOUTTE</v>
      </c>
      <c r="AG723" s="166" t="str">
        <f t="shared" si="45"/>
        <v>4/5/2022</v>
      </c>
      <c r="AH723" s="167">
        <f t="shared" si="47"/>
        <v>6</v>
      </c>
      <c r="AI723" s="168">
        <f t="shared" si="46"/>
        <v>0</v>
      </c>
    </row>
    <row r="724" spans="1:35" ht="15.75" customHeight="1" x14ac:dyDescent="0.2">
      <c r="A724" s="206" t="s">
        <v>2559</v>
      </c>
      <c r="B724" s="206" t="s">
        <v>667</v>
      </c>
      <c r="C724" s="206" t="s">
        <v>2559</v>
      </c>
      <c r="D724" s="227" t="s">
        <v>2455</v>
      </c>
      <c r="E724" s="206" t="s">
        <v>669</v>
      </c>
      <c r="F724" s="206" t="s">
        <v>670</v>
      </c>
      <c r="G724" s="227" t="s">
        <v>2455</v>
      </c>
      <c r="H724" s="276">
        <v>2.25</v>
      </c>
      <c r="I724" s="206" t="s">
        <v>671</v>
      </c>
      <c r="J724" s="206">
        <v>1</v>
      </c>
      <c r="K724" s="207">
        <v>2022</v>
      </c>
      <c r="L724" s="228" t="s">
        <v>2560</v>
      </c>
      <c r="M724" s="208" t="s">
        <v>2532</v>
      </c>
      <c r="N724" s="260" t="s">
        <v>667</v>
      </c>
      <c r="O724" s="209" t="s">
        <v>667</v>
      </c>
      <c r="P724" s="232" t="s">
        <v>674</v>
      </c>
      <c r="Q724" s="210">
        <v>1974</v>
      </c>
      <c r="R724" s="225">
        <v>4</v>
      </c>
      <c r="S724" s="211" t="s">
        <v>667</v>
      </c>
      <c r="T724" s="211" t="s">
        <v>667</v>
      </c>
      <c r="U724" s="211" t="s">
        <v>667</v>
      </c>
      <c r="V724" s="211" t="s">
        <v>667</v>
      </c>
      <c r="W724" s="211" t="s">
        <v>667</v>
      </c>
      <c r="X724" s="212">
        <v>0</v>
      </c>
      <c r="Y724" s="212">
        <v>0</v>
      </c>
      <c r="Z724" s="213" t="s">
        <v>2987</v>
      </c>
      <c r="AA724" s="214">
        <v>2022</v>
      </c>
      <c r="AB724" s="214">
        <v>5</v>
      </c>
      <c r="AC724" s="214">
        <v>9</v>
      </c>
      <c r="AD724" s="220" t="b">
        <f>IF(ISBLANK(GroupMember[[#This Row],[1. Identifiant interne d’exploitation agricole*]]),"",IF(ISERROR(MATCH(GroupMember[[#This Row],[1. Identifiant interne d’exploitation agricole*]],CertifiedCrop[1. Identifiant interne d’exploitation agricole*],0)),FALSE,TRUE))</f>
        <v>1</v>
      </c>
      <c r="AE724" s="220" t="b">
        <f>IF(ISBLANK(GroupMember[[#This Row],[1. Identifiant interne d’exploitation agricole*]]),"",IF(ISERROR(MATCH(GroupMember[[#This Row],[1. Identifiant interne d’exploitation agricole*]],FarmUnit[1. Identifiant interne d’exploitation agricole*],0)),FALSE,TRUE))</f>
        <v>1</v>
      </c>
      <c r="AF724" s="165" t="str">
        <f t="shared" si="44"/>
        <v xml:space="preserve"> KELA VIRGINIE TAHI</v>
      </c>
      <c r="AG724" s="166" t="str">
        <f t="shared" si="45"/>
        <v>9/5/2022</v>
      </c>
      <c r="AH724" s="167">
        <f t="shared" si="47"/>
        <v>5</v>
      </c>
      <c r="AI724" s="168">
        <f t="shared" si="46"/>
        <v>0</v>
      </c>
    </row>
    <row r="725" spans="1:35" ht="15.75" customHeight="1" x14ac:dyDescent="0.2">
      <c r="A725" s="206" t="s">
        <v>2561</v>
      </c>
      <c r="B725" s="206" t="s">
        <v>667</v>
      </c>
      <c r="C725" s="206" t="s">
        <v>2561</v>
      </c>
      <c r="D725" s="227" t="s">
        <v>2455</v>
      </c>
      <c r="E725" s="206" t="s">
        <v>669</v>
      </c>
      <c r="F725" s="206" t="s">
        <v>670</v>
      </c>
      <c r="G725" s="227" t="s">
        <v>2455</v>
      </c>
      <c r="H725" s="276">
        <v>1.42</v>
      </c>
      <c r="I725" s="206" t="s">
        <v>671</v>
      </c>
      <c r="J725" s="206">
        <v>1</v>
      </c>
      <c r="K725" s="207">
        <v>2022</v>
      </c>
      <c r="L725" s="228" t="s">
        <v>3054</v>
      </c>
      <c r="M725" s="208" t="s">
        <v>1747</v>
      </c>
      <c r="N725" s="260" t="s">
        <v>3056</v>
      </c>
      <c r="O725" s="209" t="s">
        <v>3055</v>
      </c>
      <c r="P725" s="232" t="s">
        <v>674</v>
      </c>
      <c r="Q725" s="210">
        <v>1976</v>
      </c>
      <c r="R725" s="225">
        <v>2</v>
      </c>
      <c r="S725" s="211" t="s">
        <v>667</v>
      </c>
      <c r="T725" s="211" t="s">
        <v>667</v>
      </c>
      <c r="U725" s="211" t="s">
        <v>667</v>
      </c>
      <c r="V725" s="211" t="s">
        <v>667</v>
      </c>
      <c r="W725" s="211" t="s">
        <v>667</v>
      </c>
      <c r="X725" s="212">
        <v>0</v>
      </c>
      <c r="Y725" s="212">
        <v>0</v>
      </c>
      <c r="Z725" s="213" t="s">
        <v>2987</v>
      </c>
      <c r="AA725" s="214">
        <v>2022</v>
      </c>
      <c r="AB725" s="214">
        <v>5</v>
      </c>
      <c r="AC725" s="214">
        <v>9</v>
      </c>
      <c r="AD725" s="220" t="b">
        <f>IF(ISBLANK(GroupMember[[#This Row],[1. Identifiant interne d’exploitation agricole*]]),"",IF(ISERROR(MATCH(GroupMember[[#This Row],[1. Identifiant interne d’exploitation agricole*]],CertifiedCrop[1. Identifiant interne d’exploitation agricole*],0)),FALSE,TRUE))</f>
        <v>1</v>
      </c>
      <c r="AE725" s="220" t="b">
        <f>IF(ISBLANK(GroupMember[[#This Row],[1. Identifiant interne d’exploitation agricole*]]),"",IF(ISERROR(MATCH(GroupMember[[#This Row],[1. Identifiant interne d’exploitation agricole*]],FarmUnit[1. Identifiant interne d’exploitation agricole*],0)),FALSE,TRUE))</f>
        <v>1</v>
      </c>
      <c r="AF725" s="165" t="str">
        <f t="shared" si="44"/>
        <v xml:space="preserve">  DJIRIDJEHE FERNAND TAHO </v>
      </c>
      <c r="AG725" s="166" t="str">
        <f t="shared" si="45"/>
        <v>9/5/2022</v>
      </c>
      <c r="AH725" s="167">
        <f t="shared" si="47"/>
        <v>5</v>
      </c>
      <c r="AI725" s="168">
        <f t="shared" si="46"/>
        <v>0</v>
      </c>
    </row>
    <row r="726" spans="1:35" ht="15.75" customHeight="1" x14ac:dyDescent="0.2">
      <c r="A726" s="206" t="s">
        <v>2562</v>
      </c>
      <c r="B726" s="206" t="s">
        <v>667</v>
      </c>
      <c r="C726" s="206" t="s">
        <v>2562</v>
      </c>
      <c r="D726" s="227" t="s">
        <v>2455</v>
      </c>
      <c r="E726" s="206" t="s">
        <v>669</v>
      </c>
      <c r="F726" s="206" t="s">
        <v>670</v>
      </c>
      <c r="G726" s="227" t="s">
        <v>2455</v>
      </c>
      <c r="H726" s="276">
        <v>4.04</v>
      </c>
      <c r="I726" s="206" t="s">
        <v>671</v>
      </c>
      <c r="J726" s="206">
        <v>1</v>
      </c>
      <c r="K726" s="207">
        <v>2022</v>
      </c>
      <c r="L726" s="228" t="s">
        <v>2563</v>
      </c>
      <c r="M726" s="208" t="s">
        <v>1747</v>
      </c>
      <c r="N726" s="260" t="s">
        <v>667</v>
      </c>
      <c r="O726" s="209" t="s">
        <v>667</v>
      </c>
      <c r="P726" s="232" t="s">
        <v>674</v>
      </c>
      <c r="Q726" s="210">
        <v>1974</v>
      </c>
      <c r="R726" s="225">
        <v>6</v>
      </c>
      <c r="S726" s="211" t="s">
        <v>667</v>
      </c>
      <c r="T726" s="211" t="s">
        <v>667</v>
      </c>
      <c r="U726" s="211" t="s">
        <v>667</v>
      </c>
      <c r="V726" s="211" t="s">
        <v>667</v>
      </c>
      <c r="W726" s="211" t="s">
        <v>667</v>
      </c>
      <c r="X726" s="212">
        <v>0</v>
      </c>
      <c r="Y726" s="212">
        <v>0</v>
      </c>
      <c r="Z726" s="213" t="s">
        <v>2987</v>
      </c>
      <c r="AA726" s="214">
        <v>2022</v>
      </c>
      <c r="AB726" s="214">
        <v>5</v>
      </c>
      <c r="AC726" s="214">
        <v>9</v>
      </c>
      <c r="AD726" s="220" t="b">
        <f>IF(ISBLANK(GroupMember[[#This Row],[1. Identifiant interne d’exploitation agricole*]]),"",IF(ISERROR(MATCH(GroupMember[[#This Row],[1. Identifiant interne d’exploitation agricole*]],CertifiedCrop[1. Identifiant interne d’exploitation agricole*],0)),FALSE,TRUE))</f>
        <v>1</v>
      </c>
      <c r="AE726" s="220" t="b">
        <f>IF(ISBLANK(GroupMember[[#This Row],[1. Identifiant interne d’exploitation agricole*]]),"",IF(ISERROR(MATCH(GroupMember[[#This Row],[1. Identifiant interne d’exploitation agricole*]],FarmUnit[1. Identifiant interne d’exploitation agricole*],0)),FALSE,TRUE))</f>
        <v>1</v>
      </c>
      <c r="AF726" s="165" t="str">
        <f t="shared" si="44"/>
        <v xml:space="preserve">SEA ALAIN  TAHO </v>
      </c>
      <c r="AG726" s="166" t="str">
        <f t="shared" si="45"/>
        <v>9/5/2022</v>
      </c>
      <c r="AH726" s="167">
        <f t="shared" si="47"/>
        <v>5</v>
      </c>
      <c r="AI726" s="168">
        <f t="shared" si="46"/>
        <v>0</v>
      </c>
    </row>
    <row r="727" spans="1:35" ht="15.75" customHeight="1" x14ac:dyDescent="0.2">
      <c r="A727" s="206" t="s">
        <v>2564</v>
      </c>
      <c r="B727" s="206" t="s">
        <v>667</v>
      </c>
      <c r="C727" s="206" t="s">
        <v>2564</v>
      </c>
      <c r="D727" s="227" t="s">
        <v>2455</v>
      </c>
      <c r="E727" s="206" t="s">
        <v>669</v>
      </c>
      <c r="F727" s="206" t="s">
        <v>670</v>
      </c>
      <c r="G727" s="227" t="s">
        <v>2455</v>
      </c>
      <c r="H727" s="276">
        <v>1.96</v>
      </c>
      <c r="I727" s="206" t="s">
        <v>671</v>
      </c>
      <c r="J727" s="206">
        <v>1</v>
      </c>
      <c r="K727" s="207">
        <v>2022</v>
      </c>
      <c r="L727" s="228" t="s">
        <v>1919</v>
      </c>
      <c r="M727" s="208" t="s">
        <v>2103</v>
      </c>
      <c r="N727" s="260" t="s">
        <v>667</v>
      </c>
      <c r="O727" s="209" t="s">
        <v>667</v>
      </c>
      <c r="P727" s="232" t="s">
        <v>674</v>
      </c>
      <c r="Q727" s="210">
        <v>1984</v>
      </c>
      <c r="R727" s="225">
        <v>3</v>
      </c>
      <c r="S727" s="211" t="s">
        <v>667</v>
      </c>
      <c r="T727" s="211" t="s">
        <v>667</v>
      </c>
      <c r="U727" s="211" t="s">
        <v>667</v>
      </c>
      <c r="V727" s="211" t="s">
        <v>667</v>
      </c>
      <c r="W727" s="211" t="s">
        <v>667</v>
      </c>
      <c r="X727" s="212">
        <v>0</v>
      </c>
      <c r="Y727" s="212">
        <v>0</v>
      </c>
      <c r="Z727" s="213" t="s">
        <v>2987</v>
      </c>
      <c r="AA727" s="214">
        <v>2022</v>
      </c>
      <c r="AB727" s="214">
        <v>5</v>
      </c>
      <c r="AC727" s="214">
        <v>9</v>
      </c>
      <c r="AD727" s="220" t="b">
        <f>IF(ISBLANK(GroupMember[[#This Row],[1. Identifiant interne d’exploitation agricole*]]),"",IF(ISERROR(MATCH(GroupMember[[#This Row],[1. Identifiant interne d’exploitation agricole*]],CertifiedCrop[1. Identifiant interne d’exploitation agricole*],0)),FALSE,TRUE))</f>
        <v>1</v>
      </c>
      <c r="AE727" s="220" t="b">
        <f>IF(ISBLANK(GroupMember[[#This Row],[1. Identifiant interne d’exploitation agricole*]]),"",IF(ISERROR(MATCH(GroupMember[[#This Row],[1. Identifiant interne d’exploitation agricole*]],FarmUnit[1. Identifiant interne d’exploitation agricole*],0)),FALSE,TRUE))</f>
        <v>1</v>
      </c>
      <c r="AF727" s="165" t="str">
        <f t="shared" si="44"/>
        <v xml:space="preserve"> NORBERT TAHOU</v>
      </c>
      <c r="AG727" s="166" t="str">
        <f t="shared" si="45"/>
        <v>9/5/2022</v>
      </c>
      <c r="AH727" s="167">
        <f t="shared" si="47"/>
        <v>5</v>
      </c>
      <c r="AI727" s="168">
        <f t="shared" si="46"/>
        <v>0</v>
      </c>
    </row>
    <row r="728" spans="1:35" ht="15.75" customHeight="1" x14ac:dyDescent="0.2">
      <c r="A728" s="206" t="s">
        <v>2565</v>
      </c>
      <c r="B728" s="206" t="s">
        <v>667</v>
      </c>
      <c r="C728" s="206" t="s">
        <v>2565</v>
      </c>
      <c r="D728" s="227" t="s">
        <v>2455</v>
      </c>
      <c r="E728" s="206" t="s">
        <v>669</v>
      </c>
      <c r="F728" s="206" t="s">
        <v>670</v>
      </c>
      <c r="G728" s="227" t="s">
        <v>2455</v>
      </c>
      <c r="H728" s="276">
        <v>2.31</v>
      </c>
      <c r="I728" s="206" t="s">
        <v>671</v>
      </c>
      <c r="J728" s="206">
        <v>1</v>
      </c>
      <c r="K728" s="207">
        <v>2022</v>
      </c>
      <c r="L728" s="228" t="s">
        <v>3066</v>
      </c>
      <c r="M728" s="208" t="s">
        <v>3065</v>
      </c>
      <c r="N728" s="260" t="s">
        <v>3067</v>
      </c>
      <c r="O728" s="209" t="s">
        <v>3068</v>
      </c>
      <c r="P728" s="232" t="s">
        <v>674</v>
      </c>
      <c r="Q728" s="210">
        <v>1982</v>
      </c>
      <c r="R728" s="225">
        <v>3</v>
      </c>
      <c r="S728" s="211" t="s">
        <v>667</v>
      </c>
      <c r="T728" s="211" t="s">
        <v>667</v>
      </c>
      <c r="U728" s="211" t="s">
        <v>667</v>
      </c>
      <c r="V728" s="211" t="s">
        <v>667</v>
      </c>
      <c r="W728" s="211" t="s">
        <v>667</v>
      </c>
      <c r="X728" s="212">
        <v>0</v>
      </c>
      <c r="Y728" s="212">
        <v>0</v>
      </c>
      <c r="Z728" s="213" t="s">
        <v>2987</v>
      </c>
      <c r="AA728" s="214">
        <v>2022</v>
      </c>
      <c r="AB728" s="214">
        <v>5</v>
      </c>
      <c r="AC728" s="214">
        <v>9</v>
      </c>
      <c r="AD728" s="220" t="b">
        <f>IF(ISBLANK(GroupMember[[#This Row],[1. Identifiant interne d’exploitation agricole*]]),"",IF(ISERROR(MATCH(GroupMember[[#This Row],[1. Identifiant interne d’exploitation agricole*]],CertifiedCrop[1. Identifiant interne d’exploitation agricole*],0)),FALSE,TRUE))</f>
        <v>1</v>
      </c>
      <c r="AE728" s="220" t="b">
        <f>IF(ISBLANK(GroupMember[[#This Row],[1. Identifiant interne d’exploitation agricole*]]),"",IF(ISERROR(MATCH(GroupMember[[#This Row],[1. Identifiant interne d’exploitation agricole*]],FarmUnit[1. Identifiant interne d’exploitation agricole*],0)),FALSE,TRUE))</f>
        <v>1</v>
      </c>
      <c r="AF728" s="165" t="str">
        <f t="shared" si="44"/>
        <v>ROBERT KOULAHI TEHE</v>
      </c>
      <c r="AG728" s="166" t="str">
        <f t="shared" si="45"/>
        <v>9/5/2022</v>
      </c>
      <c r="AH728" s="167">
        <f t="shared" si="47"/>
        <v>5</v>
      </c>
      <c r="AI728" s="168">
        <f t="shared" si="46"/>
        <v>0</v>
      </c>
    </row>
    <row r="729" spans="1:35" ht="15.75" customHeight="1" x14ac:dyDescent="0.2">
      <c r="A729" s="206" t="s">
        <v>2566</v>
      </c>
      <c r="B729" s="206" t="s">
        <v>667</v>
      </c>
      <c r="C729" s="206" t="s">
        <v>2566</v>
      </c>
      <c r="D729" s="227" t="s">
        <v>2455</v>
      </c>
      <c r="E729" s="206" t="s">
        <v>669</v>
      </c>
      <c r="F729" s="206" t="s">
        <v>670</v>
      </c>
      <c r="G729" s="227" t="s">
        <v>2455</v>
      </c>
      <c r="H729" s="276">
        <v>1.91</v>
      </c>
      <c r="I729" s="206" t="s">
        <v>671</v>
      </c>
      <c r="J729" s="206">
        <v>1</v>
      </c>
      <c r="K729" s="207">
        <v>2022</v>
      </c>
      <c r="L729" s="228" t="s">
        <v>2567</v>
      </c>
      <c r="M729" s="208" t="s">
        <v>2337</v>
      </c>
      <c r="N729" s="260" t="s">
        <v>667</v>
      </c>
      <c r="O729" s="209" t="s">
        <v>667</v>
      </c>
      <c r="P729" s="232" t="s">
        <v>674</v>
      </c>
      <c r="Q729" s="210">
        <v>1982</v>
      </c>
      <c r="R729" s="225">
        <v>3</v>
      </c>
      <c r="S729" s="211" t="s">
        <v>667</v>
      </c>
      <c r="T729" s="211" t="s">
        <v>667</v>
      </c>
      <c r="U729" s="211" t="s">
        <v>667</v>
      </c>
      <c r="V729" s="211" t="s">
        <v>667</v>
      </c>
      <c r="W729" s="211" t="s">
        <v>667</v>
      </c>
      <c r="X729" s="212">
        <v>0</v>
      </c>
      <c r="Y729" s="212">
        <v>0</v>
      </c>
      <c r="Z729" s="213" t="s">
        <v>2987</v>
      </c>
      <c r="AA729" s="214">
        <v>2022</v>
      </c>
      <c r="AB729" s="214">
        <v>5</v>
      </c>
      <c r="AC729" s="214">
        <v>10</v>
      </c>
      <c r="AD729" s="220" t="b">
        <f>IF(ISBLANK(GroupMember[[#This Row],[1. Identifiant interne d’exploitation agricole*]]),"",IF(ISERROR(MATCH(GroupMember[[#This Row],[1. Identifiant interne d’exploitation agricole*]],CertifiedCrop[1. Identifiant interne d’exploitation agricole*],0)),FALSE,TRUE))</f>
        <v>1</v>
      </c>
      <c r="AE729" s="220" t="b">
        <f>IF(ISBLANK(GroupMember[[#This Row],[1. Identifiant interne d’exploitation agricole*]]),"",IF(ISERROR(MATCH(GroupMember[[#This Row],[1. Identifiant interne d’exploitation agricole*]],FarmUnit[1. Identifiant interne d’exploitation agricole*],0)),FALSE,TRUE))</f>
        <v>1</v>
      </c>
      <c r="AF729" s="165" t="str">
        <f t="shared" si="44"/>
        <v xml:space="preserve"> PATRICK TEHE</v>
      </c>
      <c r="AG729" s="166" t="str">
        <f t="shared" si="45"/>
        <v>10/5/2022</v>
      </c>
      <c r="AH729" s="167">
        <f t="shared" si="47"/>
        <v>6</v>
      </c>
      <c r="AI729" s="168">
        <f t="shared" si="46"/>
        <v>0</v>
      </c>
    </row>
    <row r="730" spans="1:35" ht="15.75" customHeight="1" x14ac:dyDescent="0.2">
      <c r="A730" s="206" t="s">
        <v>2568</v>
      </c>
      <c r="B730" s="206" t="s">
        <v>667</v>
      </c>
      <c r="C730" s="206" t="s">
        <v>2568</v>
      </c>
      <c r="D730" s="227" t="s">
        <v>2455</v>
      </c>
      <c r="E730" s="206" t="s">
        <v>669</v>
      </c>
      <c r="F730" s="206" t="s">
        <v>670</v>
      </c>
      <c r="G730" s="227" t="s">
        <v>2455</v>
      </c>
      <c r="H730" s="276">
        <v>2.0299999999999998</v>
      </c>
      <c r="I730" s="206" t="s">
        <v>671</v>
      </c>
      <c r="J730" s="206">
        <v>1</v>
      </c>
      <c r="K730" s="207">
        <v>2022</v>
      </c>
      <c r="L730" s="228" t="s">
        <v>3086</v>
      </c>
      <c r="M730" s="208" t="s">
        <v>937</v>
      </c>
      <c r="N730" s="260" t="s">
        <v>3087</v>
      </c>
      <c r="O730" s="209" t="s">
        <v>3088</v>
      </c>
      <c r="P730" s="232" t="s">
        <v>674</v>
      </c>
      <c r="Q730" s="210">
        <v>1974</v>
      </c>
      <c r="R730" s="225">
        <v>2</v>
      </c>
      <c r="S730" s="211" t="s">
        <v>667</v>
      </c>
      <c r="T730" s="211" t="s">
        <v>667</v>
      </c>
      <c r="U730" s="211" t="s">
        <v>667</v>
      </c>
      <c r="V730" s="211" t="s">
        <v>667</v>
      </c>
      <c r="W730" s="211" t="s">
        <v>667</v>
      </c>
      <c r="X730" s="212">
        <v>0</v>
      </c>
      <c r="Y730" s="212">
        <v>0</v>
      </c>
      <c r="Z730" s="213" t="s">
        <v>2987</v>
      </c>
      <c r="AA730" s="214">
        <v>2022</v>
      </c>
      <c r="AB730" s="214">
        <v>5</v>
      </c>
      <c r="AC730" s="214">
        <v>10</v>
      </c>
      <c r="AD730" s="220" t="b">
        <f>IF(ISBLANK(GroupMember[[#This Row],[1. Identifiant interne d’exploitation agricole*]]),"",IF(ISERROR(MATCH(GroupMember[[#This Row],[1. Identifiant interne d’exploitation agricole*]],CertifiedCrop[1. Identifiant interne d’exploitation agricole*],0)),FALSE,TRUE))</f>
        <v>1</v>
      </c>
      <c r="AE730" s="220" t="b">
        <f>IF(ISBLANK(GroupMember[[#This Row],[1. Identifiant interne d’exploitation agricole*]]),"",IF(ISERROR(MATCH(GroupMember[[#This Row],[1. Identifiant interne d’exploitation agricole*]],FarmUnit[1. Identifiant interne d’exploitation agricole*],0)),FALSE,TRUE))</f>
        <v>1</v>
      </c>
      <c r="AF730" s="165" t="str">
        <f t="shared" si="44"/>
        <v>AMOUSSOU DESIRE GUEI</v>
      </c>
      <c r="AG730" s="166" t="str">
        <f t="shared" si="45"/>
        <v>10/5/2022</v>
      </c>
      <c r="AH730" s="167">
        <f t="shared" si="47"/>
        <v>6</v>
      </c>
      <c r="AI730" s="168">
        <f t="shared" si="46"/>
        <v>0</v>
      </c>
    </row>
    <row r="731" spans="1:35" ht="15.75" customHeight="1" x14ac:dyDescent="0.2">
      <c r="A731" s="206" t="s">
        <v>2570</v>
      </c>
      <c r="B731" s="206" t="s">
        <v>667</v>
      </c>
      <c r="C731" s="206" t="s">
        <v>2570</v>
      </c>
      <c r="D731" s="227" t="s">
        <v>2455</v>
      </c>
      <c r="E731" s="206" t="s">
        <v>669</v>
      </c>
      <c r="F731" s="206" t="s">
        <v>670</v>
      </c>
      <c r="G731" s="227" t="s">
        <v>2455</v>
      </c>
      <c r="H731" s="276">
        <v>3.02</v>
      </c>
      <c r="I731" s="206" t="s">
        <v>671</v>
      </c>
      <c r="J731" s="206">
        <v>1</v>
      </c>
      <c r="K731" s="207">
        <v>2022</v>
      </c>
      <c r="L731" s="228" t="s">
        <v>1991</v>
      </c>
      <c r="M731" s="208" t="s">
        <v>2569</v>
      </c>
      <c r="N731" s="260" t="s">
        <v>667</v>
      </c>
      <c r="O731" s="209" t="s">
        <v>667</v>
      </c>
      <c r="P731" s="232" t="s">
        <v>674</v>
      </c>
      <c r="Q731" s="210">
        <v>1976</v>
      </c>
      <c r="R731" s="225">
        <v>8</v>
      </c>
      <c r="S731" s="211" t="s">
        <v>667</v>
      </c>
      <c r="T731" s="211" t="s">
        <v>667</v>
      </c>
      <c r="U731" s="211" t="s">
        <v>667</v>
      </c>
      <c r="V731" s="211" t="s">
        <v>667</v>
      </c>
      <c r="W731" s="211" t="s">
        <v>667</v>
      </c>
      <c r="X731" s="212">
        <v>0</v>
      </c>
      <c r="Y731" s="212">
        <v>0</v>
      </c>
      <c r="Z731" s="213" t="s">
        <v>2987</v>
      </c>
      <c r="AA731" s="214">
        <v>2022</v>
      </c>
      <c r="AB731" s="214">
        <v>5</v>
      </c>
      <c r="AC731" s="214">
        <v>10</v>
      </c>
      <c r="AD731" s="220" t="b">
        <f>IF(ISBLANK(GroupMember[[#This Row],[1. Identifiant interne d’exploitation agricole*]]),"",IF(ISERROR(MATCH(GroupMember[[#This Row],[1. Identifiant interne d’exploitation agricole*]],CertifiedCrop[1. Identifiant interne d’exploitation agricole*],0)),FALSE,TRUE))</f>
        <v>1</v>
      </c>
      <c r="AE731" s="220" t="b">
        <f>IF(ISBLANK(GroupMember[[#This Row],[1. Identifiant interne d’exploitation agricole*]]),"",IF(ISERROR(MATCH(GroupMember[[#This Row],[1. Identifiant interne d’exploitation agricole*]],FarmUnit[1. Identifiant interne d’exploitation agricole*],0)),FALSE,TRUE))</f>
        <v>1</v>
      </c>
      <c r="AF731" s="165" t="str">
        <f t="shared" si="44"/>
        <v xml:space="preserve"> LANDRY  TEHEO</v>
      </c>
      <c r="AG731" s="166" t="str">
        <f t="shared" si="45"/>
        <v>10/5/2022</v>
      </c>
      <c r="AH731" s="167">
        <f t="shared" si="47"/>
        <v>6</v>
      </c>
      <c r="AI731" s="168">
        <f t="shared" si="46"/>
        <v>0</v>
      </c>
    </row>
    <row r="732" spans="1:35" ht="15.75" customHeight="1" x14ac:dyDescent="0.2">
      <c r="A732" s="206" t="s">
        <v>2571</v>
      </c>
      <c r="B732" s="206" t="s">
        <v>667</v>
      </c>
      <c r="C732" s="206" t="s">
        <v>2571</v>
      </c>
      <c r="D732" s="227" t="s">
        <v>2455</v>
      </c>
      <c r="E732" s="206" t="s">
        <v>669</v>
      </c>
      <c r="F732" s="206" t="s">
        <v>670</v>
      </c>
      <c r="G732" s="227" t="s">
        <v>2455</v>
      </c>
      <c r="H732" s="276">
        <v>2.7</v>
      </c>
      <c r="I732" s="206" t="s">
        <v>671</v>
      </c>
      <c r="J732" s="206">
        <v>1</v>
      </c>
      <c r="K732" s="207">
        <v>2022</v>
      </c>
      <c r="L732" s="228" t="s">
        <v>2572</v>
      </c>
      <c r="M732" s="208" t="s">
        <v>2573</v>
      </c>
      <c r="N732" s="260" t="s">
        <v>667</v>
      </c>
      <c r="O732" s="260" t="s">
        <v>667</v>
      </c>
      <c r="P732" s="232" t="s">
        <v>674</v>
      </c>
      <c r="Q732" s="210">
        <v>1974</v>
      </c>
      <c r="R732" s="225">
        <v>4</v>
      </c>
      <c r="S732" s="211" t="s">
        <v>667</v>
      </c>
      <c r="T732" s="211" t="s">
        <v>667</v>
      </c>
      <c r="U732" s="211" t="s">
        <v>667</v>
      </c>
      <c r="V732" s="211" t="s">
        <v>667</v>
      </c>
      <c r="W732" s="211" t="s">
        <v>667</v>
      </c>
      <c r="X732" s="212">
        <v>0</v>
      </c>
      <c r="Y732" s="212">
        <v>0</v>
      </c>
      <c r="Z732" s="213" t="s">
        <v>2987</v>
      </c>
      <c r="AA732" s="214">
        <v>2022</v>
      </c>
      <c r="AB732" s="214">
        <v>5</v>
      </c>
      <c r="AC732" s="214">
        <v>10</v>
      </c>
      <c r="AD732" s="220" t="b">
        <f>IF(ISBLANK(GroupMember[[#This Row],[1. Identifiant interne d’exploitation agricole*]]),"",IF(ISERROR(MATCH(GroupMember[[#This Row],[1. Identifiant interne d’exploitation agricole*]],CertifiedCrop[1. Identifiant interne d’exploitation agricole*],0)),FALSE,TRUE))</f>
        <v>1</v>
      </c>
      <c r="AE732" s="220" t="b">
        <f>IF(ISBLANK(GroupMember[[#This Row],[1. Identifiant interne d’exploitation agricole*]]),"",IF(ISERROR(MATCH(GroupMember[[#This Row],[1. Identifiant interne d’exploitation agricole*]],FarmUnit[1. Identifiant interne d’exploitation agricole*],0)),FALSE,TRUE))</f>
        <v>1</v>
      </c>
      <c r="AF732" s="165" t="str">
        <f t="shared" si="44"/>
        <v xml:space="preserve"> APPOLINAIRE  TIEFI</v>
      </c>
      <c r="AG732" s="166" t="str">
        <f t="shared" si="45"/>
        <v>10/5/2022</v>
      </c>
      <c r="AH732" s="167">
        <f t="shared" si="47"/>
        <v>6</v>
      </c>
      <c r="AI732" s="168">
        <f t="shared" si="46"/>
        <v>0</v>
      </c>
    </row>
    <row r="733" spans="1:35" ht="15.75" customHeight="1" x14ac:dyDescent="0.2">
      <c r="A733" s="206" t="s">
        <v>2574</v>
      </c>
      <c r="B733" s="206" t="s">
        <v>667</v>
      </c>
      <c r="C733" s="206" t="s">
        <v>2574</v>
      </c>
      <c r="D733" s="227" t="s">
        <v>2455</v>
      </c>
      <c r="E733" s="206" t="s">
        <v>669</v>
      </c>
      <c r="F733" s="206" t="s">
        <v>670</v>
      </c>
      <c r="G733" s="227" t="s">
        <v>2455</v>
      </c>
      <c r="H733" s="276">
        <v>3.17</v>
      </c>
      <c r="I733" s="206" t="s">
        <v>671</v>
      </c>
      <c r="J733" s="206">
        <v>1</v>
      </c>
      <c r="K733" s="207">
        <v>2022</v>
      </c>
      <c r="L733" s="228" t="s">
        <v>2575</v>
      </c>
      <c r="M733" s="208" t="s">
        <v>2573</v>
      </c>
      <c r="N733" s="260" t="s">
        <v>667</v>
      </c>
      <c r="O733" s="260" t="s">
        <v>667</v>
      </c>
      <c r="P733" s="232" t="s">
        <v>674</v>
      </c>
      <c r="Q733" s="210">
        <v>1984</v>
      </c>
      <c r="R733" s="225">
        <v>2</v>
      </c>
      <c r="S733" s="211" t="s">
        <v>667</v>
      </c>
      <c r="T733" s="211" t="s">
        <v>667</v>
      </c>
      <c r="U733" s="211" t="s">
        <v>667</v>
      </c>
      <c r="V733" s="211" t="s">
        <v>667</v>
      </c>
      <c r="W733" s="211" t="s">
        <v>667</v>
      </c>
      <c r="X733" s="212">
        <v>0</v>
      </c>
      <c r="Y733" s="212">
        <v>0</v>
      </c>
      <c r="Z733" s="213" t="s">
        <v>2987</v>
      </c>
      <c r="AA733" s="214">
        <v>2022</v>
      </c>
      <c r="AB733" s="214">
        <v>5</v>
      </c>
      <c r="AC733" s="214">
        <v>10</v>
      </c>
      <c r="AD733" s="220" t="b">
        <f>IF(ISBLANK(GroupMember[[#This Row],[1. Identifiant interne d’exploitation agricole*]]),"",IF(ISERROR(MATCH(GroupMember[[#This Row],[1. Identifiant interne d’exploitation agricole*]],CertifiedCrop[1. Identifiant interne d’exploitation agricole*],0)),FALSE,TRUE))</f>
        <v>1</v>
      </c>
      <c r="AE733" s="220" t="b">
        <f>IF(ISBLANK(GroupMember[[#This Row],[1. Identifiant interne d’exploitation agricole*]]),"",IF(ISERROR(MATCH(GroupMember[[#This Row],[1. Identifiant interne d’exploitation agricole*]],FarmUnit[1. Identifiant interne d’exploitation agricole*],0)),FALSE,TRUE))</f>
        <v>1</v>
      </c>
      <c r="AF733" s="165" t="str">
        <f t="shared" si="44"/>
        <v xml:space="preserve"> ARISTIDE  TIEFI</v>
      </c>
      <c r="AG733" s="166" t="str">
        <f t="shared" si="45"/>
        <v>10/5/2022</v>
      </c>
      <c r="AH733" s="167">
        <f t="shared" si="47"/>
        <v>6</v>
      </c>
      <c r="AI733" s="168">
        <f t="shared" si="46"/>
        <v>0</v>
      </c>
    </row>
    <row r="734" spans="1:35" ht="15.75" customHeight="1" x14ac:dyDescent="0.2">
      <c r="A734" s="206" t="s">
        <v>2576</v>
      </c>
      <c r="B734" s="206" t="s">
        <v>667</v>
      </c>
      <c r="C734" s="206" t="s">
        <v>2576</v>
      </c>
      <c r="D734" s="227" t="s">
        <v>2455</v>
      </c>
      <c r="E734" s="206" t="s">
        <v>669</v>
      </c>
      <c r="F734" s="206" t="s">
        <v>670</v>
      </c>
      <c r="G734" s="227" t="s">
        <v>2455</v>
      </c>
      <c r="H734" s="276">
        <v>1.7</v>
      </c>
      <c r="I734" s="206" t="s">
        <v>671</v>
      </c>
      <c r="J734" s="206">
        <v>1</v>
      </c>
      <c r="K734" s="207">
        <v>2022</v>
      </c>
      <c r="L734" s="228" t="s">
        <v>2577</v>
      </c>
      <c r="M734" s="208" t="s">
        <v>2578</v>
      </c>
      <c r="N734" s="260" t="s">
        <v>667</v>
      </c>
      <c r="O734" s="260" t="s">
        <v>667</v>
      </c>
      <c r="P734" s="232" t="s">
        <v>674</v>
      </c>
      <c r="Q734" s="210">
        <v>1982</v>
      </c>
      <c r="R734" s="225">
        <v>6</v>
      </c>
      <c r="S734" s="211" t="s">
        <v>667</v>
      </c>
      <c r="T734" s="211" t="s">
        <v>667</v>
      </c>
      <c r="U734" s="211" t="s">
        <v>667</v>
      </c>
      <c r="V734" s="211" t="s">
        <v>667</v>
      </c>
      <c r="W734" s="211" t="s">
        <v>667</v>
      </c>
      <c r="X734" s="212">
        <v>0</v>
      </c>
      <c r="Y734" s="212">
        <v>0</v>
      </c>
      <c r="Z734" s="213" t="s">
        <v>2987</v>
      </c>
      <c r="AA734" s="214">
        <v>2022</v>
      </c>
      <c r="AB734" s="214">
        <v>5</v>
      </c>
      <c r="AC734" s="214">
        <v>10</v>
      </c>
      <c r="AD734" s="220" t="b">
        <f>IF(ISBLANK(GroupMember[[#This Row],[1. Identifiant interne d’exploitation agricole*]]),"",IF(ISERROR(MATCH(GroupMember[[#This Row],[1. Identifiant interne d’exploitation agricole*]],CertifiedCrop[1. Identifiant interne d’exploitation agricole*],0)),FALSE,TRUE))</f>
        <v>1</v>
      </c>
      <c r="AE734" s="220" t="b">
        <f>IF(ISBLANK(GroupMember[[#This Row],[1. Identifiant interne d’exploitation agricole*]]),"",IF(ISERROR(MATCH(GroupMember[[#This Row],[1. Identifiant interne d’exploitation agricole*]],FarmUnit[1. Identifiant interne d’exploitation agricole*],0)),FALSE,TRUE))</f>
        <v>1</v>
      </c>
      <c r="AF734" s="165" t="str">
        <f t="shared" si="44"/>
        <v xml:space="preserve"> RAYMOND  TIEKOURA</v>
      </c>
      <c r="AG734" s="166" t="str">
        <f t="shared" si="45"/>
        <v>10/5/2022</v>
      </c>
      <c r="AH734" s="167">
        <f t="shared" si="47"/>
        <v>6</v>
      </c>
      <c r="AI734" s="168">
        <f t="shared" si="46"/>
        <v>0</v>
      </c>
    </row>
    <row r="735" spans="1:35" ht="15.75" customHeight="1" x14ac:dyDescent="0.2">
      <c r="A735" s="206" t="s">
        <v>2579</v>
      </c>
      <c r="B735" s="206" t="s">
        <v>667</v>
      </c>
      <c r="C735" s="206" t="s">
        <v>2579</v>
      </c>
      <c r="D735" s="227" t="s">
        <v>2455</v>
      </c>
      <c r="E735" s="206" t="s">
        <v>669</v>
      </c>
      <c r="F735" s="206" t="s">
        <v>670</v>
      </c>
      <c r="G735" s="227" t="s">
        <v>2455</v>
      </c>
      <c r="H735" s="276">
        <v>3.89</v>
      </c>
      <c r="I735" s="206" t="s">
        <v>671</v>
      </c>
      <c r="J735" s="206">
        <v>1</v>
      </c>
      <c r="K735" s="207">
        <v>2022</v>
      </c>
      <c r="L735" s="228" t="s">
        <v>2580</v>
      </c>
      <c r="M735" s="208" t="s">
        <v>2581</v>
      </c>
      <c r="N735" s="260" t="s">
        <v>667</v>
      </c>
      <c r="O735" s="260" t="s">
        <v>667</v>
      </c>
      <c r="P735" s="232" t="s">
        <v>674</v>
      </c>
      <c r="Q735" s="210">
        <v>1976</v>
      </c>
      <c r="R735" s="225">
        <v>3</v>
      </c>
      <c r="S735" s="211" t="s">
        <v>667</v>
      </c>
      <c r="T735" s="211" t="s">
        <v>667</v>
      </c>
      <c r="U735" s="211" t="s">
        <v>667</v>
      </c>
      <c r="V735" s="211" t="s">
        <v>667</v>
      </c>
      <c r="W735" s="211" t="s">
        <v>667</v>
      </c>
      <c r="X735" s="212">
        <v>0</v>
      </c>
      <c r="Y735" s="212">
        <v>0</v>
      </c>
      <c r="Z735" s="213" t="s">
        <v>2987</v>
      </c>
      <c r="AA735" s="214">
        <v>2022</v>
      </c>
      <c r="AB735" s="214">
        <v>5</v>
      </c>
      <c r="AC735" s="214">
        <v>11</v>
      </c>
      <c r="AD735" s="220" t="b">
        <f>IF(ISBLANK(GroupMember[[#This Row],[1. Identifiant interne d’exploitation agricole*]]),"",IF(ISERROR(MATCH(GroupMember[[#This Row],[1. Identifiant interne d’exploitation agricole*]],CertifiedCrop[1. Identifiant interne d’exploitation agricole*],0)),FALSE,TRUE))</f>
        <v>1</v>
      </c>
      <c r="AE735" s="220" t="b">
        <f>IF(ISBLANK(GroupMember[[#This Row],[1. Identifiant interne d’exploitation agricole*]]),"",IF(ISERROR(MATCH(GroupMember[[#This Row],[1. Identifiant interne d’exploitation agricole*]],FarmUnit[1. Identifiant interne d’exploitation agricole*],0)),FALSE,TRUE))</f>
        <v>1</v>
      </c>
      <c r="AF735" s="165" t="str">
        <f t="shared" si="44"/>
        <v>JEAN  TRIA</v>
      </c>
      <c r="AG735" s="166" t="str">
        <f t="shared" si="45"/>
        <v>11/5/2022</v>
      </c>
      <c r="AH735" s="167">
        <f t="shared" si="47"/>
        <v>6</v>
      </c>
      <c r="AI735" s="168">
        <f t="shared" si="46"/>
        <v>0</v>
      </c>
    </row>
    <row r="736" spans="1:35" ht="15.75" customHeight="1" x14ac:dyDescent="0.2">
      <c r="A736" s="206" t="s">
        <v>2582</v>
      </c>
      <c r="B736" s="206" t="s">
        <v>667</v>
      </c>
      <c r="C736" s="206" t="s">
        <v>2582</v>
      </c>
      <c r="D736" s="227" t="s">
        <v>2455</v>
      </c>
      <c r="E736" s="206" t="s">
        <v>669</v>
      </c>
      <c r="F736" s="206" t="s">
        <v>670</v>
      </c>
      <c r="G736" s="227" t="s">
        <v>2455</v>
      </c>
      <c r="H736" s="276">
        <v>2.38</v>
      </c>
      <c r="I736" s="206" t="s">
        <v>671</v>
      </c>
      <c r="J736" s="206">
        <v>1</v>
      </c>
      <c r="K736" s="207">
        <v>2022</v>
      </c>
      <c r="L736" s="228" t="s">
        <v>2583</v>
      </c>
      <c r="M736" s="208" t="s">
        <v>2584</v>
      </c>
      <c r="N736" s="260" t="s">
        <v>667</v>
      </c>
      <c r="O736" s="260" t="s">
        <v>667</v>
      </c>
      <c r="P736" s="232" t="s">
        <v>674</v>
      </c>
      <c r="Q736" s="210">
        <v>1975</v>
      </c>
      <c r="R736" s="225">
        <v>2</v>
      </c>
      <c r="S736" s="211" t="s">
        <v>667</v>
      </c>
      <c r="T736" s="211" t="s">
        <v>667</v>
      </c>
      <c r="U736" s="211" t="s">
        <v>667</v>
      </c>
      <c r="V736" s="211" t="s">
        <v>667</v>
      </c>
      <c r="W736" s="211" t="s">
        <v>667</v>
      </c>
      <c r="X736" s="212">
        <v>0</v>
      </c>
      <c r="Y736" s="212">
        <v>0</v>
      </c>
      <c r="Z736" s="213" t="s">
        <v>2987</v>
      </c>
      <c r="AA736" s="214">
        <v>2022</v>
      </c>
      <c r="AB736" s="214">
        <v>5</v>
      </c>
      <c r="AC736" s="214">
        <v>11</v>
      </c>
      <c r="AD736" s="220" t="b">
        <f>IF(ISBLANK(GroupMember[[#This Row],[1. Identifiant interne d’exploitation agricole*]]),"",IF(ISERROR(MATCH(GroupMember[[#This Row],[1. Identifiant interne d’exploitation agricole*]],CertifiedCrop[1. Identifiant interne d’exploitation agricole*],0)),FALSE,TRUE))</f>
        <v>1</v>
      </c>
      <c r="AE736" s="220" t="b">
        <f>IF(ISBLANK(GroupMember[[#This Row],[1. Identifiant interne d’exploitation agricole*]]),"",IF(ISERROR(MATCH(GroupMember[[#This Row],[1. Identifiant interne d’exploitation agricole*]],FarmUnit[1. Identifiant interne d’exploitation agricole*],0)),FALSE,TRUE))</f>
        <v>1</v>
      </c>
      <c r="AF736" s="165" t="str">
        <f t="shared" si="44"/>
        <v>RAPHAEL ZERBO</v>
      </c>
      <c r="AG736" s="166" t="str">
        <f t="shared" si="45"/>
        <v>11/5/2022</v>
      </c>
      <c r="AH736" s="167">
        <f t="shared" si="47"/>
        <v>6</v>
      </c>
      <c r="AI736" s="168">
        <f t="shared" si="46"/>
        <v>0</v>
      </c>
    </row>
    <row r="737" spans="1:35" ht="15.75" customHeight="1" x14ac:dyDescent="0.2">
      <c r="A737" s="206" t="s">
        <v>2585</v>
      </c>
      <c r="B737" s="206" t="s">
        <v>667</v>
      </c>
      <c r="C737" s="206" t="s">
        <v>2585</v>
      </c>
      <c r="D737" s="227" t="s">
        <v>2455</v>
      </c>
      <c r="E737" s="206" t="s">
        <v>669</v>
      </c>
      <c r="F737" s="206" t="s">
        <v>670</v>
      </c>
      <c r="G737" s="227" t="s">
        <v>2455</v>
      </c>
      <c r="H737" s="276">
        <v>2.87</v>
      </c>
      <c r="I737" s="206" t="s">
        <v>671</v>
      </c>
      <c r="J737" s="206">
        <v>1</v>
      </c>
      <c r="K737" s="207">
        <v>2022</v>
      </c>
      <c r="L737" s="234" t="s">
        <v>2586</v>
      </c>
      <c r="M737" s="208" t="s">
        <v>2587</v>
      </c>
      <c r="N737" s="260" t="s">
        <v>667</v>
      </c>
      <c r="O737" s="209" t="s">
        <v>667</v>
      </c>
      <c r="P737" s="232" t="s">
        <v>674</v>
      </c>
      <c r="Q737" s="210">
        <v>1974</v>
      </c>
      <c r="R737" s="225">
        <v>3</v>
      </c>
      <c r="S737" s="211" t="s">
        <v>667</v>
      </c>
      <c r="T737" s="211" t="s">
        <v>667</v>
      </c>
      <c r="U737" s="211" t="s">
        <v>667</v>
      </c>
      <c r="V737" s="211" t="s">
        <v>667</v>
      </c>
      <c r="W737" s="211" t="s">
        <v>667</v>
      </c>
      <c r="X737" s="212">
        <v>0</v>
      </c>
      <c r="Y737" s="212">
        <v>0</v>
      </c>
      <c r="Z737" s="213" t="s">
        <v>2987</v>
      </c>
      <c r="AA737" s="214">
        <v>2022</v>
      </c>
      <c r="AB737" s="214">
        <v>5</v>
      </c>
      <c r="AC737" s="214">
        <v>11</v>
      </c>
      <c r="AD737" s="220" t="b">
        <f>IF(ISBLANK(GroupMember[[#This Row],[1. Identifiant interne d’exploitation agricole*]]),"",IF(ISERROR(MATCH(GroupMember[[#This Row],[1. Identifiant interne d’exploitation agricole*]],CertifiedCrop[1. Identifiant interne d’exploitation agricole*],0)),FALSE,TRUE))</f>
        <v>1</v>
      </c>
      <c r="AE737" s="220" t="b">
        <f>IF(ISBLANK(GroupMember[[#This Row],[1. Identifiant interne d’exploitation agricole*]]),"",IF(ISERROR(MATCH(GroupMember[[#This Row],[1. Identifiant interne d’exploitation agricole*]],FarmUnit[1. Identifiant interne d’exploitation agricole*],0)),FALSE,TRUE))</f>
        <v>1</v>
      </c>
      <c r="AF737" s="165" t="str">
        <f t="shared" si="44"/>
        <v xml:space="preserve"> JEAN PHILIPE  WOUON</v>
      </c>
      <c r="AG737" s="166" t="str">
        <f t="shared" si="45"/>
        <v>11/5/2022</v>
      </c>
      <c r="AH737" s="167">
        <f t="shared" si="47"/>
        <v>6</v>
      </c>
      <c r="AI737" s="168">
        <f t="shared" si="46"/>
        <v>0</v>
      </c>
    </row>
    <row r="738" spans="1:35" ht="15.75" customHeight="1" x14ac:dyDescent="0.2">
      <c r="A738" s="206" t="s">
        <v>2588</v>
      </c>
      <c r="B738" s="206" t="s">
        <v>667</v>
      </c>
      <c r="C738" s="206" t="s">
        <v>2588</v>
      </c>
      <c r="D738" s="227" t="s">
        <v>2455</v>
      </c>
      <c r="E738" s="206" t="s">
        <v>669</v>
      </c>
      <c r="F738" s="206" t="s">
        <v>670</v>
      </c>
      <c r="G738" s="227" t="s">
        <v>2455</v>
      </c>
      <c r="H738" s="276">
        <v>2.11</v>
      </c>
      <c r="I738" s="206" t="s">
        <v>671</v>
      </c>
      <c r="J738" s="206">
        <v>1</v>
      </c>
      <c r="K738" s="207">
        <v>2022</v>
      </c>
      <c r="L738" s="228" t="s">
        <v>2589</v>
      </c>
      <c r="M738" s="208" t="s">
        <v>2590</v>
      </c>
      <c r="N738" s="260" t="s">
        <v>3071</v>
      </c>
      <c r="O738" s="209" t="s">
        <v>667</v>
      </c>
      <c r="P738" s="232" t="s">
        <v>674</v>
      </c>
      <c r="Q738" s="210">
        <v>1982</v>
      </c>
      <c r="R738" s="225">
        <v>4</v>
      </c>
      <c r="S738" s="211" t="s">
        <v>667</v>
      </c>
      <c r="T738" s="211" t="s">
        <v>667</v>
      </c>
      <c r="U738" s="211" t="s">
        <v>667</v>
      </c>
      <c r="V738" s="211" t="s">
        <v>667</v>
      </c>
      <c r="W738" s="211" t="s">
        <v>667</v>
      </c>
      <c r="X738" s="212">
        <v>0</v>
      </c>
      <c r="Y738" s="212">
        <v>0</v>
      </c>
      <c r="Z738" s="213" t="s">
        <v>2987</v>
      </c>
      <c r="AA738" s="214">
        <v>2022</v>
      </c>
      <c r="AB738" s="214">
        <v>5</v>
      </c>
      <c r="AC738" s="214">
        <v>11</v>
      </c>
      <c r="AD738" s="220" t="b">
        <f>IF(ISBLANK(GroupMember[[#This Row],[1. Identifiant interne d’exploitation agricole*]]),"",IF(ISERROR(MATCH(GroupMember[[#This Row],[1. Identifiant interne d’exploitation agricole*]],CertifiedCrop[1. Identifiant interne d’exploitation agricole*],0)),FALSE,TRUE))</f>
        <v>1</v>
      </c>
      <c r="AE738" s="220" t="b">
        <f>IF(ISBLANK(GroupMember[[#This Row],[1. Identifiant interne d’exploitation agricole*]]),"",IF(ISERROR(MATCH(GroupMember[[#This Row],[1. Identifiant interne d’exploitation agricole*]],FarmUnit[1. Identifiant interne d’exploitation agricole*],0)),FALSE,TRUE))</f>
        <v>1</v>
      </c>
      <c r="AF738" s="165" t="str">
        <f t="shared" si="44"/>
        <v xml:space="preserve"> OULAI ANDERSON YAHO</v>
      </c>
      <c r="AG738" s="166" t="str">
        <f t="shared" si="45"/>
        <v>11/5/2022</v>
      </c>
      <c r="AH738" s="167">
        <f t="shared" si="47"/>
        <v>6</v>
      </c>
      <c r="AI738" s="168">
        <f t="shared" si="46"/>
        <v>0</v>
      </c>
    </row>
    <row r="739" spans="1:35" ht="15.75" customHeight="1" x14ac:dyDescent="0.2">
      <c r="A739" s="206" t="s">
        <v>2591</v>
      </c>
      <c r="B739" s="206" t="s">
        <v>667</v>
      </c>
      <c r="C739" s="206" t="s">
        <v>2591</v>
      </c>
      <c r="D739" s="227" t="s">
        <v>2455</v>
      </c>
      <c r="E739" s="206" t="s">
        <v>669</v>
      </c>
      <c r="F739" s="206" t="s">
        <v>670</v>
      </c>
      <c r="G739" s="227" t="s">
        <v>2455</v>
      </c>
      <c r="H739" s="276">
        <v>1.1200000000000001</v>
      </c>
      <c r="I739" s="206" t="s">
        <v>671</v>
      </c>
      <c r="J739" s="206">
        <v>1</v>
      </c>
      <c r="K739" s="207">
        <v>2022</v>
      </c>
      <c r="L739" s="228" t="s">
        <v>2592</v>
      </c>
      <c r="M739" s="208" t="s">
        <v>2593</v>
      </c>
      <c r="N739" s="260" t="s">
        <v>667</v>
      </c>
      <c r="O739" s="209" t="s">
        <v>667</v>
      </c>
      <c r="P739" s="232" t="s">
        <v>674</v>
      </c>
      <c r="Q739" s="210">
        <v>1974</v>
      </c>
      <c r="R739" s="225">
        <v>2</v>
      </c>
      <c r="S739" s="211" t="s">
        <v>667</v>
      </c>
      <c r="T739" s="211" t="s">
        <v>667</v>
      </c>
      <c r="U739" s="211" t="s">
        <v>667</v>
      </c>
      <c r="V739" s="211" t="s">
        <v>667</v>
      </c>
      <c r="W739" s="211" t="s">
        <v>667</v>
      </c>
      <c r="X739" s="212">
        <v>0</v>
      </c>
      <c r="Y739" s="212">
        <v>0</v>
      </c>
      <c r="Z739" s="213" t="s">
        <v>2987</v>
      </c>
      <c r="AA739" s="214">
        <v>2022</v>
      </c>
      <c r="AB739" s="214">
        <v>5</v>
      </c>
      <c r="AC739" s="214">
        <v>11</v>
      </c>
      <c r="AD739" s="220" t="b">
        <f>IF(ISBLANK(GroupMember[[#This Row],[1. Identifiant interne d’exploitation agricole*]]),"",IF(ISERROR(MATCH(GroupMember[[#This Row],[1. Identifiant interne d’exploitation agricole*]],CertifiedCrop[1. Identifiant interne d’exploitation agricole*],0)),FALSE,TRUE))</f>
        <v>1</v>
      </c>
      <c r="AE739" s="220" t="b">
        <f>IF(ISBLANK(GroupMember[[#This Row],[1. Identifiant interne d’exploitation agricole*]]),"",IF(ISERROR(MATCH(GroupMember[[#This Row],[1. Identifiant interne d’exploitation agricole*]],FarmUnit[1. Identifiant interne d’exploitation agricole*],0)),FALSE,TRUE))</f>
        <v>1</v>
      </c>
      <c r="AF739" s="165" t="str">
        <f t="shared" si="44"/>
        <v xml:space="preserve"> MONNEDA JACQUES  ZON</v>
      </c>
      <c r="AG739" s="166" t="str">
        <f t="shared" si="45"/>
        <v>11/5/2022</v>
      </c>
      <c r="AH739" s="167">
        <f t="shared" si="47"/>
        <v>6</v>
      </c>
      <c r="AI739" s="168">
        <f t="shared" si="46"/>
        <v>0</v>
      </c>
    </row>
    <row r="740" spans="1:35" ht="15.75" customHeight="1" x14ac:dyDescent="0.2">
      <c r="A740" s="206" t="s">
        <v>2594</v>
      </c>
      <c r="B740" s="206" t="s">
        <v>667</v>
      </c>
      <c r="C740" s="206" t="s">
        <v>2594</v>
      </c>
      <c r="D740" s="227" t="s">
        <v>2455</v>
      </c>
      <c r="E740" s="206" t="s">
        <v>669</v>
      </c>
      <c r="F740" s="206" t="s">
        <v>670</v>
      </c>
      <c r="G740" s="227" t="s">
        <v>2455</v>
      </c>
      <c r="H740" s="276">
        <v>1.92</v>
      </c>
      <c r="I740" s="206" t="s">
        <v>671</v>
      </c>
      <c r="J740" s="206">
        <v>1</v>
      </c>
      <c r="K740" s="207">
        <v>2022</v>
      </c>
      <c r="L740" s="228" t="s">
        <v>2014</v>
      </c>
      <c r="M740" s="208" t="s">
        <v>2595</v>
      </c>
      <c r="N740" s="260" t="s">
        <v>3114</v>
      </c>
      <c r="O740" s="209" t="s">
        <v>3115</v>
      </c>
      <c r="P740" s="232" t="s">
        <v>674</v>
      </c>
      <c r="Q740" s="210">
        <v>1976</v>
      </c>
      <c r="R740" s="225">
        <v>4</v>
      </c>
      <c r="S740" s="211" t="s">
        <v>667</v>
      </c>
      <c r="T740" s="211" t="s">
        <v>667</v>
      </c>
      <c r="U740" s="211" t="s">
        <v>667</v>
      </c>
      <c r="V740" s="211" t="s">
        <v>667</v>
      </c>
      <c r="W740" s="211" t="s">
        <v>667</v>
      </c>
      <c r="X740" s="212">
        <v>0</v>
      </c>
      <c r="Y740" s="212">
        <v>0</v>
      </c>
      <c r="Z740" s="213" t="s">
        <v>2987</v>
      </c>
      <c r="AA740" s="214">
        <v>2022</v>
      </c>
      <c r="AB740" s="214">
        <v>5</v>
      </c>
      <c r="AC740" s="214">
        <v>11</v>
      </c>
      <c r="AD740" s="220" t="b">
        <f>IF(ISBLANK(GroupMember[[#This Row],[1. Identifiant interne d’exploitation agricole*]]),"",IF(ISERROR(MATCH(GroupMember[[#This Row],[1. Identifiant interne d’exploitation agricole*]],CertifiedCrop[1. Identifiant interne d’exploitation agricole*],0)),FALSE,TRUE))</f>
        <v>1</v>
      </c>
      <c r="AE740" s="220" t="b">
        <f>IF(ISBLANK(GroupMember[[#This Row],[1. Identifiant interne d’exploitation agricole*]]),"",IF(ISERROR(MATCH(GroupMember[[#This Row],[1. Identifiant interne d’exploitation agricole*]],FarmUnit[1. Identifiant interne d’exploitation agricole*],0)),FALSE,TRUE))</f>
        <v>1</v>
      </c>
      <c r="AF740" s="165" t="str">
        <f t="shared" si="44"/>
        <v xml:space="preserve"> FRANCK  BAGNE</v>
      </c>
      <c r="AG740" s="166" t="str">
        <f t="shared" si="45"/>
        <v>11/5/2022</v>
      </c>
      <c r="AH740" s="167">
        <f t="shared" si="47"/>
        <v>6</v>
      </c>
      <c r="AI740" s="168">
        <f t="shared" si="46"/>
        <v>0</v>
      </c>
    </row>
    <row r="741" spans="1:35" ht="15.75" customHeight="1" x14ac:dyDescent="0.2">
      <c r="A741" s="206" t="s">
        <v>2596</v>
      </c>
      <c r="B741" s="206" t="s">
        <v>667</v>
      </c>
      <c r="C741" s="206" t="s">
        <v>2596</v>
      </c>
      <c r="D741" s="227" t="s">
        <v>2455</v>
      </c>
      <c r="E741" s="206" t="s">
        <v>669</v>
      </c>
      <c r="F741" s="206" t="s">
        <v>670</v>
      </c>
      <c r="G741" s="227" t="s">
        <v>2455</v>
      </c>
      <c r="H741" s="276">
        <v>1.66</v>
      </c>
      <c r="I741" s="206" t="s">
        <v>671</v>
      </c>
      <c r="J741" s="206">
        <v>1</v>
      </c>
      <c r="K741" s="207">
        <v>2022</v>
      </c>
      <c r="L741" s="228" t="s">
        <v>2597</v>
      </c>
      <c r="M741" s="208" t="s">
        <v>860</v>
      </c>
      <c r="N741" s="260" t="s">
        <v>667</v>
      </c>
      <c r="O741" s="209" t="s">
        <v>667</v>
      </c>
      <c r="P741" s="232" t="s">
        <v>674</v>
      </c>
      <c r="Q741" s="210">
        <v>1974</v>
      </c>
      <c r="R741" s="225">
        <v>7</v>
      </c>
      <c r="S741" s="211" t="s">
        <v>667</v>
      </c>
      <c r="T741" s="211" t="s">
        <v>667</v>
      </c>
      <c r="U741" s="211" t="s">
        <v>667</v>
      </c>
      <c r="V741" s="211" t="s">
        <v>667</v>
      </c>
      <c r="W741" s="211" t="s">
        <v>667</v>
      </c>
      <c r="X741" s="212">
        <v>0</v>
      </c>
      <c r="Y741" s="212">
        <v>0</v>
      </c>
      <c r="Z741" s="213" t="s">
        <v>2987</v>
      </c>
      <c r="AA741" s="214">
        <v>2022</v>
      </c>
      <c r="AB741" s="214">
        <v>5</v>
      </c>
      <c r="AC741" s="214">
        <v>12</v>
      </c>
      <c r="AD741" s="220" t="b">
        <f>IF(ISBLANK(GroupMember[[#This Row],[1. Identifiant interne d’exploitation agricole*]]),"",IF(ISERROR(MATCH(GroupMember[[#This Row],[1. Identifiant interne d’exploitation agricole*]],CertifiedCrop[1. Identifiant interne d’exploitation agricole*],0)),FALSE,TRUE))</f>
        <v>1</v>
      </c>
      <c r="AE741" s="220" t="b">
        <f>IF(ISBLANK(GroupMember[[#This Row],[1. Identifiant interne d’exploitation agricole*]]),"",IF(ISERROR(MATCH(GroupMember[[#This Row],[1. Identifiant interne d’exploitation agricole*]],FarmUnit[1. Identifiant interne d’exploitation agricole*],0)),FALSE,TRUE))</f>
        <v>1</v>
      </c>
      <c r="AF741" s="165" t="str">
        <f t="shared" si="44"/>
        <v xml:space="preserve"> HELENE  BAH</v>
      </c>
      <c r="AG741" s="166" t="str">
        <f t="shared" si="45"/>
        <v>12/5/2022</v>
      </c>
      <c r="AH741" s="167">
        <f t="shared" si="47"/>
        <v>6</v>
      </c>
      <c r="AI741" s="168">
        <f t="shared" si="46"/>
        <v>0</v>
      </c>
    </row>
    <row r="742" spans="1:35" ht="15.75" customHeight="1" x14ac:dyDescent="0.2">
      <c r="A742" s="206" t="s">
        <v>2598</v>
      </c>
      <c r="B742" s="206" t="s">
        <v>667</v>
      </c>
      <c r="C742" s="206" t="s">
        <v>2598</v>
      </c>
      <c r="D742" s="227" t="s">
        <v>2455</v>
      </c>
      <c r="E742" s="206" t="s">
        <v>669</v>
      </c>
      <c r="F742" s="206" t="s">
        <v>670</v>
      </c>
      <c r="G742" s="227" t="s">
        <v>2455</v>
      </c>
      <c r="H742" s="276">
        <v>3.8</v>
      </c>
      <c r="I742" s="206" t="s">
        <v>671</v>
      </c>
      <c r="J742" s="206">
        <v>1</v>
      </c>
      <c r="K742" s="207">
        <v>2022</v>
      </c>
      <c r="L742" s="228" t="s">
        <v>2599</v>
      </c>
      <c r="M742" s="208" t="s">
        <v>2600</v>
      </c>
      <c r="N742" s="260" t="s">
        <v>667</v>
      </c>
      <c r="O742" s="209" t="s">
        <v>667</v>
      </c>
      <c r="P742" s="232" t="s">
        <v>674</v>
      </c>
      <c r="Q742" s="210">
        <v>1984</v>
      </c>
      <c r="R742" s="225">
        <v>5</v>
      </c>
      <c r="S742" s="211" t="s">
        <v>667</v>
      </c>
      <c r="T742" s="211" t="s">
        <v>667</v>
      </c>
      <c r="U742" s="211" t="s">
        <v>667</v>
      </c>
      <c r="V742" s="211" t="s">
        <v>667</v>
      </c>
      <c r="W742" s="211" t="s">
        <v>667</v>
      </c>
      <c r="X742" s="212">
        <v>0</v>
      </c>
      <c r="Y742" s="212">
        <v>0</v>
      </c>
      <c r="Z742" s="213" t="s">
        <v>2987</v>
      </c>
      <c r="AA742" s="214">
        <v>2022</v>
      </c>
      <c r="AB742" s="214">
        <v>5</v>
      </c>
      <c r="AC742" s="214">
        <v>12</v>
      </c>
      <c r="AD742" s="220" t="b">
        <f>IF(ISBLANK(GroupMember[[#This Row],[1. Identifiant interne d’exploitation agricole*]]),"",IF(ISERROR(MATCH(GroupMember[[#This Row],[1. Identifiant interne d’exploitation agricole*]],CertifiedCrop[1. Identifiant interne d’exploitation agricole*],0)),FALSE,TRUE))</f>
        <v>1</v>
      </c>
      <c r="AE742" s="220" t="b">
        <f>IF(ISBLANK(GroupMember[[#This Row],[1. Identifiant interne d’exploitation agricole*]]),"",IF(ISERROR(MATCH(GroupMember[[#This Row],[1. Identifiant interne d’exploitation agricole*]],FarmUnit[1. Identifiant interne d’exploitation agricole*],0)),FALSE,TRUE))</f>
        <v>1</v>
      </c>
      <c r="AF742" s="165" t="str">
        <f t="shared" si="44"/>
        <v xml:space="preserve"> SERGE ALAIN BAH MONHESSO</v>
      </c>
      <c r="AG742" s="166" t="str">
        <f t="shared" si="45"/>
        <v>12/5/2022</v>
      </c>
      <c r="AH742" s="167">
        <f t="shared" si="47"/>
        <v>6</v>
      </c>
      <c r="AI742" s="168">
        <f t="shared" si="46"/>
        <v>0</v>
      </c>
    </row>
    <row r="743" spans="1:35" ht="15.75" customHeight="1" x14ac:dyDescent="0.2">
      <c r="A743" s="206" t="s">
        <v>2601</v>
      </c>
      <c r="B743" s="206" t="s">
        <v>667</v>
      </c>
      <c r="C743" s="206" t="s">
        <v>2601</v>
      </c>
      <c r="D743" s="227" t="s">
        <v>2455</v>
      </c>
      <c r="E743" s="206" t="s">
        <v>669</v>
      </c>
      <c r="F743" s="206" t="s">
        <v>670</v>
      </c>
      <c r="G743" s="227" t="s">
        <v>2455</v>
      </c>
      <c r="H743" s="276">
        <v>2.13</v>
      </c>
      <c r="I743" s="206" t="s">
        <v>671</v>
      </c>
      <c r="J743" s="206">
        <v>1</v>
      </c>
      <c r="K743" s="207">
        <v>2022</v>
      </c>
      <c r="L743" s="228" t="s">
        <v>2602</v>
      </c>
      <c r="M743" s="208" t="s">
        <v>2603</v>
      </c>
      <c r="N743" s="260" t="s">
        <v>667</v>
      </c>
      <c r="O743" s="209" t="s">
        <v>667</v>
      </c>
      <c r="P743" s="232" t="s">
        <v>674</v>
      </c>
      <c r="Q743" s="210">
        <v>1982</v>
      </c>
      <c r="R743" s="225">
        <v>2</v>
      </c>
      <c r="S743" s="211" t="s">
        <v>667</v>
      </c>
      <c r="T743" s="211" t="s">
        <v>667</v>
      </c>
      <c r="U743" s="211" t="s">
        <v>667</v>
      </c>
      <c r="V743" s="211" t="s">
        <v>667</v>
      </c>
      <c r="W743" s="211" t="s">
        <v>667</v>
      </c>
      <c r="X743" s="212">
        <v>0</v>
      </c>
      <c r="Y743" s="212">
        <v>0</v>
      </c>
      <c r="Z743" s="213" t="s">
        <v>2987</v>
      </c>
      <c r="AA743" s="214">
        <v>2022</v>
      </c>
      <c r="AB743" s="214">
        <v>5</v>
      </c>
      <c r="AC743" s="214">
        <v>12</v>
      </c>
      <c r="AD743" s="220" t="b">
        <f>IF(ISBLANK(GroupMember[[#This Row],[1. Identifiant interne d’exploitation agricole*]]),"",IF(ISERROR(MATCH(GroupMember[[#This Row],[1. Identifiant interne d’exploitation agricole*]],CertifiedCrop[1. Identifiant interne d’exploitation agricole*],0)),FALSE,TRUE))</f>
        <v>1</v>
      </c>
      <c r="AE743" s="220" t="b">
        <f>IF(ISBLANK(GroupMember[[#This Row],[1. Identifiant interne d’exploitation agricole*]]),"",IF(ISERROR(MATCH(GroupMember[[#This Row],[1. Identifiant interne d’exploitation agricole*]],FarmUnit[1. Identifiant interne d’exploitation agricole*],0)),FALSE,TRUE))</f>
        <v>1</v>
      </c>
      <c r="AF743" s="165" t="str">
        <f t="shared" si="44"/>
        <v xml:space="preserve"> SEU GASTON DANHI</v>
      </c>
      <c r="AG743" s="166" t="str">
        <f t="shared" si="45"/>
        <v>12/5/2022</v>
      </c>
      <c r="AH743" s="167">
        <f t="shared" si="47"/>
        <v>6</v>
      </c>
      <c r="AI743" s="168">
        <f t="shared" si="46"/>
        <v>0</v>
      </c>
    </row>
    <row r="744" spans="1:35" ht="15.75" customHeight="1" x14ac:dyDescent="0.2">
      <c r="A744" s="206" t="s">
        <v>2604</v>
      </c>
      <c r="B744" s="206" t="s">
        <v>667</v>
      </c>
      <c r="C744" s="206" t="s">
        <v>2604</v>
      </c>
      <c r="D744" s="227" t="s">
        <v>2455</v>
      </c>
      <c r="E744" s="206" t="s">
        <v>669</v>
      </c>
      <c r="F744" s="206" t="s">
        <v>670</v>
      </c>
      <c r="G744" s="227" t="s">
        <v>2455</v>
      </c>
      <c r="H744" s="276">
        <v>1.48</v>
      </c>
      <c r="I744" s="206" t="s">
        <v>671</v>
      </c>
      <c r="J744" s="206">
        <v>1</v>
      </c>
      <c r="K744" s="207">
        <v>2022</v>
      </c>
      <c r="L744" s="228" t="s">
        <v>2605</v>
      </c>
      <c r="M744" s="208" t="s">
        <v>3074</v>
      </c>
      <c r="N744" s="260" t="s">
        <v>667</v>
      </c>
      <c r="O744" s="209" t="s">
        <v>3075</v>
      </c>
      <c r="P744" s="232" t="s">
        <v>674</v>
      </c>
      <c r="Q744" s="210">
        <v>1976</v>
      </c>
      <c r="R744" s="225">
        <v>2</v>
      </c>
      <c r="S744" s="211" t="s">
        <v>667</v>
      </c>
      <c r="T744" s="211" t="s">
        <v>667</v>
      </c>
      <c r="U744" s="211" t="s">
        <v>667</v>
      </c>
      <c r="V744" s="211" t="s">
        <v>667</v>
      </c>
      <c r="W744" s="211" t="s">
        <v>667</v>
      </c>
      <c r="X744" s="212">
        <v>0</v>
      </c>
      <c r="Y744" s="212">
        <v>0</v>
      </c>
      <c r="Z744" s="213" t="s">
        <v>2987</v>
      </c>
      <c r="AA744" s="214">
        <v>2022</v>
      </c>
      <c r="AB744" s="214">
        <v>5</v>
      </c>
      <c r="AC744" s="214">
        <v>12</v>
      </c>
      <c r="AD744" s="220" t="b">
        <f>IF(ISBLANK(GroupMember[[#This Row],[1. Identifiant interne d’exploitation agricole*]]),"",IF(ISERROR(MATCH(GroupMember[[#This Row],[1. Identifiant interne d’exploitation agricole*]],CertifiedCrop[1. Identifiant interne d’exploitation agricole*],0)),FALSE,TRUE))</f>
        <v>1</v>
      </c>
      <c r="AE744" s="220" t="b">
        <f>IF(ISBLANK(GroupMember[[#This Row],[1. Identifiant interne d’exploitation agricole*]]),"",IF(ISERROR(MATCH(GroupMember[[#This Row],[1. Identifiant interne d’exploitation agricole*]],FarmUnit[1. Identifiant interne d’exploitation agricole*],0)),FALSE,TRUE))</f>
        <v>1</v>
      </c>
      <c r="AF744" s="165" t="str">
        <f t="shared" si="44"/>
        <v xml:space="preserve"> ANDERSON KE DEHISON</v>
      </c>
      <c r="AG744" s="166" t="str">
        <f t="shared" si="45"/>
        <v>12/5/2022</v>
      </c>
      <c r="AH744" s="167">
        <f t="shared" si="47"/>
        <v>6</v>
      </c>
      <c r="AI744" s="168">
        <f t="shared" si="46"/>
        <v>0</v>
      </c>
    </row>
    <row r="745" spans="1:35" ht="15.75" customHeight="1" x14ac:dyDescent="0.2">
      <c r="A745" s="206" t="s">
        <v>2606</v>
      </c>
      <c r="B745" s="206" t="s">
        <v>667</v>
      </c>
      <c r="C745" s="206" t="s">
        <v>2606</v>
      </c>
      <c r="D745" s="227" t="s">
        <v>2455</v>
      </c>
      <c r="E745" s="206" t="s">
        <v>669</v>
      </c>
      <c r="F745" s="206" t="s">
        <v>670</v>
      </c>
      <c r="G745" s="227" t="s">
        <v>2455</v>
      </c>
      <c r="H745" s="276">
        <v>1.1100000000000001</v>
      </c>
      <c r="I745" s="206" t="s">
        <v>671</v>
      </c>
      <c r="J745" s="206">
        <v>1</v>
      </c>
      <c r="K745" s="207">
        <v>2022</v>
      </c>
      <c r="L745" s="228" t="s">
        <v>2607</v>
      </c>
      <c r="M745" s="208" t="s">
        <v>2465</v>
      </c>
      <c r="N745" s="260" t="s">
        <v>667</v>
      </c>
      <c r="O745" s="209" t="s">
        <v>667</v>
      </c>
      <c r="P745" s="232" t="s">
        <v>674</v>
      </c>
      <c r="Q745" s="210">
        <v>1975</v>
      </c>
      <c r="R745" s="225">
        <v>4</v>
      </c>
      <c r="S745" s="211" t="s">
        <v>667</v>
      </c>
      <c r="T745" s="211" t="s">
        <v>667</v>
      </c>
      <c r="U745" s="211" t="s">
        <v>667</v>
      </c>
      <c r="V745" s="211" t="s">
        <v>667</v>
      </c>
      <c r="W745" s="211" t="s">
        <v>667</v>
      </c>
      <c r="X745" s="212">
        <v>0</v>
      </c>
      <c r="Y745" s="212">
        <v>0</v>
      </c>
      <c r="Z745" s="213" t="s">
        <v>2987</v>
      </c>
      <c r="AA745" s="214">
        <v>2022</v>
      </c>
      <c r="AB745" s="214">
        <v>5</v>
      </c>
      <c r="AC745" s="214">
        <v>12</v>
      </c>
      <c r="AD745" s="220" t="b">
        <f>IF(ISBLANK(GroupMember[[#This Row],[1. Identifiant interne d’exploitation agricole*]]),"",IF(ISERROR(MATCH(GroupMember[[#This Row],[1. Identifiant interne d’exploitation agricole*]],CertifiedCrop[1. Identifiant interne d’exploitation agricole*],0)),FALSE,TRUE))</f>
        <v>1</v>
      </c>
      <c r="AE745" s="220" t="b">
        <f>IF(ISBLANK(GroupMember[[#This Row],[1. Identifiant interne d’exploitation agricole*]]),"",IF(ISERROR(MATCH(GroupMember[[#This Row],[1. Identifiant interne d’exploitation agricole*]],FarmUnit[1. Identifiant interne d’exploitation agricole*],0)),FALSE,TRUE))</f>
        <v>1</v>
      </c>
      <c r="AF745" s="165" t="str">
        <f t="shared" si="44"/>
        <v xml:space="preserve"> OULAI YVES  DJEWENI</v>
      </c>
      <c r="AG745" s="166" t="str">
        <f t="shared" si="45"/>
        <v>12/5/2022</v>
      </c>
      <c r="AH745" s="167">
        <f t="shared" si="47"/>
        <v>6</v>
      </c>
      <c r="AI745" s="168">
        <f t="shared" si="46"/>
        <v>0</v>
      </c>
    </row>
    <row r="746" spans="1:35" ht="15.75" customHeight="1" x14ac:dyDescent="0.2">
      <c r="A746" s="206" t="s">
        <v>2608</v>
      </c>
      <c r="B746" s="206" t="s">
        <v>667</v>
      </c>
      <c r="C746" s="206" t="s">
        <v>2608</v>
      </c>
      <c r="D746" s="227" t="s">
        <v>2455</v>
      </c>
      <c r="E746" s="206" t="s">
        <v>669</v>
      </c>
      <c r="F746" s="206" t="s">
        <v>670</v>
      </c>
      <c r="G746" s="227" t="s">
        <v>2455</v>
      </c>
      <c r="H746" s="276">
        <v>1.02</v>
      </c>
      <c r="I746" s="206" t="s">
        <v>671</v>
      </c>
      <c r="J746" s="206">
        <v>1</v>
      </c>
      <c r="K746" s="207">
        <v>2022</v>
      </c>
      <c r="L746" s="228" t="s">
        <v>2609</v>
      </c>
      <c r="M746" s="208" t="s">
        <v>1690</v>
      </c>
      <c r="N746" s="260" t="s">
        <v>667</v>
      </c>
      <c r="O746" s="209" t="s">
        <v>667</v>
      </c>
      <c r="P746" s="232" t="s">
        <v>674</v>
      </c>
      <c r="Q746" s="210">
        <v>1974</v>
      </c>
      <c r="R746" s="225">
        <v>5</v>
      </c>
      <c r="S746" s="211" t="s">
        <v>667</v>
      </c>
      <c r="T746" s="211" t="s">
        <v>667</v>
      </c>
      <c r="U746" s="211" t="s">
        <v>667</v>
      </c>
      <c r="V746" s="211" t="s">
        <v>667</v>
      </c>
      <c r="W746" s="211" t="s">
        <v>667</v>
      </c>
      <c r="X746" s="212">
        <v>0</v>
      </c>
      <c r="Y746" s="212">
        <v>0</v>
      </c>
      <c r="Z746" s="213" t="s">
        <v>2987</v>
      </c>
      <c r="AA746" s="214">
        <v>2022</v>
      </c>
      <c r="AB746" s="214">
        <v>5</v>
      </c>
      <c r="AC746" s="214">
        <v>12</v>
      </c>
      <c r="AD746" s="220" t="b">
        <f>IF(ISBLANK(GroupMember[[#This Row],[1. Identifiant interne d’exploitation agricole*]]),"",IF(ISERROR(MATCH(GroupMember[[#This Row],[1. Identifiant interne d’exploitation agricole*]],CertifiedCrop[1. Identifiant interne d’exploitation agricole*],0)),FALSE,TRUE))</f>
        <v>1</v>
      </c>
      <c r="AE746" s="220" t="b">
        <f>IF(ISBLANK(GroupMember[[#This Row],[1. Identifiant interne d’exploitation agricole*]]),"",IF(ISERROR(MATCH(GroupMember[[#This Row],[1. Identifiant interne d’exploitation agricole*]],FarmUnit[1. Identifiant interne d’exploitation agricole*],0)),FALSE,TRUE))</f>
        <v>1</v>
      </c>
      <c r="AF746" s="165" t="str">
        <f t="shared" si="44"/>
        <v xml:space="preserve"> ATHANASE DOHO</v>
      </c>
      <c r="AG746" s="166" t="str">
        <f t="shared" si="45"/>
        <v>12/5/2022</v>
      </c>
      <c r="AH746" s="167">
        <f t="shared" si="47"/>
        <v>6</v>
      </c>
      <c r="AI746" s="168">
        <f t="shared" si="46"/>
        <v>0</v>
      </c>
    </row>
    <row r="747" spans="1:35" ht="15.75" customHeight="1" x14ac:dyDescent="0.2">
      <c r="A747" s="206" t="s">
        <v>2610</v>
      </c>
      <c r="B747" s="206" t="s">
        <v>667</v>
      </c>
      <c r="C747" s="206" t="s">
        <v>2610</v>
      </c>
      <c r="D747" s="227" t="s">
        <v>2455</v>
      </c>
      <c r="E747" s="206" t="s">
        <v>669</v>
      </c>
      <c r="F747" s="206" t="s">
        <v>670</v>
      </c>
      <c r="G747" s="227" t="s">
        <v>2455</v>
      </c>
      <c r="H747" s="276">
        <v>1.58</v>
      </c>
      <c r="I747" s="206" t="s">
        <v>671</v>
      </c>
      <c r="J747" s="206">
        <v>1</v>
      </c>
      <c r="K747" s="207">
        <v>2022</v>
      </c>
      <c r="L747" s="228" t="s">
        <v>2611</v>
      </c>
      <c r="M747" s="208" t="s">
        <v>2612</v>
      </c>
      <c r="N747" s="260" t="s">
        <v>667</v>
      </c>
      <c r="O747" s="209" t="s">
        <v>667</v>
      </c>
      <c r="P747" s="232" t="s">
        <v>674</v>
      </c>
      <c r="Q747" s="210">
        <v>1980</v>
      </c>
      <c r="R747" s="225">
        <v>6</v>
      </c>
      <c r="S747" s="211" t="s">
        <v>667</v>
      </c>
      <c r="T747" s="211" t="s">
        <v>667</v>
      </c>
      <c r="U747" s="211" t="s">
        <v>667</v>
      </c>
      <c r="V747" s="211" t="s">
        <v>667</v>
      </c>
      <c r="W747" s="211" t="s">
        <v>667</v>
      </c>
      <c r="X747" s="212">
        <v>0</v>
      </c>
      <c r="Y747" s="212">
        <v>0</v>
      </c>
      <c r="Z747" s="213" t="s">
        <v>2987</v>
      </c>
      <c r="AA747" s="214">
        <v>2022</v>
      </c>
      <c r="AB747" s="214">
        <v>5</v>
      </c>
      <c r="AC747" s="214">
        <v>30</v>
      </c>
      <c r="AD747" s="220" t="b">
        <f>IF(ISBLANK(GroupMember[[#This Row],[1. Identifiant interne d’exploitation agricole*]]),"",IF(ISERROR(MATCH(GroupMember[[#This Row],[1. Identifiant interne d’exploitation agricole*]],CertifiedCrop[1. Identifiant interne d’exploitation agricole*],0)),FALSE,TRUE))</f>
        <v>1</v>
      </c>
      <c r="AE747" s="220" t="b">
        <f>IF(ISBLANK(GroupMember[[#This Row],[1. Identifiant interne d’exploitation agricole*]]),"",IF(ISERROR(MATCH(GroupMember[[#This Row],[1. Identifiant interne d’exploitation agricole*]],FarmUnit[1. Identifiant interne d’exploitation agricole*],0)),FALSE,TRUE))</f>
        <v>1</v>
      </c>
      <c r="AF747" s="165" t="str">
        <f t="shared" si="44"/>
        <v xml:space="preserve"> PAUL AUBIERGE  GBAYO</v>
      </c>
      <c r="AG747" s="166" t="str">
        <f t="shared" si="45"/>
        <v>30/5/2022</v>
      </c>
      <c r="AH747" s="167">
        <f t="shared" si="47"/>
        <v>4</v>
      </c>
      <c r="AI747" s="168">
        <f t="shared" si="46"/>
        <v>0</v>
      </c>
    </row>
    <row r="748" spans="1:35" ht="15.75" customHeight="1" x14ac:dyDescent="0.2">
      <c r="A748" s="206" t="s">
        <v>2613</v>
      </c>
      <c r="B748" s="206" t="s">
        <v>667</v>
      </c>
      <c r="C748" s="206" t="s">
        <v>2613</v>
      </c>
      <c r="D748" s="227" t="s">
        <v>2455</v>
      </c>
      <c r="E748" s="206" t="s">
        <v>669</v>
      </c>
      <c r="F748" s="206" t="s">
        <v>670</v>
      </c>
      <c r="G748" s="227" t="s">
        <v>2455</v>
      </c>
      <c r="H748" s="276">
        <v>1.59</v>
      </c>
      <c r="I748" s="206" t="s">
        <v>671</v>
      </c>
      <c r="J748" s="206">
        <v>1</v>
      </c>
      <c r="K748" s="207">
        <v>2022</v>
      </c>
      <c r="L748" s="228" t="s">
        <v>2614</v>
      </c>
      <c r="M748" s="208" t="s">
        <v>2615</v>
      </c>
      <c r="N748" s="260" t="s">
        <v>667</v>
      </c>
      <c r="O748" s="209" t="s">
        <v>667</v>
      </c>
      <c r="P748" s="232" t="s">
        <v>674</v>
      </c>
      <c r="Q748" s="210">
        <v>1974</v>
      </c>
      <c r="R748" s="225">
        <v>3</v>
      </c>
      <c r="S748" s="211" t="s">
        <v>667</v>
      </c>
      <c r="T748" s="211" t="s">
        <v>667</v>
      </c>
      <c r="U748" s="211" t="s">
        <v>667</v>
      </c>
      <c r="V748" s="211" t="s">
        <v>667</v>
      </c>
      <c r="W748" s="211" t="s">
        <v>667</v>
      </c>
      <c r="X748" s="212">
        <v>0</v>
      </c>
      <c r="Y748" s="212">
        <v>0</v>
      </c>
      <c r="Z748" s="213" t="s">
        <v>2987</v>
      </c>
      <c r="AA748" s="214">
        <v>2022</v>
      </c>
      <c r="AB748" s="214">
        <v>5</v>
      </c>
      <c r="AC748" s="214">
        <v>30</v>
      </c>
      <c r="AD748" s="220" t="b">
        <f>IF(ISBLANK(GroupMember[[#This Row],[1. Identifiant interne d’exploitation agricole*]]),"",IF(ISERROR(MATCH(GroupMember[[#This Row],[1. Identifiant interne d’exploitation agricole*]],CertifiedCrop[1. Identifiant interne d’exploitation agricole*],0)),FALSE,TRUE))</f>
        <v>1</v>
      </c>
      <c r="AE748" s="220" t="b">
        <f>IF(ISBLANK(GroupMember[[#This Row],[1. Identifiant interne d’exploitation agricole*]]),"",IF(ISERROR(MATCH(GroupMember[[#This Row],[1. Identifiant interne d’exploitation agricole*]],FarmUnit[1. Identifiant interne d’exploitation agricole*],0)),FALSE,TRUE))</f>
        <v>1</v>
      </c>
      <c r="AF748" s="165" t="str">
        <f t="shared" si="44"/>
        <v xml:space="preserve"> GERVAIS GLOHOU</v>
      </c>
      <c r="AG748" s="166" t="str">
        <f t="shared" si="45"/>
        <v>30/5/2022</v>
      </c>
      <c r="AH748" s="167">
        <f t="shared" si="47"/>
        <v>4</v>
      </c>
      <c r="AI748" s="168">
        <f t="shared" si="46"/>
        <v>0</v>
      </c>
    </row>
    <row r="749" spans="1:35" ht="15.75" customHeight="1" x14ac:dyDescent="0.2">
      <c r="A749" s="206" t="s">
        <v>2616</v>
      </c>
      <c r="B749" s="206" t="s">
        <v>667</v>
      </c>
      <c r="C749" s="206" t="s">
        <v>2616</v>
      </c>
      <c r="D749" s="227" t="s">
        <v>2455</v>
      </c>
      <c r="E749" s="206" t="s">
        <v>669</v>
      </c>
      <c r="F749" s="206" t="s">
        <v>670</v>
      </c>
      <c r="G749" s="227" t="s">
        <v>2455</v>
      </c>
      <c r="H749" s="276">
        <v>1.92</v>
      </c>
      <c r="I749" s="206" t="s">
        <v>671</v>
      </c>
      <c r="J749" s="206">
        <v>1</v>
      </c>
      <c r="K749" s="207">
        <v>2022</v>
      </c>
      <c r="L749" s="228" t="s">
        <v>2617</v>
      </c>
      <c r="M749" s="208" t="s">
        <v>2618</v>
      </c>
      <c r="N749" s="260" t="s">
        <v>667</v>
      </c>
      <c r="O749" s="209" t="s">
        <v>667</v>
      </c>
      <c r="P749" s="232" t="s">
        <v>674</v>
      </c>
      <c r="Q749" s="210">
        <v>1975</v>
      </c>
      <c r="R749" s="225">
        <v>3</v>
      </c>
      <c r="S749" s="211" t="s">
        <v>667</v>
      </c>
      <c r="T749" s="211" t="s">
        <v>667</v>
      </c>
      <c r="U749" s="211" t="s">
        <v>667</v>
      </c>
      <c r="V749" s="211" t="s">
        <v>667</v>
      </c>
      <c r="W749" s="211" t="s">
        <v>667</v>
      </c>
      <c r="X749" s="212">
        <v>0</v>
      </c>
      <c r="Y749" s="212">
        <v>0</v>
      </c>
      <c r="Z749" s="213" t="s">
        <v>2987</v>
      </c>
      <c r="AA749" s="214">
        <v>2022</v>
      </c>
      <c r="AB749" s="214">
        <v>5</v>
      </c>
      <c r="AC749" s="214">
        <v>13</v>
      </c>
      <c r="AD749" s="220" t="b">
        <f>IF(ISBLANK(GroupMember[[#This Row],[1. Identifiant interne d’exploitation agricole*]]),"",IF(ISERROR(MATCH(GroupMember[[#This Row],[1. Identifiant interne d’exploitation agricole*]],CertifiedCrop[1. Identifiant interne d’exploitation agricole*],0)),FALSE,TRUE))</f>
        <v>1</v>
      </c>
      <c r="AE749" s="220" t="b">
        <f>IF(ISBLANK(GroupMember[[#This Row],[1. Identifiant interne d’exploitation agricole*]]),"",IF(ISERROR(MATCH(GroupMember[[#This Row],[1. Identifiant interne d’exploitation agricole*]],FarmUnit[1. Identifiant interne d’exploitation agricole*],0)),FALSE,TRUE))</f>
        <v>1</v>
      </c>
      <c r="AF749" s="165" t="str">
        <f t="shared" si="44"/>
        <v xml:space="preserve"> ALAIN ERIC GNOUHOU</v>
      </c>
      <c r="AG749" s="166" t="str">
        <f t="shared" si="45"/>
        <v>13/5/2022</v>
      </c>
      <c r="AH749" s="167">
        <f t="shared" si="47"/>
        <v>4</v>
      </c>
      <c r="AI749" s="168">
        <f t="shared" si="46"/>
        <v>0</v>
      </c>
    </row>
    <row r="750" spans="1:35" ht="15.75" customHeight="1" x14ac:dyDescent="0.2">
      <c r="A750" s="206" t="s">
        <v>2619</v>
      </c>
      <c r="B750" s="206" t="s">
        <v>667</v>
      </c>
      <c r="C750" s="206" t="s">
        <v>2619</v>
      </c>
      <c r="D750" s="227" t="s">
        <v>2455</v>
      </c>
      <c r="E750" s="206" t="s">
        <v>669</v>
      </c>
      <c r="F750" s="206" t="s">
        <v>670</v>
      </c>
      <c r="G750" s="227" t="s">
        <v>2455</v>
      </c>
      <c r="H750" s="276">
        <v>1.59</v>
      </c>
      <c r="I750" s="206" t="s">
        <v>671</v>
      </c>
      <c r="J750" s="206">
        <v>1</v>
      </c>
      <c r="K750" s="207">
        <v>2022</v>
      </c>
      <c r="L750" s="228" t="s">
        <v>3089</v>
      </c>
      <c r="M750" s="208" t="s">
        <v>937</v>
      </c>
      <c r="N750" s="260" t="s">
        <v>667</v>
      </c>
      <c r="O750" s="209" t="s">
        <v>667</v>
      </c>
      <c r="P750" s="232" t="s">
        <v>674</v>
      </c>
      <c r="Q750" s="210">
        <v>1982</v>
      </c>
      <c r="R750" s="225">
        <v>3</v>
      </c>
      <c r="S750" s="211" t="s">
        <v>667</v>
      </c>
      <c r="T750" s="211" t="s">
        <v>667</v>
      </c>
      <c r="U750" s="211" t="s">
        <v>667</v>
      </c>
      <c r="V750" s="211" t="s">
        <v>667</v>
      </c>
      <c r="W750" s="211" t="s">
        <v>667</v>
      </c>
      <c r="X750" s="212">
        <v>0</v>
      </c>
      <c r="Y750" s="212">
        <v>0</v>
      </c>
      <c r="Z750" s="213" t="s">
        <v>2987</v>
      </c>
      <c r="AA750" s="214">
        <v>2022</v>
      </c>
      <c r="AB750" s="214">
        <v>5</v>
      </c>
      <c r="AC750" s="214">
        <v>13</v>
      </c>
      <c r="AD750" s="220" t="b">
        <f>IF(ISBLANK(GroupMember[[#This Row],[1. Identifiant interne d’exploitation agricole*]]),"",IF(ISERROR(MATCH(GroupMember[[#This Row],[1. Identifiant interne d’exploitation agricole*]],CertifiedCrop[1. Identifiant interne d’exploitation agricole*],0)),FALSE,TRUE))</f>
        <v>1</v>
      </c>
      <c r="AE750" s="220" t="b">
        <f>IF(ISBLANK(GroupMember[[#This Row],[1. Identifiant interne d’exploitation agricole*]]),"",IF(ISERROR(MATCH(GroupMember[[#This Row],[1. Identifiant interne d’exploitation agricole*]],FarmUnit[1. Identifiant interne d’exploitation agricole*],0)),FALSE,TRUE))</f>
        <v>1</v>
      </c>
      <c r="AF750" s="165" t="str">
        <f t="shared" si="44"/>
        <v>SERGE PACOME GUEI</v>
      </c>
      <c r="AG750" s="166" t="str">
        <f t="shared" si="45"/>
        <v>13/5/2022</v>
      </c>
      <c r="AH750" s="167">
        <f t="shared" si="47"/>
        <v>4</v>
      </c>
      <c r="AI750" s="168">
        <f t="shared" si="46"/>
        <v>0</v>
      </c>
    </row>
    <row r="751" spans="1:35" ht="15.75" customHeight="1" x14ac:dyDescent="0.2">
      <c r="A751" s="206" t="s">
        <v>2620</v>
      </c>
      <c r="B751" s="206" t="s">
        <v>667</v>
      </c>
      <c r="C751" s="206" t="s">
        <v>2620</v>
      </c>
      <c r="D751" s="227" t="s">
        <v>2455</v>
      </c>
      <c r="E751" s="206" t="s">
        <v>669</v>
      </c>
      <c r="F751" s="206" t="s">
        <v>670</v>
      </c>
      <c r="G751" s="227" t="s">
        <v>2455</v>
      </c>
      <c r="H751" s="276">
        <v>1.61</v>
      </c>
      <c r="I751" s="206" t="s">
        <v>671</v>
      </c>
      <c r="J751" s="206">
        <v>1</v>
      </c>
      <c r="K751" s="207">
        <v>2022</v>
      </c>
      <c r="L751" s="228" t="s">
        <v>2481</v>
      </c>
      <c r="M751" s="208" t="s">
        <v>937</v>
      </c>
      <c r="N751" s="260" t="s">
        <v>667</v>
      </c>
      <c r="O751" s="209" t="s">
        <v>667</v>
      </c>
      <c r="P751" s="232" t="s">
        <v>674</v>
      </c>
      <c r="Q751" s="210">
        <v>1974</v>
      </c>
      <c r="R751" s="225">
        <v>2</v>
      </c>
      <c r="S751" s="211" t="s">
        <v>667</v>
      </c>
      <c r="T751" s="211" t="s">
        <v>667</v>
      </c>
      <c r="U751" s="211" t="s">
        <v>667</v>
      </c>
      <c r="V751" s="211" t="s">
        <v>667</v>
      </c>
      <c r="W751" s="211" t="s">
        <v>667</v>
      </c>
      <c r="X751" s="212">
        <v>0</v>
      </c>
      <c r="Y751" s="212">
        <v>0</v>
      </c>
      <c r="Z751" s="213" t="s">
        <v>2987</v>
      </c>
      <c r="AA751" s="214">
        <v>2022</v>
      </c>
      <c r="AB751" s="214">
        <v>5</v>
      </c>
      <c r="AC751" s="214">
        <v>13</v>
      </c>
      <c r="AD751" s="220" t="b">
        <f>IF(ISBLANK(GroupMember[[#This Row],[1. Identifiant interne d’exploitation agricole*]]),"",IF(ISERROR(MATCH(GroupMember[[#This Row],[1. Identifiant interne d’exploitation agricole*]],CertifiedCrop[1. Identifiant interne d’exploitation agricole*],0)),FALSE,TRUE))</f>
        <v>1</v>
      </c>
      <c r="AE751" s="220" t="b">
        <f>IF(ISBLANK(GroupMember[[#This Row],[1. Identifiant interne d’exploitation agricole*]]),"",IF(ISERROR(MATCH(GroupMember[[#This Row],[1. Identifiant interne d’exploitation agricole*]],FarmUnit[1. Identifiant interne d’exploitation agricole*],0)),FALSE,TRUE))</f>
        <v>1</v>
      </c>
      <c r="AF751" s="165" t="str">
        <f t="shared" si="44"/>
        <v xml:space="preserve"> FRANCOISE  GUEI</v>
      </c>
      <c r="AG751" s="166" t="str">
        <f t="shared" si="45"/>
        <v>13/5/2022</v>
      </c>
      <c r="AH751" s="167">
        <f t="shared" si="47"/>
        <v>4</v>
      </c>
      <c r="AI751" s="168">
        <f t="shared" si="46"/>
        <v>0</v>
      </c>
    </row>
    <row r="752" spans="1:35" ht="15.75" customHeight="1" x14ac:dyDescent="0.2">
      <c r="A752" s="206" t="s">
        <v>2621</v>
      </c>
      <c r="B752" s="206" t="s">
        <v>667</v>
      </c>
      <c r="C752" s="206" t="s">
        <v>2621</v>
      </c>
      <c r="D752" s="227" t="s">
        <v>2455</v>
      </c>
      <c r="E752" s="206" t="s">
        <v>669</v>
      </c>
      <c r="F752" s="206" t="s">
        <v>670</v>
      </c>
      <c r="G752" s="227" t="s">
        <v>2455</v>
      </c>
      <c r="H752" s="276">
        <v>2.34</v>
      </c>
      <c r="I752" s="206" t="s">
        <v>671</v>
      </c>
      <c r="J752" s="206">
        <v>1</v>
      </c>
      <c r="K752" s="207">
        <v>2022</v>
      </c>
      <c r="L752" s="228" t="s">
        <v>2622</v>
      </c>
      <c r="M752" s="208" t="s">
        <v>937</v>
      </c>
      <c r="N752" s="260" t="s">
        <v>667</v>
      </c>
      <c r="O752" s="209" t="s">
        <v>667</v>
      </c>
      <c r="P752" s="232" t="s">
        <v>674</v>
      </c>
      <c r="Q752" s="210">
        <v>1976</v>
      </c>
      <c r="R752" s="225">
        <v>3</v>
      </c>
      <c r="S752" s="211" t="s">
        <v>667</v>
      </c>
      <c r="T752" s="211" t="s">
        <v>667</v>
      </c>
      <c r="U752" s="211" t="s">
        <v>667</v>
      </c>
      <c r="V752" s="211" t="s">
        <v>667</v>
      </c>
      <c r="W752" s="211" t="s">
        <v>667</v>
      </c>
      <c r="X752" s="212">
        <v>0</v>
      </c>
      <c r="Y752" s="212">
        <v>0</v>
      </c>
      <c r="Z752" s="213" t="s">
        <v>2987</v>
      </c>
      <c r="AA752" s="214">
        <v>2022</v>
      </c>
      <c r="AB752" s="214">
        <v>5</v>
      </c>
      <c r="AC752" s="214">
        <v>13</v>
      </c>
      <c r="AD752" s="220" t="b">
        <f>IF(ISBLANK(GroupMember[[#This Row],[1. Identifiant interne d’exploitation agricole*]]),"",IF(ISERROR(MATCH(GroupMember[[#This Row],[1. Identifiant interne d’exploitation agricole*]],CertifiedCrop[1. Identifiant interne d’exploitation agricole*],0)),FALSE,TRUE))</f>
        <v>1</v>
      </c>
      <c r="AE752" s="220" t="b">
        <f>IF(ISBLANK(GroupMember[[#This Row],[1. Identifiant interne d’exploitation agricole*]]),"",IF(ISERROR(MATCH(GroupMember[[#This Row],[1. Identifiant interne d’exploitation agricole*]],FarmUnit[1. Identifiant interne d’exploitation agricole*],0)),FALSE,TRUE))</f>
        <v>1</v>
      </c>
      <c r="AF752" s="165" t="str">
        <f t="shared" si="44"/>
        <v xml:space="preserve"> GLAZAHI GUEI</v>
      </c>
      <c r="AG752" s="166" t="str">
        <f t="shared" si="45"/>
        <v>13/5/2022</v>
      </c>
      <c r="AH752" s="167">
        <f t="shared" si="47"/>
        <v>4</v>
      </c>
      <c r="AI752" s="168">
        <f t="shared" si="46"/>
        <v>0</v>
      </c>
    </row>
    <row r="753" spans="1:35" ht="15.75" customHeight="1" x14ac:dyDescent="0.2">
      <c r="A753" s="206" t="s">
        <v>2623</v>
      </c>
      <c r="B753" s="206" t="s">
        <v>667</v>
      </c>
      <c r="C753" s="206" t="s">
        <v>2623</v>
      </c>
      <c r="D753" s="227" t="s">
        <v>2455</v>
      </c>
      <c r="E753" s="206" t="s">
        <v>669</v>
      </c>
      <c r="F753" s="206" t="s">
        <v>670</v>
      </c>
      <c r="G753" s="227" t="s">
        <v>2455</v>
      </c>
      <c r="H753" s="276">
        <v>1.04</v>
      </c>
      <c r="I753" s="206" t="s">
        <v>671</v>
      </c>
      <c r="J753" s="206">
        <v>1</v>
      </c>
      <c r="K753" s="207">
        <v>2022</v>
      </c>
      <c r="L753" s="228" t="s">
        <v>2624</v>
      </c>
      <c r="M753" s="208" t="s">
        <v>2625</v>
      </c>
      <c r="N753" s="260" t="s">
        <v>667</v>
      </c>
      <c r="O753" s="209" t="s">
        <v>667</v>
      </c>
      <c r="P753" s="232" t="s">
        <v>674</v>
      </c>
      <c r="Q753" s="210">
        <v>1974</v>
      </c>
      <c r="R753" s="225">
        <v>3</v>
      </c>
      <c r="S753" s="211" t="s">
        <v>667</v>
      </c>
      <c r="T753" s="211" t="s">
        <v>667</v>
      </c>
      <c r="U753" s="211" t="s">
        <v>667</v>
      </c>
      <c r="V753" s="211" t="s">
        <v>667</v>
      </c>
      <c r="W753" s="211" t="s">
        <v>667</v>
      </c>
      <c r="X753" s="212">
        <v>0</v>
      </c>
      <c r="Y753" s="212">
        <v>0</v>
      </c>
      <c r="Z753" s="213" t="s">
        <v>2987</v>
      </c>
      <c r="AA753" s="214">
        <v>2022</v>
      </c>
      <c r="AB753" s="214">
        <v>3</v>
      </c>
      <c r="AC753" s="214">
        <v>2</v>
      </c>
      <c r="AD753" s="220" t="b">
        <f>IF(ISBLANK(GroupMember[[#This Row],[1. Identifiant interne d’exploitation agricole*]]),"",IF(ISERROR(MATCH(GroupMember[[#This Row],[1. Identifiant interne d’exploitation agricole*]],CertifiedCrop[1. Identifiant interne d’exploitation agricole*],0)),FALSE,TRUE))</f>
        <v>1</v>
      </c>
      <c r="AE753" s="220" t="b">
        <f>IF(ISBLANK(GroupMember[[#This Row],[1. Identifiant interne d’exploitation agricole*]]),"",IF(ISERROR(MATCH(GroupMember[[#This Row],[1. Identifiant interne d’exploitation agricole*]],FarmUnit[1. Identifiant interne d’exploitation agricole*],0)),FALSE,TRUE))</f>
        <v>1</v>
      </c>
      <c r="AF753" s="165" t="str">
        <f t="shared" si="44"/>
        <v xml:space="preserve"> STEPHANE KEI SEMOHAMBRE</v>
      </c>
      <c r="AG753" s="166" t="str">
        <f t="shared" si="45"/>
        <v>2/3/2022</v>
      </c>
      <c r="AH753" s="167">
        <f t="shared" si="47"/>
        <v>6</v>
      </c>
      <c r="AI753" s="168">
        <f t="shared" si="46"/>
        <v>0</v>
      </c>
    </row>
    <row r="754" spans="1:35" ht="15.75" customHeight="1" x14ac:dyDescent="0.2">
      <c r="A754" s="206" t="s">
        <v>2626</v>
      </c>
      <c r="B754" s="206" t="s">
        <v>667</v>
      </c>
      <c r="C754" s="206" t="s">
        <v>2626</v>
      </c>
      <c r="D754" s="227" t="s">
        <v>2455</v>
      </c>
      <c r="E754" s="206" t="s">
        <v>669</v>
      </c>
      <c r="F754" s="206" t="s">
        <v>670</v>
      </c>
      <c r="G754" s="227" t="s">
        <v>2455</v>
      </c>
      <c r="H754" s="276">
        <v>2.85</v>
      </c>
      <c r="I754" s="206" t="s">
        <v>671</v>
      </c>
      <c r="J754" s="206">
        <v>1</v>
      </c>
      <c r="K754" s="207">
        <v>2022</v>
      </c>
      <c r="L754" s="228" t="s">
        <v>2627</v>
      </c>
      <c r="M754" s="208" t="s">
        <v>1045</v>
      </c>
      <c r="N754" s="260" t="s">
        <v>667</v>
      </c>
      <c r="O754" s="209" t="s">
        <v>667</v>
      </c>
      <c r="P754" s="232" t="s">
        <v>674</v>
      </c>
      <c r="Q754" s="210">
        <v>1984</v>
      </c>
      <c r="R754" s="225">
        <v>2</v>
      </c>
      <c r="S754" s="211" t="s">
        <v>667</v>
      </c>
      <c r="T754" s="211" t="s">
        <v>667</v>
      </c>
      <c r="U754" s="211" t="s">
        <v>667</v>
      </c>
      <c r="V754" s="211" t="s">
        <v>667</v>
      </c>
      <c r="W754" s="211" t="s">
        <v>667</v>
      </c>
      <c r="X754" s="212">
        <v>0</v>
      </c>
      <c r="Y754" s="212">
        <v>0</v>
      </c>
      <c r="Z754" s="213" t="s">
        <v>2987</v>
      </c>
      <c r="AA754" s="214">
        <v>2022</v>
      </c>
      <c r="AB754" s="214">
        <v>3</v>
      </c>
      <c r="AC754" s="214">
        <v>2</v>
      </c>
      <c r="AD754" s="220" t="b">
        <f>IF(ISBLANK(GroupMember[[#This Row],[1. Identifiant interne d’exploitation agricole*]]),"",IF(ISERROR(MATCH(GroupMember[[#This Row],[1. Identifiant interne d’exploitation agricole*]],CertifiedCrop[1. Identifiant interne d’exploitation agricole*],0)),FALSE,TRUE))</f>
        <v>1</v>
      </c>
      <c r="AE754" s="220" t="b">
        <f>IF(ISBLANK(GroupMember[[#This Row],[1. Identifiant interne d’exploitation agricole*]]),"",IF(ISERROR(MATCH(GroupMember[[#This Row],[1. Identifiant interne d’exploitation agricole*]],FarmUnit[1. Identifiant interne d’exploitation agricole*],0)),FALSE,TRUE))</f>
        <v>1</v>
      </c>
      <c r="AF754" s="165" t="str">
        <f t="shared" si="44"/>
        <v xml:space="preserve"> KOUADIO  KOFFI</v>
      </c>
      <c r="AG754" s="166" t="str">
        <f t="shared" si="45"/>
        <v>2/3/2022</v>
      </c>
      <c r="AH754" s="167">
        <f t="shared" si="47"/>
        <v>6</v>
      </c>
      <c r="AI754" s="168">
        <f t="shared" si="46"/>
        <v>0</v>
      </c>
    </row>
    <row r="755" spans="1:35" ht="15.75" customHeight="1" x14ac:dyDescent="0.2">
      <c r="A755" s="206" t="s">
        <v>2628</v>
      </c>
      <c r="B755" s="206" t="s">
        <v>667</v>
      </c>
      <c r="C755" s="206" t="s">
        <v>2628</v>
      </c>
      <c r="D755" s="227" t="s">
        <v>2455</v>
      </c>
      <c r="E755" s="206" t="s">
        <v>669</v>
      </c>
      <c r="F755" s="206" t="s">
        <v>670</v>
      </c>
      <c r="G755" s="227" t="s">
        <v>2455</v>
      </c>
      <c r="H755" s="276">
        <v>1.1200000000000001</v>
      </c>
      <c r="I755" s="206" t="s">
        <v>671</v>
      </c>
      <c r="J755" s="206">
        <v>1</v>
      </c>
      <c r="K755" s="207">
        <v>2022</v>
      </c>
      <c r="L755" s="228" t="s">
        <v>2629</v>
      </c>
      <c r="M755" s="208" t="s">
        <v>3059</v>
      </c>
      <c r="N755" s="260" t="s">
        <v>3060</v>
      </c>
      <c r="O755" s="209" t="s">
        <v>3061</v>
      </c>
      <c r="P755" s="232" t="s">
        <v>674</v>
      </c>
      <c r="Q755" s="210">
        <v>1982</v>
      </c>
      <c r="R755" s="225">
        <v>3</v>
      </c>
      <c r="S755" s="211" t="s">
        <v>667</v>
      </c>
      <c r="T755" s="211" t="s">
        <v>667</v>
      </c>
      <c r="U755" s="211" t="s">
        <v>667</v>
      </c>
      <c r="V755" s="211" t="s">
        <v>667</v>
      </c>
      <c r="W755" s="211" t="s">
        <v>667</v>
      </c>
      <c r="X755" s="212">
        <v>0</v>
      </c>
      <c r="Y755" s="212">
        <v>0</v>
      </c>
      <c r="Z755" s="213" t="s">
        <v>2987</v>
      </c>
      <c r="AA755" s="214">
        <v>2022</v>
      </c>
      <c r="AB755" s="214">
        <v>3</v>
      </c>
      <c r="AC755" s="214">
        <v>2</v>
      </c>
      <c r="AD755" s="220" t="b">
        <f>IF(ISBLANK(GroupMember[[#This Row],[1. Identifiant interne d’exploitation agricole*]]),"",IF(ISERROR(MATCH(GroupMember[[#This Row],[1. Identifiant interne d’exploitation agricole*]],CertifiedCrop[1. Identifiant interne d’exploitation agricole*],0)),FALSE,TRUE))</f>
        <v>1</v>
      </c>
      <c r="AE755" s="220" t="b">
        <f>IF(ISBLANK(GroupMember[[#This Row],[1. Identifiant interne d’exploitation agricole*]]),"",IF(ISERROR(MATCH(GroupMember[[#This Row],[1. Identifiant interne d’exploitation agricole*]],FarmUnit[1. Identifiant interne d’exploitation agricole*],0)),FALSE,TRUE))</f>
        <v>1</v>
      </c>
      <c r="AF755" s="165" t="str">
        <f t="shared" ref="AF755:AF818" si="48">IFERROR(CONCATENATE(L755," ",M755),"")</f>
        <v xml:space="preserve"> EMMANUEL KOYAN</v>
      </c>
      <c r="AG755" s="166" t="str">
        <f t="shared" ref="AG755:AG818" si="49">CONCATENATE(AC755,"/",AB755,"/",AA755)</f>
        <v>2/3/2022</v>
      </c>
      <c r="AH755" s="167">
        <f t="shared" si="47"/>
        <v>6</v>
      </c>
      <c r="AI755" s="168">
        <f t="shared" ref="AI755:AI818" si="50">IF((X755+Y755/12)&lt;0,"",(X755+Y755/12))</f>
        <v>0</v>
      </c>
    </row>
    <row r="756" spans="1:35" ht="15.75" customHeight="1" x14ac:dyDescent="0.2">
      <c r="A756" s="206" t="s">
        <v>2630</v>
      </c>
      <c r="B756" s="206" t="s">
        <v>667</v>
      </c>
      <c r="C756" s="206" t="s">
        <v>2630</v>
      </c>
      <c r="D756" s="227" t="s">
        <v>2455</v>
      </c>
      <c r="E756" s="206" t="s">
        <v>669</v>
      </c>
      <c r="F756" s="206" t="s">
        <v>670</v>
      </c>
      <c r="G756" s="227" t="s">
        <v>2455</v>
      </c>
      <c r="H756" s="276">
        <v>2.84</v>
      </c>
      <c r="I756" s="206" t="s">
        <v>671</v>
      </c>
      <c r="J756" s="206">
        <v>1</v>
      </c>
      <c r="K756" s="207">
        <v>2022</v>
      </c>
      <c r="L756" s="228" t="s">
        <v>2631</v>
      </c>
      <c r="M756" s="208" t="s">
        <v>2632</v>
      </c>
      <c r="N756" s="260" t="s">
        <v>667</v>
      </c>
      <c r="O756" s="209" t="s">
        <v>667</v>
      </c>
      <c r="P756" s="232" t="s">
        <v>674</v>
      </c>
      <c r="Q756" s="210">
        <v>1976</v>
      </c>
      <c r="R756" s="225">
        <v>5</v>
      </c>
      <c r="S756" s="211" t="s">
        <v>667</v>
      </c>
      <c r="T756" s="211" t="s">
        <v>667</v>
      </c>
      <c r="U756" s="211" t="s">
        <v>667</v>
      </c>
      <c r="V756" s="211" t="s">
        <v>667</v>
      </c>
      <c r="W756" s="211" t="s">
        <v>667</v>
      </c>
      <c r="X756" s="212">
        <v>0</v>
      </c>
      <c r="Y756" s="212">
        <v>0</v>
      </c>
      <c r="Z756" s="213" t="s">
        <v>2987</v>
      </c>
      <c r="AA756" s="214">
        <v>2022</v>
      </c>
      <c r="AB756" s="214">
        <v>3</v>
      </c>
      <c r="AC756" s="214">
        <v>2</v>
      </c>
      <c r="AD756" s="220" t="b">
        <f>IF(ISBLANK(GroupMember[[#This Row],[1. Identifiant interne d’exploitation agricole*]]),"",IF(ISERROR(MATCH(GroupMember[[#This Row],[1. Identifiant interne d’exploitation agricole*]],CertifiedCrop[1. Identifiant interne d’exploitation agricole*],0)),FALSE,TRUE))</f>
        <v>1</v>
      </c>
      <c r="AE756" s="220" t="b">
        <f>IF(ISBLANK(GroupMember[[#This Row],[1. Identifiant interne d’exploitation agricole*]]),"",IF(ISERROR(MATCH(GroupMember[[#This Row],[1. Identifiant interne d’exploitation agricole*]],FarmUnit[1. Identifiant interne d’exploitation agricole*],0)),FALSE,TRUE))</f>
        <v>1</v>
      </c>
      <c r="AF756" s="165" t="str">
        <f t="shared" si="48"/>
        <v xml:space="preserve">YSLVAIN MAHOU </v>
      </c>
      <c r="AG756" s="166" t="str">
        <f t="shared" si="49"/>
        <v>2/3/2022</v>
      </c>
      <c r="AH756" s="167">
        <f t="shared" si="47"/>
        <v>6</v>
      </c>
      <c r="AI756" s="168">
        <f t="shared" si="50"/>
        <v>0</v>
      </c>
    </row>
    <row r="757" spans="1:35" ht="15.75" customHeight="1" x14ac:dyDescent="0.2">
      <c r="A757" s="206" t="s">
        <v>2633</v>
      </c>
      <c r="B757" s="206" t="s">
        <v>667</v>
      </c>
      <c r="C757" s="206" t="s">
        <v>2633</v>
      </c>
      <c r="D757" s="227" t="s">
        <v>2455</v>
      </c>
      <c r="E757" s="206" t="s">
        <v>669</v>
      </c>
      <c r="F757" s="206" t="s">
        <v>670</v>
      </c>
      <c r="G757" s="227" t="s">
        <v>2455</v>
      </c>
      <c r="H757" s="276">
        <v>2.64</v>
      </c>
      <c r="I757" s="206" t="s">
        <v>671</v>
      </c>
      <c r="J757" s="206">
        <v>1</v>
      </c>
      <c r="K757" s="207">
        <v>2022</v>
      </c>
      <c r="L757" s="228" t="s">
        <v>2634</v>
      </c>
      <c r="M757" s="208" t="s">
        <v>1628</v>
      </c>
      <c r="N757" s="260" t="s">
        <v>667</v>
      </c>
      <c r="O757" s="209" t="s">
        <v>667</v>
      </c>
      <c r="P757" s="232" t="s">
        <v>674</v>
      </c>
      <c r="Q757" s="210">
        <v>1975</v>
      </c>
      <c r="R757" s="225">
        <v>2</v>
      </c>
      <c r="S757" s="211" t="s">
        <v>667</v>
      </c>
      <c r="T757" s="211" t="s">
        <v>667</v>
      </c>
      <c r="U757" s="211" t="s">
        <v>667</v>
      </c>
      <c r="V757" s="211" t="s">
        <v>667</v>
      </c>
      <c r="W757" s="211" t="s">
        <v>667</v>
      </c>
      <c r="X757" s="212">
        <v>0</v>
      </c>
      <c r="Y757" s="212">
        <v>0</v>
      </c>
      <c r="Z757" s="213" t="s">
        <v>2987</v>
      </c>
      <c r="AA757" s="214">
        <v>2022</v>
      </c>
      <c r="AB757" s="214">
        <v>3</v>
      </c>
      <c r="AC757" s="214">
        <v>2</v>
      </c>
      <c r="AD757" s="220" t="b">
        <f>IF(ISBLANK(GroupMember[[#This Row],[1. Identifiant interne d’exploitation agricole*]]),"",IF(ISERROR(MATCH(GroupMember[[#This Row],[1. Identifiant interne d’exploitation agricole*]],CertifiedCrop[1. Identifiant interne d’exploitation agricole*],0)),FALSE,TRUE))</f>
        <v>1</v>
      </c>
      <c r="AE757" s="220" t="b">
        <f>IF(ISBLANK(GroupMember[[#This Row],[1. Identifiant interne d’exploitation agricole*]]),"",IF(ISERROR(MATCH(GroupMember[[#This Row],[1. Identifiant interne d’exploitation agricole*]],FarmUnit[1. Identifiant interne d’exploitation agricole*],0)),FALSE,TRUE))</f>
        <v>1</v>
      </c>
      <c r="AF757" s="165" t="str">
        <f t="shared" si="48"/>
        <v xml:space="preserve"> ANDRIEN OULAI</v>
      </c>
      <c r="AG757" s="166" t="str">
        <f t="shared" si="49"/>
        <v>2/3/2022</v>
      </c>
      <c r="AH757" s="167">
        <f t="shared" si="47"/>
        <v>6</v>
      </c>
      <c r="AI757" s="168">
        <f t="shared" si="50"/>
        <v>0</v>
      </c>
    </row>
    <row r="758" spans="1:35" ht="15.75" customHeight="1" x14ac:dyDescent="0.2">
      <c r="A758" s="206" t="s">
        <v>2635</v>
      </c>
      <c r="B758" s="206" t="s">
        <v>667</v>
      </c>
      <c r="C758" s="206" t="s">
        <v>2635</v>
      </c>
      <c r="D758" s="227" t="s">
        <v>2455</v>
      </c>
      <c r="E758" s="206" t="s">
        <v>669</v>
      </c>
      <c r="F758" s="206" t="s">
        <v>670</v>
      </c>
      <c r="G758" s="227" t="s">
        <v>2455</v>
      </c>
      <c r="H758" s="276">
        <v>2.35</v>
      </c>
      <c r="I758" s="206" t="s">
        <v>671</v>
      </c>
      <c r="J758" s="206">
        <v>1</v>
      </c>
      <c r="K758" s="207">
        <v>2022</v>
      </c>
      <c r="L758" s="228" t="s">
        <v>2636</v>
      </c>
      <c r="M758" s="208" t="s">
        <v>1628</v>
      </c>
      <c r="N758" s="260" t="s">
        <v>667</v>
      </c>
      <c r="O758" s="209" t="s">
        <v>667</v>
      </c>
      <c r="P758" s="232" t="s">
        <v>674</v>
      </c>
      <c r="Q758" s="210">
        <v>1974</v>
      </c>
      <c r="R758" s="225">
        <v>4</v>
      </c>
      <c r="S758" s="211" t="s">
        <v>667</v>
      </c>
      <c r="T758" s="211" t="s">
        <v>667</v>
      </c>
      <c r="U758" s="211" t="s">
        <v>667</v>
      </c>
      <c r="V758" s="211" t="s">
        <v>667</v>
      </c>
      <c r="W758" s="211" t="s">
        <v>667</v>
      </c>
      <c r="X758" s="212">
        <v>0</v>
      </c>
      <c r="Y758" s="212">
        <v>0</v>
      </c>
      <c r="Z758" s="213" t="s">
        <v>2987</v>
      </c>
      <c r="AA758" s="214">
        <v>2022</v>
      </c>
      <c r="AB758" s="214">
        <v>3</v>
      </c>
      <c r="AC758" s="214">
        <v>2</v>
      </c>
      <c r="AD758" s="220" t="b">
        <f>IF(ISBLANK(GroupMember[[#This Row],[1. Identifiant interne d’exploitation agricole*]]),"",IF(ISERROR(MATCH(GroupMember[[#This Row],[1. Identifiant interne d’exploitation agricole*]],CertifiedCrop[1. Identifiant interne d’exploitation agricole*],0)),FALSE,TRUE))</f>
        <v>1</v>
      </c>
      <c r="AE758" s="220" t="b">
        <f>IF(ISBLANK(GroupMember[[#This Row],[1. Identifiant interne d’exploitation agricole*]]),"",IF(ISERROR(MATCH(GroupMember[[#This Row],[1. Identifiant interne d’exploitation agricole*]],FarmUnit[1. Identifiant interne d’exploitation agricole*],0)),FALSE,TRUE))</f>
        <v>1</v>
      </c>
      <c r="AF758" s="165" t="str">
        <f t="shared" si="48"/>
        <v xml:space="preserve"> PAULIN OULAI</v>
      </c>
      <c r="AG758" s="166" t="str">
        <f t="shared" si="49"/>
        <v>2/3/2022</v>
      </c>
      <c r="AH758" s="167">
        <f t="shared" si="47"/>
        <v>6</v>
      </c>
      <c r="AI758" s="168">
        <f t="shared" si="50"/>
        <v>0</v>
      </c>
    </row>
    <row r="759" spans="1:35" ht="15.75" customHeight="1" x14ac:dyDescent="0.2">
      <c r="A759" s="206" t="s">
        <v>2637</v>
      </c>
      <c r="B759" s="206" t="s">
        <v>667</v>
      </c>
      <c r="C759" s="206" t="s">
        <v>2637</v>
      </c>
      <c r="D759" s="227" t="s">
        <v>2455</v>
      </c>
      <c r="E759" s="206" t="s">
        <v>669</v>
      </c>
      <c r="F759" s="206" t="s">
        <v>670</v>
      </c>
      <c r="G759" s="227" t="s">
        <v>2455</v>
      </c>
      <c r="H759" s="276">
        <v>1.25</v>
      </c>
      <c r="I759" s="206" t="s">
        <v>671</v>
      </c>
      <c r="J759" s="206">
        <v>1</v>
      </c>
      <c r="K759" s="207">
        <v>2022</v>
      </c>
      <c r="L759" s="228" t="s">
        <v>2629</v>
      </c>
      <c r="M759" s="208" t="s">
        <v>3105</v>
      </c>
      <c r="N759" s="260" t="s">
        <v>3106</v>
      </c>
      <c r="O759" s="209" t="s">
        <v>3107</v>
      </c>
      <c r="P759" s="232" t="s">
        <v>674</v>
      </c>
      <c r="Q759" s="210">
        <v>1982</v>
      </c>
      <c r="R759" s="225">
        <v>5</v>
      </c>
      <c r="S759" s="211" t="s">
        <v>667</v>
      </c>
      <c r="T759" s="211" t="s">
        <v>667</v>
      </c>
      <c r="U759" s="211" t="s">
        <v>667</v>
      </c>
      <c r="V759" s="211" t="s">
        <v>667</v>
      </c>
      <c r="W759" s="211" t="s">
        <v>667</v>
      </c>
      <c r="X759" s="212">
        <v>0</v>
      </c>
      <c r="Y759" s="212">
        <v>0</v>
      </c>
      <c r="Z759" s="213" t="s">
        <v>1448</v>
      </c>
      <c r="AA759" s="214">
        <v>2022</v>
      </c>
      <c r="AB759" s="214">
        <v>3</v>
      </c>
      <c r="AC759" s="214">
        <v>3</v>
      </c>
      <c r="AD759" s="220" t="b">
        <f>IF(ISBLANK(GroupMember[[#This Row],[1. Identifiant interne d’exploitation agricole*]]),"",IF(ISERROR(MATCH(GroupMember[[#This Row],[1. Identifiant interne d’exploitation agricole*]],CertifiedCrop[1. Identifiant interne d’exploitation agricole*],0)),FALSE,TRUE))</f>
        <v>1</v>
      </c>
      <c r="AE759" s="220" t="b">
        <f>IF(ISBLANK(GroupMember[[#This Row],[1. Identifiant interne d’exploitation agricole*]]),"",IF(ISERROR(MATCH(GroupMember[[#This Row],[1. Identifiant interne d’exploitation agricole*]],FarmUnit[1. Identifiant interne d’exploitation agricole*],0)),FALSE,TRUE))</f>
        <v>1</v>
      </c>
      <c r="AF759" s="165" t="str">
        <f t="shared" si="48"/>
        <v xml:space="preserve"> EMMANUEL KEMETE</v>
      </c>
      <c r="AG759" s="166" t="str">
        <f t="shared" si="49"/>
        <v>3/3/2022</v>
      </c>
      <c r="AH759" s="167">
        <f t="shared" si="47"/>
        <v>5</v>
      </c>
      <c r="AI759" s="168">
        <f t="shared" si="50"/>
        <v>0</v>
      </c>
    </row>
    <row r="760" spans="1:35" ht="15.75" customHeight="1" x14ac:dyDescent="0.2">
      <c r="A760" s="206" t="s">
        <v>2638</v>
      </c>
      <c r="B760" s="206" t="s">
        <v>667</v>
      </c>
      <c r="C760" s="206" t="s">
        <v>2638</v>
      </c>
      <c r="D760" s="227" t="s">
        <v>2455</v>
      </c>
      <c r="E760" s="206" t="s">
        <v>669</v>
      </c>
      <c r="F760" s="206" t="s">
        <v>670</v>
      </c>
      <c r="G760" s="227" t="s">
        <v>2455</v>
      </c>
      <c r="H760" s="276">
        <v>1.35</v>
      </c>
      <c r="I760" s="206" t="s">
        <v>671</v>
      </c>
      <c r="J760" s="206">
        <v>1</v>
      </c>
      <c r="K760" s="207">
        <v>2022</v>
      </c>
      <c r="L760" s="228" t="s">
        <v>2639</v>
      </c>
      <c r="M760" s="208" t="s">
        <v>3099</v>
      </c>
      <c r="N760" s="260" t="s">
        <v>3100</v>
      </c>
      <c r="O760" s="209" t="s">
        <v>3101</v>
      </c>
      <c r="P760" s="232" t="s">
        <v>674</v>
      </c>
      <c r="Q760" s="210">
        <v>1974</v>
      </c>
      <c r="R760" s="225">
        <v>4</v>
      </c>
      <c r="S760" s="211" t="s">
        <v>667</v>
      </c>
      <c r="T760" s="211" t="s">
        <v>667</v>
      </c>
      <c r="U760" s="211" t="s">
        <v>667</v>
      </c>
      <c r="V760" s="211" t="s">
        <v>667</v>
      </c>
      <c r="W760" s="211" t="s">
        <v>667</v>
      </c>
      <c r="X760" s="212">
        <v>0</v>
      </c>
      <c r="Y760" s="212">
        <v>0</v>
      </c>
      <c r="Z760" s="213" t="s">
        <v>1448</v>
      </c>
      <c r="AA760" s="214">
        <v>2022</v>
      </c>
      <c r="AB760" s="214">
        <v>3</v>
      </c>
      <c r="AC760" s="214">
        <v>10</v>
      </c>
      <c r="AD760" s="220" t="b">
        <f>IF(ISBLANK(GroupMember[[#This Row],[1. Identifiant interne d’exploitation agricole*]]),"",IF(ISERROR(MATCH(GroupMember[[#This Row],[1. Identifiant interne d’exploitation agricole*]],CertifiedCrop[1. Identifiant interne d’exploitation agricole*],0)),FALSE,TRUE))</f>
        <v>1</v>
      </c>
      <c r="AE760" s="220" t="b">
        <f>IF(ISBLANK(GroupMember[[#This Row],[1. Identifiant interne d’exploitation agricole*]]),"",IF(ISERROR(MATCH(GroupMember[[#This Row],[1. Identifiant interne d’exploitation agricole*]],FarmUnit[1. Identifiant interne d’exploitation agricole*],0)),FALSE,TRUE))</f>
        <v>1</v>
      </c>
      <c r="AF760" s="165" t="str">
        <f t="shared" si="48"/>
        <v>SYLVAIN  MOHOU</v>
      </c>
      <c r="AG760" s="166" t="str">
        <f t="shared" si="49"/>
        <v>10/3/2022</v>
      </c>
      <c r="AH760" s="167">
        <f t="shared" si="47"/>
        <v>5</v>
      </c>
      <c r="AI760" s="168">
        <f t="shared" si="50"/>
        <v>0</v>
      </c>
    </row>
    <row r="761" spans="1:35" ht="15.75" customHeight="1" x14ac:dyDescent="0.2">
      <c r="A761" s="206" t="s">
        <v>2640</v>
      </c>
      <c r="B761" s="206" t="s">
        <v>667</v>
      </c>
      <c r="C761" s="206" t="s">
        <v>2640</v>
      </c>
      <c r="D761" s="227" t="s">
        <v>2455</v>
      </c>
      <c r="E761" s="206" t="s">
        <v>669</v>
      </c>
      <c r="F761" s="206" t="s">
        <v>670</v>
      </c>
      <c r="G761" s="227" t="s">
        <v>2455</v>
      </c>
      <c r="H761" s="276">
        <v>2.77</v>
      </c>
      <c r="I761" s="206" t="s">
        <v>671</v>
      </c>
      <c r="J761" s="206">
        <v>1</v>
      </c>
      <c r="K761" s="207">
        <v>2022</v>
      </c>
      <c r="L761" s="228" t="s">
        <v>2563</v>
      </c>
      <c r="M761" s="208" t="s">
        <v>1747</v>
      </c>
      <c r="N761" s="260" t="s">
        <v>3112</v>
      </c>
      <c r="O761" s="209" t="s">
        <v>3113</v>
      </c>
      <c r="P761" s="232" t="s">
        <v>674</v>
      </c>
      <c r="Q761" s="210">
        <v>1976</v>
      </c>
      <c r="R761" s="225">
        <v>8</v>
      </c>
      <c r="S761" s="211" t="s">
        <v>667</v>
      </c>
      <c r="T761" s="211" t="s">
        <v>667</v>
      </c>
      <c r="U761" s="211" t="s">
        <v>667</v>
      </c>
      <c r="V761" s="211" t="s">
        <v>667</v>
      </c>
      <c r="W761" s="211" t="s">
        <v>667</v>
      </c>
      <c r="X761" s="212">
        <v>0</v>
      </c>
      <c r="Y761" s="212">
        <v>0</v>
      </c>
      <c r="Z761" s="213" t="s">
        <v>1448</v>
      </c>
      <c r="AA761" s="214">
        <v>2022</v>
      </c>
      <c r="AB761" s="214">
        <v>3</v>
      </c>
      <c r="AC761" s="214">
        <v>3</v>
      </c>
      <c r="AD761" s="220" t="b">
        <f>IF(ISBLANK(GroupMember[[#This Row],[1. Identifiant interne d’exploitation agricole*]]),"",IF(ISERROR(MATCH(GroupMember[[#This Row],[1. Identifiant interne d’exploitation agricole*]],CertifiedCrop[1. Identifiant interne d’exploitation agricole*],0)),FALSE,TRUE))</f>
        <v>1</v>
      </c>
      <c r="AE761" s="220" t="b">
        <f>IF(ISBLANK(GroupMember[[#This Row],[1. Identifiant interne d’exploitation agricole*]]),"",IF(ISERROR(MATCH(GroupMember[[#This Row],[1. Identifiant interne d’exploitation agricole*]],FarmUnit[1. Identifiant interne d’exploitation agricole*],0)),FALSE,TRUE))</f>
        <v>1</v>
      </c>
      <c r="AF761" s="165" t="str">
        <f t="shared" si="48"/>
        <v xml:space="preserve">SEA ALAIN  TAHO </v>
      </c>
      <c r="AG761" s="166" t="str">
        <f t="shared" si="49"/>
        <v>3/3/2022</v>
      </c>
      <c r="AH761" s="167">
        <f t="shared" si="47"/>
        <v>5</v>
      </c>
      <c r="AI761" s="168">
        <f t="shared" si="50"/>
        <v>0</v>
      </c>
    </row>
    <row r="762" spans="1:35" ht="15.75" customHeight="1" x14ac:dyDescent="0.2">
      <c r="A762" s="206" t="s">
        <v>2641</v>
      </c>
      <c r="B762" s="206" t="s">
        <v>667</v>
      </c>
      <c r="C762" s="206" t="s">
        <v>2641</v>
      </c>
      <c r="D762" s="227" t="s">
        <v>2455</v>
      </c>
      <c r="E762" s="206" t="s">
        <v>669</v>
      </c>
      <c r="F762" s="206" t="s">
        <v>670</v>
      </c>
      <c r="G762" s="227" t="s">
        <v>2455</v>
      </c>
      <c r="H762" s="276">
        <v>1.63</v>
      </c>
      <c r="I762" s="206" t="s">
        <v>671</v>
      </c>
      <c r="J762" s="206">
        <v>1</v>
      </c>
      <c r="K762" s="207">
        <v>2022</v>
      </c>
      <c r="L762" s="228" t="s">
        <v>1919</v>
      </c>
      <c r="M762" s="208" t="s">
        <v>2103</v>
      </c>
      <c r="N762" s="260" t="s">
        <v>667</v>
      </c>
      <c r="O762" s="209" t="s">
        <v>667</v>
      </c>
      <c r="P762" s="232" t="s">
        <v>674</v>
      </c>
      <c r="Q762" s="210">
        <v>1974</v>
      </c>
      <c r="R762" s="225">
        <v>9</v>
      </c>
      <c r="S762" s="211" t="s">
        <v>667</v>
      </c>
      <c r="T762" s="211" t="s">
        <v>667</v>
      </c>
      <c r="U762" s="211" t="s">
        <v>667</v>
      </c>
      <c r="V762" s="211" t="s">
        <v>667</v>
      </c>
      <c r="W762" s="211" t="s">
        <v>667</v>
      </c>
      <c r="X762" s="212">
        <v>0</v>
      </c>
      <c r="Y762" s="212">
        <v>0</v>
      </c>
      <c r="Z762" s="213" t="s">
        <v>1448</v>
      </c>
      <c r="AA762" s="214">
        <v>2022</v>
      </c>
      <c r="AB762" s="214">
        <v>3</v>
      </c>
      <c r="AC762" s="214">
        <v>3</v>
      </c>
      <c r="AD762" s="220" t="b">
        <f>IF(ISBLANK(GroupMember[[#This Row],[1. Identifiant interne d’exploitation agricole*]]),"",IF(ISERROR(MATCH(GroupMember[[#This Row],[1. Identifiant interne d’exploitation agricole*]],CertifiedCrop[1. Identifiant interne d’exploitation agricole*],0)),FALSE,TRUE))</f>
        <v>1</v>
      </c>
      <c r="AE762" s="220" t="b">
        <f>IF(ISBLANK(GroupMember[[#This Row],[1. Identifiant interne d’exploitation agricole*]]),"",IF(ISERROR(MATCH(GroupMember[[#This Row],[1. Identifiant interne d’exploitation agricole*]],FarmUnit[1. Identifiant interne d’exploitation agricole*],0)),FALSE,TRUE))</f>
        <v>1</v>
      </c>
      <c r="AF762" s="165" t="str">
        <f t="shared" si="48"/>
        <v xml:space="preserve"> NORBERT TAHOU</v>
      </c>
      <c r="AG762" s="166" t="str">
        <f t="shared" si="49"/>
        <v>3/3/2022</v>
      </c>
      <c r="AH762" s="167">
        <f t="shared" si="47"/>
        <v>5</v>
      </c>
      <c r="AI762" s="168">
        <f t="shared" si="50"/>
        <v>0</v>
      </c>
    </row>
    <row r="763" spans="1:35" ht="15.75" customHeight="1" x14ac:dyDescent="0.2">
      <c r="A763" s="206" t="s">
        <v>2642</v>
      </c>
      <c r="B763" s="206" t="s">
        <v>667</v>
      </c>
      <c r="C763" s="206" t="s">
        <v>2642</v>
      </c>
      <c r="D763" s="227" t="s">
        <v>2455</v>
      </c>
      <c r="E763" s="206" t="s">
        <v>669</v>
      </c>
      <c r="F763" s="206" t="s">
        <v>670</v>
      </c>
      <c r="G763" s="227" t="s">
        <v>2455</v>
      </c>
      <c r="H763" s="276">
        <v>1.1499999999999999</v>
      </c>
      <c r="I763" s="206" t="s">
        <v>671</v>
      </c>
      <c r="J763" s="206">
        <v>1</v>
      </c>
      <c r="K763" s="207">
        <v>2022</v>
      </c>
      <c r="L763" s="228" t="s">
        <v>3062</v>
      </c>
      <c r="M763" s="208" t="s">
        <v>2337</v>
      </c>
      <c r="N763" s="260" t="s">
        <v>3064</v>
      </c>
      <c r="O763" s="209" t="s">
        <v>3063</v>
      </c>
      <c r="P763" s="232" t="s">
        <v>674</v>
      </c>
      <c r="Q763" s="210">
        <v>1984</v>
      </c>
      <c r="R763" s="225">
        <v>6</v>
      </c>
      <c r="S763" s="211" t="s">
        <v>667</v>
      </c>
      <c r="T763" s="211" t="s">
        <v>667</v>
      </c>
      <c r="U763" s="211" t="s">
        <v>667</v>
      </c>
      <c r="V763" s="211" t="s">
        <v>667</v>
      </c>
      <c r="W763" s="211" t="s">
        <v>667</v>
      </c>
      <c r="X763" s="212">
        <v>0</v>
      </c>
      <c r="Y763" s="212">
        <v>0</v>
      </c>
      <c r="Z763" s="213" t="s">
        <v>1448</v>
      </c>
      <c r="AA763" s="214">
        <v>2022</v>
      </c>
      <c r="AB763" s="214">
        <v>3</v>
      </c>
      <c r="AC763" s="214">
        <v>3</v>
      </c>
      <c r="AD763" s="220" t="b">
        <f>IF(ISBLANK(GroupMember[[#This Row],[1. Identifiant interne d’exploitation agricole*]]),"",IF(ISERROR(MATCH(GroupMember[[#This Row],[1. Identifiant interne d’exploitation agricole*]],CertifiedCrop[1. Identifiant interne d’exploitation agricole*],0)),FALSE,TRUE))</f>
        <v>1</v>
      </c>
      <c r="AE763" s="220" t="b">
        <f>IF(ISBLANK(GroupMember[[#This Row],[1. Identifiant interne d’exploitation agricole*]]),"",IF(ISERROR(MATCH(GroupMember[[#This Row],[1. Identifiant interne d’exploitation agricole*]],FarmUnit[1. Identifiant interne d’exploitation agricole*],0)),FALSE,TRUE))</f>
        <v>1</v>
      </c>
      <c r="AF763" s="165" t="str">
        <f t="shared" si="48"/>
        <v xml:space="preserve"> PATRICE TEHE</v>
      </c>
      <c r="AG763" s="166" t="str">
        <f t="shared" si="49"/>
        <v>3/3/2022</v>
      </c>
      <c r="AH763" s="167">
        <f t="shared" si="47"/>
        <v>5</v>
      </c>
      <c r="AI763" s="168">
        <f t="shared" si="50"/>
        <v>0</v>
      </c>
    </row>
    <row r="764" spans="1:35" ht="15.75" customHeight="1" x14ac:dyDescent="0.2">
      <c r="A764" s="206" t="s">
        <v>2643</v>
      </c>
      <c r="B764" s="206" t="s">
        <v>667</v>
      </c>
      <c r="C764" s="206" t="s">
        <v>2643</v>
      </c>
      <c r="D764" s="235" t="s">
        <v>2455</v>
      </c>
      <c r="E764" s="206" t="s">
        <v>669</v>
      </c>
      <c r="F764" s="206" t="s">
        <v>670</v>
      </c>
      <c r="G764" s="235" t="s">
        <v>2455</v>
      </c>
      <c r="H764" s="276">
        <v>1.1499999999999999</v>
      </c>
      <c r="I764" s="206" t="s">
        <v>671</v>
      </c>
      <c r="J764" s="206">
        <v>1</v>
      </c>
      <c r="K764" s="207">
        <v>2022</v>
      </c>
      <c r="L764" s="228" t="s">
        <v>2644</v>
      </c>
      <c r="M764" s="208" t="s">
        <v>2573</v>
      </c>
      <c r="N764" s="260" t="s">
        <v>667</v>
      </c>
      <c r="O764" s="209" t="s">
        <v>667</v>
      </c>
      <c r="P764" s="232" t="s">
        <v>674</v>
      </c>
      <c r="Q764" s="210">
        <v>1982</v>
      </c>
      <c r="R764" s="225">
        <v>2</v>
      </c>
      <c r="S764" s="211" t="s">
        <v>667</v>
      </c>
      <c r="T764" s="211" t="s">
        <v>667</v>
      </c>
      <c r="U764" s="211" t="s">
        <v>667</v>
      </c>
      <c r="V764" s="211" t="s">
        <v>667</v>
      </c>
      <c r="W764" s="211" t="s">
        <v>667</v>
      </c>
      <c r="X764" s="212">
        <v>0</v>
      </c>
      <c r="Y764" s="212">
        <v>0</v>
      </c>
      <c r="Z764" s="213" t="s">
        <v>1448</v>
      </c>
      <c r="AA764" s="214">
        <v>2022</v>
      </c>
      <c r="AB764" s="214">
        <v>6</v>
      </c>
      <c r="AC764" s="214">
        <v>1</v>
      </c>
      <c r="AD764" s="220" t="b">
        <f>IF(ISBLANK(GroupMember[[#This Row],[1. Identifiant interne d’exploitation agricole*]]),"",IF(ISERROR(MATCH(GroupMember[[#This Row],[1. Identifiant interne d’exploitation agricole*]],CertifiedCrop[1. Identifiant interne d’exploitation agricole*],0)),FALSE,TRUE))</f>
        <v>1</v>
      </c>
      <c r="AE764" s="220" t="b">
        <f>IF(ISBLANK(GroupMember[[#This Row],[1. Identifiant interne d’exploitation agricole*]]),"",IF(ISERROR(MATCH(GroupMember[[#This Row],[1. Identifiant interne d’exploitation agricole*]],FarmUnit[1. Identifiant interne d’exploitation agricole*],0)),FALSE,TRUE))</f>
        <v>1</v>
      </c>
      <c r="AF764" s="165" t="str">
        <f t="shared" si="48"/>
        <v xml:space="preserve"> RODOLPHE TIEFI</v>
      </c>
      <c r="AG764" s="166" t="str">
        <f t="shared" si="49"/>
        <v>1/6/2022</v>
      </c>
      <c r="AH764" s="167">
        <f t="shared" si="47"/>
        <v>6</v>
      </c>
      <c r="AI764" s="168">
        <f t="shared" si="50"/>
        <v>0</v>
      </c>
    </row>
    <row r="765" spans="1:35" ht="15.75" customHeight="1" x14ac:dyDescent="0.2">
      <c r="A765" s="206" t="s">
        <v>2645</v>
      </c>
      <c r="B765" s="206" t="s">
        <v>667</v>
      </c>
      <c r="C765" s="206" t="s">
        <v>2645</v>
      </c>
      <c r="D765" s="227" t="s">
        <v>2455</v>
      </c>
      <c r="E765" s="206" t="s">
        <v>669</v>
      </c>
      <c r="F765" s="206" t="s">
        <v>670</v>
      </c>
      <c r="G765" s="227" t="s">
        <v>2455</v>
      </c>
      <c r="H765" s="276">
        <v>1.88</v>
      </c>
      <c r="I765" s="206" t="s">
        <v>671</v>
      </c>
      <c r="J765" s="206">
        <v>1</v>
      </c>
      <c r="K765" s="207">
        <v>2022</v>
      </c>
      <c r="L765" s="228" t="s">
        <v>2646</v>
      </c>
      <c r="M765" s="208" t="s">
        <v>2647</v>
      </c>
      <c r="N765" s="260" t="s">
        <v>667</v>
      </c>
      <c r="O765" s="209" t="s">
        <v>667</v>
      </c>
      <c r="P765" s="232" t="s">
        <v>674</v>
      </c>
      <c r="Q765" s="210">
        <v>1976</v>
      </c>
      <c r="R765" s="225">
        <v>3</v>
      </c>
      <c r="S765" s="211" t="s">
        <v>667</v>
      </c>
      <c r="T765" s="211" t="s">
        <v>667</v>
      </c>
      <c r="U765" s="211" t="s">
        <v>667</v>
      </c>
      <c r="V765" s="211" t="s">
        <v>667</v>
      </c>
      <c r="W765" s="211" t="s">
        <v>667</v>
      </c>
      <c r="X765" s="212">
        <v>0</v>
      </c>
      <c r="Y765" s="212">
        <v>0</v>
      </c>
      <c r="Z765" s="213" t="s">
        <v>1448</v>
      </c>
      <c r="AA765" s="214">
        <v>2022</v>
      </c>
      <c r="AB765" s="214">
        <v>3</v>
      </c>
      <c r="AC765" s="214">
        <v>10</v>
      </c>
      <c r="AD765" s="220" t="b">
        <f>IF(ISBLANK(GroupMember[[#This Row],[1. Identifiant interne d’exploitation agricole*]]),"",IF(ISERROR(MATCH(GroupMember[[#This Row],[1. Identifiant interne d’exploitation agricole*]],CertifiedCrop[1. Identifiant interne d’exploitation agricole*],0)),FALSE,TRUE))</f>
        <v>1</v>
      </c>
      <c r="AE765" s="220" t="b">
        <f>IF(ISBLANK(GroupMember[[#This Row],[1. Identifiant interne d’exploitation agricole*]]),"",IF(ISERROR(MATCH(GroupMember[[#This Row],[1. Identifiant interne d’exploitation agricole*]],FarmUnit[1. Identifiant interne d’exploitation agricole*],0)),FALSE,TRUE))</f>
        <v>1</v>
      </c>
      <c r="AF765" s="165" t="str">
        <f t="shared" si="48"/>
        <v xml:space="preserve"> RAYMOND TIEKOUE</v>
      </c>
      <c r="AG765" s="166" t="str">
        <f t="shared" si="49"/>
        <v>10/3/2022</v>
      </c>
      <c r="AH765" s="167">
        <f t="shared" si="47"/>
        <v>5</v>
      </c>
      <c r="AI765" s="168">
        <f t="shared" si="50"/>
        <v>0</v>
      </c>
    </row>
    <row r="766" spans="1:35" ht="15.75" customHeight="1" x14ac:dyDescent="0.2">
      <c r="A766" s="206" t="s">
        <v>2648</v>
      </c>
      <c r="B766" s="206" t="s">
        <v>667</v>
      </c>
      <c r="C766" s="206" t="s">
        <v>2648</v>
      </c>
      <c r="D766" s="227" t="s">
        <v>2455</v>
      </c>
      <c r="E766" s="206" t="s">
        <v>669</v>
      </c>
      <c r="F766" s="206" t="s">
        <v>670</v>
      </c>
      <c r="G766" s="227" t="s">
        <v>2455</v>
      </c>
      <c r="H766" s="276">
        <v>1.62</v>
      </c>
      <c r="I766" s="206" t="s">
        <v>671</v>
      </c>
      <c r="J766" s="206">
        <v>1</v>
      </c>
      <c r="K766" s="207">
        <v>2022</v>
      </c>
      <c r="L766" s="228" t="s">
        <v>2586</v>
      </c>
      <c r="M766" s="208" t="s">
        <v>2587</v>
      </c>
      <c r="N766" s="260" t="s">
        <v>667</v>
      </c>
      <c r="O766" s="209" t="s">
        <v>667</v>
      </c>
      <c r="P766" s="232" t="s">
        <v>674</v>
      </c>
      <c r="Q766" s="210">
        <v>1975</v>
      </c>
      <c r="R766" s="225">
        <v>6</v>
      </c>
      <c r="S766" s="211" t="s">
        <v>667</v>
      </c>
      <c r="T766" s="211" t="s">
        <v>667</v>
      </c>
      <c r="U766" s="211" t="s">
        <v>667</v>
      </c>
      <c r="V766" s="211" t="s">
        <v>667</v>
      </c>
      <c r="W766" s="211" t="s">
        <v>667</v>
      </c>
      <c r="X766" s="212">
        <v>0</v>
      </c>
      <c r="Y766" s="212">
        <v>0</v>
      </c>
      <c r="Z766" s="213" t="s">
        <v>1448</v>
      </c>
      <c r="AA766" s="214">
        <v>2022</v>
      </c>
      <c r="AB766" s="214">
        <v>3</v>
      </c>
      <c r="AC766" s="214">
        <v>10</v>
      </c>
      <c r="AD766" s="220" t="b">
        <f>IF(ISBLANK(GroupMember[[#This Row],[1. Identifiant interne d’exploitation agricole*]]),"",IF(ISERROR(MATCH(GroupMember[[#This Row],[1. Identifiant interne d’exploitation agricole*]],CertifiedCrop[1. Identifiant interne d’exploitation agricole*],0)),FALSE,TRUE))</f>
        <v>1</v>
      </c>
      <c r="AE766" s="220" t="b">
        <f>IF(ISBLANK(GroupMember[[#This Row],[1. Identifiant interne d’exploitation agricole*]]),"",IF(ISERROR(MATCH(GroupMember[[#This Row],[1. Identifiant interne d’exploitation agricole*]],FarmUnit[1. Identifiant interne d’exploitation agricole*],0)),FALSE,TRUE))</f>
        <v>1</v>
      </c>
      <c r="AF766" s="165" t="str">
        <f t="shared" si="48"/>
        <v xml:space="preserve"> JEAN PHILIPE  WOUON</v>
      </c>
      <c r="AG766" s="166" t="str">
        <f t="shared" si="49"/>
        <v>10/3/2022</v>
      </c>
      <c r="AH766" s="167">
        <f t="shared" si="47"/>
        <v>5</v>
      </c>
      <c r="AI766" s="168">
        <f t="shared" si="50"/>
        <v>0</v>
      </c>
    </row>
    <row r="767" spans="1:35" ht="15.75" customHeight="1" x14ac:dyDescent="0.2">
      <c r="A767" s="206" t="s">
        <v>2649</v>
      </c>
      <c r="B767" s="206" t="s">
        <v>667</v>
      </c>
      <c r="C767" s="206" t="s">
        <v>2649</v>
      </c>
      <c r="D767" s="227" t="s">
        <v>2455</v>
      </c>
      <c r="E767" s="206" t="s">
        <v>669</v>
      </c>
      <c r="F767" s="206" t="s">
        <v>670</v>
      </c>
      <c r="G767" s="227" t="s">
        <v>2455</v>
      </c>
      <c r="H767" s="276">
        <v>1.84</v>
      </c>
      <c r="I767" s="206" t="s">
        <v>671</v>
      </c>
      <c r="J767" s="206">
        <v>1</v>
      </c>
      <c r="K767" s="207">
        <v>2022</v>
      </c>
      <c r="L767" s="228" t="s">
        <v>2650</v>
      </c>
      <c r="M767" s="208" t="s">
        <v>2651</v>
      </c>
      <c r="N767" s="260" t="s">
        <v>667</v>
      </c>
      <c r="O767" s="209" t="s">
        <v>667</v>
      </c>
      <c r="P767" s="232" t="s">
        <v>674</v>
      </c>
      <c r="Q767" s="210">
        <v>1974</v>
      </c>
      <c r="R767" s="225">
        <v>3</v>
      </c>
      <c r="S767" s="211" t="s">
        <v>667</v>
      </c>
      <c r="T767" s="211" t="s">
        <v>667</v>
      </c>
      <c r="U767" s="211" t="s">
        <v>667</v>
      </c>
      <c r="V767" s="211" t="s">
        <v>667</v>
      </c>
      <c r="W767" s="211" t="s">
        <v>667</v>
      </c>
      <c r="X767" s="212">
        <v>0</v>
      </c>
      <c r="Y767" s="212">
        <v>0</v>
      </c>
      <c r="Z767" s="213" t="s">
        <v>1448</v>
      </c>
      <c r="AA767" s="214">
        <v>2022</v>
      </c>
      <c r="AB767" s="214">
        <v>3</v>
      </c>
      <c r="AC767" s="214">
        <v>10</v>
      </c>
      <c r="AD767" s="220" t="b">
        <f>IF(ISBLANK(GroupMember[[#This Row],[1. Identifiant interne d’exploitation agricole*]]),"",IF(ISERROR(MATCH(GroupMember[[#This Row],[1. Identifiant interne d’exploitation agricole*]],CertifiedCrop[1. Identifiant interne d’exploitation agricole*],0)),FALSE,TRUE))</f>
        <v>1</v>
      </c>
      <c r="AE767" s="220" t="b">
        <f>IF(ISBLANK(GroupMember[[#This Row],[1. Identifiant interne d’exploitation agricole*]]),"",IF(ISERROR(MATCH(GroupMember[[#This Row],[1. Identifiant interne d’exploitation agricole*]],FarmUnit[1. Identifiant interne d’exploitation agricole*],0)),FALSE,TRUE))</f>
        <v>1</v>
      </c>
      <c r="AF767" s="165" t="str">
        <f t="shared" si="48"/>
        <v xml:space="preserve"> DINDOLA OLIVIER  YE</v>
      </c>
      <c r="AG767" s="166" t="str">
        <f t="shared" si="49"/>
        <v>10/3/2022</v>
      </c>
      <c r="AH767" s="167">
        <f t="shared" si="47"/>
        <v>5</v>
      </c>
      <c r="AI767" s="168">
        <f t="shared" si="50"/>
        <v>0</v>
      </c>
    </row>
    <row r="768" spans="1:35" ht="15.75" customHeight="1" x14ac:dyDescent="0.2">
      <c r="A768" s="206" t="s">
        <v>2652</v>
      </c>
      <c r="B768" s="206" t="s">
        <v>667</v>
      </c>
      <c r="C768" s="206" t="s">
        <v>2652</v>
      </c>
      <c r="D768" s="227" t="s">
        <v>2455</v>
      </c>
      <c r="E768" s="206" t="s">
        <v>669</v>
      </c>
      <c r="F768" s="206" t="s">
        <v>670</v>
      </c>
      <c r="G768" s="227" t="s">
        <v>2455</v>
      </c>
      <c r="H768" s="276">
        <v>4.2300000000000004</v>
      </c>
      <c r="I768" s="206" t="s">
        <v>671</v>
      </c>
      <c r="J768" s="206">
        <v>1</v>
      </c>
      <c r="K768" s="207">
        <v>2022</v>
      </c>
      <c r="L768" s="236" t="s">
        <v>2653</v>
      </c>
      <c r="M768" s="223" t="s">
        <v>2654</v>
      </c>
      <c r="N768" s="260" t="s">
        <v>667</v>
      </c>
      <c r="O768" s="209" t="s">
        <v>667</v>
      </c>
      <c r="P768" s="232" t="s">
        <v>674</v>
      </c>
      <c r="Q768" s="210">
        <v>1990</v>
      </c>
      <c r="R768" s="225">
        <v>2</v>
      </c>
      <c r="S768" s="211" t="s">
        <v>667</v>
      </c>
      <c r="T768" s="211" t="s">
        <v>667</v>
      </c>
      <c r="U768" s="211" t="s">
        <v>667</v>
      </c>
      <c r="V768" s="211" t="s">
        <v>667</v>
      </c>
      <c r="W768" s="211" t="s">
        <v>667</v>
      </c>
      <c r="X768" s="212">
        <v>0</v>
      </c>
      <c r="Y768" s="212">
        <v>0</v>
      </c>
      <c r="Z768" s="213" t="s">
        <v>1448</v>
      </c>
      <c r="AA768" s="214">
        <v>2022</v>
      </c>
      <c r="AB768" s="214">
        <v>3</v>
      </c>
      <c r="AC768" s="237">
        <v>4</v>
      </c>
      <c r="AD768" s="220" t="b">
        <f>IF(ISBLANK(GroupMember[[#This Row],[1. Identifiant interne d’exploitation agricole*]]),"",IF(ISERROR(MATCH(GroupMember[[#This Row],[1. Identifiant interne d’exploitation agricole*]],CertifiedCrop[1. Identifiant interne d’exploitation agricole*],0)),FALSE,TRUE))</f>
        <v>1</v>
      </c>
      <c r="AE768" s="220" t="b">
        <f>IF(ISBLANK(GroupMember[[#This Row],[1. Identifiant interne d’exploitation agricole*]]),"",IF(ISERROR(MATCH(GroupMember[[#This Row],[1. Identifiant interne d’exploitation agricole*]],FarmUnit[1. Identifiant interne d’exploitation agricole*],0)),FALSE,TRUE))</f>
        <v>1</v>
      </c>
      <c r="AF768" s="165" t="str">
        <f t="shared" si="48"/>
        <v>MEDARD MOMBE</v>
      </c>
      <c r="AG768" s="166" t="str">
        <f t="shared" si="49"/>
        <v>4/3/2022</v>
      </c>
      <c r="AH768" s="167">
        <f t="shared" si="47"/>
        <v>3</v>
      </c>
      <c r="AI768" s="168">
        <f t="shared" si="50"/>
        <v>0</v>
      </c>
    </row>
    <row r="769" spans="1:35" ht="16.5" customHeight="1" x14ac:dyDescent="0.2">
      <c r="A769" s="221" t="s">
        <v>2655</v>
      </c>
      <c r="B769" s="238" t="s">
        <v>667</v>
      </c>
      <c r="C769" s="221" t="s">
        <v>2655</v>
      </c>
      <c r="D769" s="238" t="s">
        <v>2656</v>
      </c>
      <c r="E769" s="238" t="s">
        <v>2657</v>
      </c>
      <c r="F769" s="238" t="s">
        <v>670</v>
      </c>
      <c r="G769" s="238" t="s">
        <v>2656</v>
      </c>
      <c r="H769" s="276">
        <v>1.8</v>
      </c>
      <c r="I769" s="206" t="s">
        <v>671</v>
      </c>
      <c r="J769" s="206">
        <v>1</v>
      </c>
      <c r="K769" s="207">
        <v>2022</v>
      </c>
      <c r="L769" s="206" t="s">
        <v>2658</v>
      </c>
      <c r="M769" s="206" t="s">
        <v>2659</v>
      </c>
      <c r="N769" s="263" t="s">
        <v>3356</v>
      </c>
      <c r="O769" s="206" t="s">
        <v>2660</v>
      </c>
      <c r="P769" s="206" t="s">
        <v>674</v>
      </c>
      <c r="Q769" s="210">
        <v>1988</v>
      </c>
      <c r="R769" s="225">
        <v>4</v>
      </c>
      <c r="S769" s="211" t="s">
        <v>667</v>
      </c>
      <c r="T769" s="211" t="s">
        <v>667</v>
      </c>
      <c r="U769" s="211" t="s">
        <v>667</v>
      </c>
      <c r="V769" s="211" t="s">
        <v>667</v>
      </c>
      <c r="W769" s="211" t="s">
        <v>667</v>
      </c>
      <c r="X769" s="212">
        <v>0</v>
      </c>
      <c r="Y769" s="212">
        <v>0</v>
      </c>
      <c r="Z769" s="239" t="s">
        <v>2988</v>
      </c>
      <c r="AA769" s="240">
        <v>2022</v>
      </c>
      <c r="AB769" s="215">
        <v>3</v>
      </c>
      <c r="AC769" s="215">
        <v>1</v>
      </c>
      <c r="AD769" s="220" t="b">
        <f>IF(ISBLANK(GroupMember[[#This Row],[1. Identifiant interne d’exploitation agricole*]]),"",IF(ISERROR(MATCH(GroupMember[[#This Row],[1. Identifiant interne d’exploitation agricole*]],CertifiedCrop[1. Identifiant interne d’exploitation agricole*],0)),FALSE,TRUE))</f>
        <v>1</v>
      </c>
      <c r="AE769" s="220" t="b">
        <f>IF(ISBLANK(GroupMember[[#This Row],[1. Identifiant interne d’exploitation agricole*]]),"",IF(ISERROR(MATCH(GroupMember[[#This Row],[1. Identifiant interne d’exploitation agricole*]],FarmUnit[1. Identifiant interne d’exploitation agricole*],0)),FALSE,TRUE))</f>
        <v>1</v>
      </c>
      <c r="AF769" s="165" t="str">
        <f t="shared" si="48"/>
        <v>NEBNONGA ROGER  KIENTEGA</v>
      </c>
      <c r="AG769" s="166" t="str">
        <f t="shared" si="49"/>
        <v>1/3/2022</v>
      </c>
      <c r="AH769" s="167">
        <f t="shared" si="47"/>
        <v>1</v>
      </c>
      <c r="AI769" s="168">
        <f t="shared" si="50"/>
        <v>0</v>
      </c>
    </row>
    <row r="770" spans="1:35" ht="16.5" customHeight="1" x14ac:dyDescent="0.2">
      <c r="A770" s="221" t="s">
        <v>2662</v>
      </c>
      <c r="B770" s="238" t="s">
        <v>667</v>
      </c>
      <c r="C770" s="221" t="s">
        <v>2662</v>
      </c>
      <c r="D770" s="238" t="s">
        <v>2656</v>
      </c>
      <c r="E770" s="238" t="s">
        <v>2657</v>
      </c>
      <c r="F770" s="238" t="s">
        <v>670</v>
      </c>
      <c r="G770" s="238" t="s">
        <v>2656</v>
      </c>
      <c r="H770" s="276">
        <v>3.12</v>
      </c>
      <c r="I770" s="206" t="s">
        <v>671</v>
      </c>
      <c r="J770" s="206">
        <v>1</v>
      </c>
      <c r="K770" s="207">
        <v>2022</v>
      </c>
      <c r="L770" s="206" t="s">
        <v>2663</v>
      </c>
      <c r="M770" s="206" t="s">
        <v>2664</v>
      </c>
      <c r="N770" s="263" t="s">
        <v>667</v>
      </c>
      <c r="O770" s="206" t="s">
        <v>667</v>
      </c>
      <c r="P770" s="206" t="s">
        <v>674</v>
      </c>
      <c r="Q770" s="210">
        <v>1990</v>
      </c>
      <c r="R770" s="225">
        <v>2</v>
      </c>
      <c r="S770" s="211" t="s">
        <v>667</v>
      </c>
      <c r="T770" s="211" t="s">
        <v>667</v>
      </c>
      <c r="U770" s="211" t="s">
        <v>667</v>
      </c>
      <c r="V770" s="211" t="s">
        <v>667</v>
      </c>
      <c r="W770" s="211" t="s">
        <v>667</v>
      </c>
      <c r="X770" s="212">
        <v>0</v>
      </c>
      <c r="Y770" s="212">
        <v>0</v>
      </c>
      <c r="Z770" s="239" t="s">
        <v>2988</v>
      </c>
      <c r="AA770" s="240">
        <v>2022</v>
      </c>
      <c r="AB770" s="215">
        <v>3</v>
      </c>
      <c r="AC770" s="215">
        <v>22</v>
      </c>
      <c r="AD770" s="220" t="b">
        <f>IF(ISBLANK(GroupMember[[#This Row],[1. Identifiant interne d’exploitation agricole*]]),"",IF(ISERROR(MATCH(GroupMember[[#This Row],[1. Identifiant interne d’exploitation agricole*]],CertifiedCrop[1. Identifiant interne d’exploitation agricole*],0)),FALSE,TRUE))</f>
        <v>1</v>
      </c>
      <c r="AE770" s="220" t="b">
        <f>IF(ISBLANK(GroupMember[[#This Row],[1. Identifiant interne d’exploitation agricole*]]),"",IF(ISERROR(MATCH(GroupMember[[#This Row],[1. Identifiant interne d’exploitation agricole*]],FarmUnit[1. Identifiant interne d’exploitation agricole*],0)),FALSE,TRUE))</f>
        <v>1</v>
      </c>
      <c r="AF770" s="165" t="str">
        <f t="shared" si="48"/>
        <v>VALATIN  KOUSSOUBE</v>
      </c>
      <c r="AG770" s="166" t="str">
        <f t="shared" si="49"/>
        <v>22/3/2022</v>
      </c>
      <c r="AH770" s="167">
        <f t="shared" si="47"/>
        <v>3</v>
      </c>
      <c r="AI770" s="168">
        <f t="shared" si="50"/>
        <v>0</v>
      </c>
    </row>
    <row r="771" spans="1:35" ht="16.5" customHeight="1" x14ac:dyDescent="0.2">
      <c r="A771" s="221" t="s">
        <v>2665</v>
      </c>
      <c r="B771" s="238" t="s">
        <v>667</v>
      </c>
      <c r="C771" s="221" t="s">
        <v>2665</v>
      </c>
      <c r="D771" s="238" t="s">
        <v>2656</v>
      </c>
      <c r="E771" s="238" t="s">
        <v>2657</v>
      </c>
      <c r="F771" s="238" t="s">
        <v>670</v>
      </c>
      <c r="G771" s="238" t="s">
        <v>2656</v>
      </c>
      <c r="H771" s="276">
        <v>1.37</v>
      </c>
      <c r="I771" s="206" t="s">
        <v>671</v>
      </c>
      <c r="J771" s="206">
        <v>1</v>
      </c>
      <c r="K771" s="207">
        <v>2022</v>
      </c>
      <c r="L771" s="206" t="s">
        <v>2666</v>
      </c>
      <c r="M771" s="206" t="s">
        <v>2667</v>
      </c>
      <c r="N771" s="263" t="s">
        <v>3357</v>
      </c>
      <c r="O771" s="206" t="s">
        <v>667</v>
      </c>
      <c r="P771" s="206" t="s">
        <v>674</v>
      </c>
      <c r="Q771" s="210">
        <v>1988</v>
      </c>
      <c r="R771" s="225">
        <v>6</v>
      </c>
      <c r="S771" s="211" t="s">
        <v>667</v>
      </c>
      <c r="T771" s="211" t="s">
        <v>667</v>
      </c>
      <c r="U771" s="211" t="s">
        <v>667</v>
      </c>
      <c r="V771" s="211" t="s">
        <v>667</v>
      </c>
      <c r="W771" s="211" t="s">
        <v>667</v>
      </c>
      <c r="X771" s="212">
        <v>0</v>
      </c>
      <c r="Y771" s="212">
        <v>0</v>
      </c>
      <c r="Z771" s="239" t="s">
        <v>2988</v>
      </c>
      <c r="AA771" s="240">
        <v>2022</v>
      </c>
      <c r="AB771" s="215">
        <v>3</v>
      </c>
      <c r="AC771" s="215">
        <v>22</v>
      </c>
      <c r="AD771" s="220" t="b">
        <f>IF(ISBLANK(GroupMember[[#This Row],[1. Identifiant interne d’exploitation agricole*]]),"",IF(ISERROR(MATCH(GroupMember[[#This Row],[1. Identifiant interne d’exploitation agricole*]],CertifiedCrop[1. Identifiant interne d’exploitation agricole*],0)),FALSE,TRUE))</f>
        <v>1</v>
      </c>
      <c r="AE771" s="220" t="b">
        <f>IF(ISBLANK(GroupMember[[#This Row],[1. Identifiant interne d’exploitation agricole*]]),"",IF(ISERROR(MATCH(GroupMember[[#This Row],[1. Identifiant interne d’exploitation agricole*]],FarmUnit[1. Identifiant interne d’exploitation agricole*],0)),FALSE,TRUE))</f>
        <v>1</v>
      </c>
      <c r="AF771" s="165" t="str">
        <f t="shared" si="48"/>
        <v>MOUSSA  TIEMTORE</v>
      </c>
      <c r="AG771" s="166" t="str">
        <f t="shared" si="49"/>
        <v>22/3/2022</v>
      </c>
      <c r="AH771" s="167">
        <f t="shared" ref="AH771:AH834" si="51">COUNTIFS(Z:Z,Z771,AG:AG,AG771)</f>
        <v>3</v>
      </c>
      <c r="AI771" s="168">
        <f t="shared" si="50"/>
        <v>0</v>
      </c>
    </row>
    <row r="772" spans="1:35" ht="16.5" customHeight="1" x14ac:dyDescent="0.2">
      <c r="A772" s="221" t="s">
        <v>2668</v>
      </c>
      <c r="B772" s="238" t="s">
        <v>667</v>
      </c>
      <c r="C772" s="221" t="s">
        <v>2668</v>
      </c>
      <c r="D772" s="238" t="s">
        <v>2656</v>
      </c>
      <c r="E772" s="238" t="s">
        <v>2657</v>
      </c>
      <c r="F772" s="238" t="s">
        <v>670</v>
      </c>
      <c r="G772" s="238" t="s">
        <v>2656</v>
      </c>
      <c r="H772" s="276">
        <v>5.96</v>
      </c>
      <c r="I772" s="206" t="s">
        <v>671</v>
      </c>
      <c r="J772" s="206">
        <v>1</v>
      </c>
      <c r="K772" s="207">
        <v>2022</v>
      </c>
      <c r="L772" s="206" t="s">
        <v>2669</v>
      </c>
      <c r="M772" s="206" t="s">
        <v>2670</v>
      </c>
      <c r="N772" s="263" t="s">
        <v>3358</v>
      </c>
      <c r="O772" s="206" t="s">
        <v>2671</v>
      </c>
      <c r="P772" s="206" t="s">
        <v>674</v>
      </c>
      <c r="Q772" s="210">
        <v>1973</v>
      </c>
      <c r="R772" s="225">
        <v>5</v>
      </c>
      <c r="S772" s="211" t="s">
        <v>667</v>
      </c>
      <c r="T772" s="211" t="s">
        <v>667</v>
      </c>
      <c r="U772" s="211" t="s">
        <v>667</v>
      </c>
      <c r="V772" s="211" t="s">
        <v>667</v>
      </c>
      <c r="W772" s="211" t="s">
        <v>667</v>
      </c>
      <c r="X772" s="212">
        <v>0</v>
      </c>
      <c r="Y772" s="212">
        <v>0</v>
      </c>
      <c r="Z772" s="239" t="s">
        <v>2988</v>
      </c>
      <c r="AA772" s="240">
        <v>2022</v>
      </c>
      <c r="AB772" s="215">
        <v>3</v>
      </c>
      <c r="AC772" s="215">
        <v>22</v>
      </c>
      <c r="AD772" s="220" t="b">
        <f>IF(ISBLANK(GroupMember[[#This Row],[1. Identifiant interne d’exploitation agricole*]]),"",IF(ISERROR(MATCH(GroupMember[[#This Row],[1. Identifiant interne d’exploitation agricole*]],CertifiedCrop[1. Identifiant interne d’exploitation agricole*],0)),FALSE,TRUE))</f>
        <v>1</v>
      </c>
      <c r="AE772" s="220" t="b">
        <f>IF(ISBLANK(GroupMember[[#This Row],[1. Identifiant interne d’exploitation agricole*]]),"",IF(ISERROR(MATCH(GroupMember[[#This Row],[1. Identifiant interne d’exploitation agricole*]],FarmUnit[1. Identifiant interne d’exploitation agricole*],0)),FALSE,TRUE))</f>
        <v>1</v>
      </c>
      <c r="AF772" s="165" t="str">
        <f t="shared" si="48"/>
        <v>OUAMBI  OUEDRAOGO</v>
      </c>
      <c r="AG772" s="166" t="str">
        <f t="shared" si="49"/>
        <v>22/3/2022</v>
      </c>
      <c r="AH772" s="167">
        <f t="shared" si="51"/>
        <v>3</v>
      </c>
      <c r="AI772" s="168">
        <f t="shared" si="50"/>
        <v>0</v>
      </c>
    </row>
    <row r="773" spans="1:35" ht="16.5" customHeight="1" x14ac:dyDescent="0.2">
      <c r="A773" s="221" t="s">
        <v>2672</v>
      </c>
      <c r="B773" s="238" t="s">
        <v>667</v>
      </c>
      <c r="C773" s="221" t="s">
        <v>2672</v>
      </c>
      <c r="D773" s="238" t="s">
        <v>2656</v>
      </c>
      <c r="E773" s="238" t="s">
        <v>2657</v>
      </c>
      <c r="F773" s="238" t="s">
        <v>670</v>
      </c>
      <c r="G773" s="238" t="s">
        <v>2656</v>
      </c>
      <c r="H773" s="276">
        <v>1.65</v>
      </c>
      <c r="I773" s="206" t="s">
        <v>671</v>
      </c>
      <c r="J773" s="206">
        <v>1</v>
      </c>
      <c r="K773" s="207">
        <v>2022</v>
      </c>
      <c r="L773" s="206" t="s">
        <v>2673</v>
      </c>
      <c r="M773" s="206" t="s">
        <v>2659</v>
      </c>
      <c r="N773" s="263" t="s">
        <v>3359</v>
      </c>
      <c r="O773" s="206" t="s">
        <v>2674</v>
      </c>
      <c r="P773" s="206" t="s">
        <v>674</v>
      </c>
      <c r="Q773" s="210">
        <v>1977</v>
      </c>
      <c r="R773" s="225">
        <v>2</v>
      </c>
      <c r="S773" s="211" t="s">
        <v>667</v>
      </c>
      <c r="T773" s="211" t="s">
        <v>667</v>
      </c>
      <c r="U773" s="211" t="s">
        <v>667</v>
      </c>
      <c r="V773" s="211" t="s">
        <v>667</v>
      </c>
      <c r="W773" s="211" t="s">
        <v>667</v>
      </c>
      <c r="X773" s="212">
        <v>0</v>
      </c>
      <c r="Y773" s="212">
        <v>0</v>
      </c>
      <c r="Z773" s="239" t="s">
        <v>2988</v>
      </c>
      <c r="AA773" s="240">
        <v>2022</v>
      </c>
      <c r="AB773" s="215">
        <v>3</v>
      </c>
      <c r="AC773" s="215">
        <v>30</v>
      </c>
      <c r="AD773" s="220" t="b">
        <f>IF(ISBLANK(GroupMember[[#This Row],[1. Identifiant interne d’exploitation agricole*]]),"",IF(ISERROR(MATCH(GroupMember[[#This Row],[1. Identifiant interne d’exploitation agricole*]],CertifiedCrop[1. Identifiant interne d’exploitation agricole*],0)),FALSE,TRUE))</f>
        <v>1</v>
      </c>
      <c r="AE773" s="220" t="b">
        <f>IF(ISBLANK(GroupMember[[#This Row],[1. Identifiant interne d’exploitation agricole*]]),"",IF(ISERROR(MATCH(GroupMember[[#This Row],[1. Identifiant interne d’exploitation agricole*]],FarmUnit[1. Identifiant interne d’exploitation agricole*],0)),FALSE,TRUE))</f>
        <v>1</v>
      </c>
      <c r="AF773" s="165" t="str">
        <f t="shared" si="48"/>
        <v>SIMANE  KIENTEGA</v>
      </c>
      <c r="AG773" s="166" t="str">
        <f t="shared" si="49"/>
        <v>30/3/2022</v>
      </c>
      <c r="AH773" s="167">
        <f t="shared" si="51"/>
        <v>2</v>
      </c>
      <c r="AI773" s="168">
        <f t="shared" si="50"/>
        <v>0</v>
      </c>
    </row>
    <row r="774" spans="1:35" ht="16.5" customHeight="1" x14ac:dyDescent="0.2">
      <c r="A774" s="221" t="s">
        <v>2675</v>
      </c>
      <c r="B774" s="238" t="s">
        <v>667</v>
      </c>
      <c r="C774" s="221" t="s">
        <v>2675</v>
      </c>
      <c r="D774" s="238" t="s">
        <v>2656</v>
      </c>
      <c r="E774" s="238" t="s">
        <v>2657</v>
      </c>
      <c r="F774" s="238" t="s">
        <v>670</v>
      </c>
      <c r="G774" s="238" t="s">
        <v>2656</v>
      </c>
      <c r="H774" s="276">
        <v>1.53</v>
      </c>
      <c r="I774" s="206" t="s">
        <v>671</v>
      </c>
      <c r="J774" s="206">
        <v>1</v>
      </c>
      <c r="K774" s="207">
        <v>2022</v>
      </c>
      <c r="L774" s="206" t="s">
        <v>2676</v>
      </c>
      <c r="M774" s="206" t="s">
        <v>2677</v>
      </c>
      <c r="N774" s="263" t="s">
        <v>3360</v>
      </c>
      <c r="O774" s="206" t="s">
        <v>2678</v>
      </c>
      <c r="P774" s="206" t="s">
        <v>674</v>
      </c>
      <c r="Q774" s="210">
        <v>1988</v>
      </c>
      <c r="R774" s="225">
        <v>2</v>
      </c>
      <c r="S774" s="211" t="s">
        <v>667</v>
      </c>
      <c r="T774" s="211" t="s">
        <v>667</v>
      </c>
      <c r="U774" s="211" t="s">
        <v>667</v>
      </c>
      <c r="V774" s="211" t="s">
        <v>667</v>
      </c>
      <c r="W774" s="211" t="s">
        <v>667</v>
      </c>
      <c r="X774" s="212">
        <v>0</v>
      </c>
      <c r="Y774" s="212">
        <v>0</v>
      </c>
      <c r="Z774" s="239" t="s">
        <v>2988</v>
      </c>
      <c r="AA774" s="240">
        <v>2022</v>
      </c>
      <c r="AB774" s="215">
        <v>3</v>
      </c>
      <c r="AC774" s="215">
        <v>30</v>
      </c>
      <c r="AD774" s="220" t="b">
        <f>IF(ISBLANK(GroupMember[[#This Row],[1. Identifiant interne d’exploitation agricole*]]),"",IF(ISERROR(MATCH(GroupMember[[#This Row],[1. Identifiant interne d’exploitation agricole*]],CertifiedCrop[1. Identifiant interne d’exploitation agricole*],0)),FALSE,TRUE))</f>
        <v>1</v>
      </c>
      <c r="AE774" s="220" t="b">
        <f>IF(ISBLANK(GroupMember[[#This Row],[1. Identifiant interne d’exploitation agricole*]]),"",IF(ISERROR(MATCH(GroupMember[[#This Row],[1. Identifiant interne d’exploitation agricole*]],FarmUnit[1. Identifiant interne d’exploitation agricole*],0)),FALSE,TRUE))</f>
        <v>1</v>
      </c>
      <c r="AF774" s="165" t="str">
        <f t="shared" si="48"/>
        <v>ABDOULAYE  KIENDREBEOGO</v>
      </c>
      <c r="AG774" s="166" t="str">
        <f t="shared" si="49"/>
        <v>30/3/2022</v>
      </c>
      <c r="AH774" s="167">
        <f t="shared" si="51"/>
        <v>2</v>
      </c>
      <c r="AI774" s="168">
        <f t="shared" si="50"/>
        <v>0</v>
      </c>
    </row>
    <row r="775" spans="1:35" ht="16.5" customHeight="1" x14ac:dyDescent="0.2">
      <c r="A775" s="221" t="s">
        <v>2679</v>
      </c>
      <c r="B775" s="238" t="s">
        <v>667</v>
      </c>
      <c r="C775" s="221" t="s">
        <v>2679</v>
      </c>
      <c r="D775" s="238" t="s">
        <v>2656</v>
      </c>
      <c r="E775" s="238" t="s">
        <v>2657</v>
      </c>
      <c r="F775" s="238" t="s">
        <v>670</v>
      </c>
      <c r="G775" s="238" t="s">
        <v>2656</v>
      </c>
      <c r="H775" s="276">
        <v>3</v>
      </c>
      <c r="I775" s="206" t="s">
        <v>671</v>
      </c>
      <c r="J775" s="206">
        <v>1</v>
      </c>
      <c r="K775" s="207">
        <v>2022</v>
      </c>
      <c r="L775" s="206" t="s">
        <v>2680</v>
      </c>
      <c r="M775" s="206" t="s">
        <v>2681</v>
      </c>
      <c r="N775" s="263" t="s">
        <v>667</v>
      </c>
      <c r="O775" s="206" t="s">
        <v>667</v>
      </c>
      <c r="P775" s="206" t="s">
        <v>674</v>
      </c>
      <c r="Q775" s="210">
        <v>1988</v>
      </c>
      <c r="R775" s="225">
        <v>4</v>
      </c>
      <c r="S775" s="211" t="s">
        <v>667</v>
      </c>
      <c r="T775" s="211" t="s">
        <v>667</v>
      </c>
      <c r="U775" s="211" t="s">
        <v>667</v>
      </c>
      <c r="V775" s="211" t="s">
        <v>667</v>
      </c>
      <c r="W775" s="211" t="s">
        <v>667</v>
      </c>
      <c r="X775" s="212">
        <v>0</v>
      </c>
      <c r="Y775" s="212">
        <v>0</v>
      </c>
      <c r="Z775" s="239" t="s">
        <v>2988</v>
      </c>
      <c r="AA775" s="240">
        <v>2022</v>
      </c>
      <c r="AB775" s="215">
        <v>5</v>
      </c>
      <c r="AC775" s="215">
        <v>26</v>
      </c>
      <c r="AD775" s="220" t="b">
        <f>IF(ISBLANK(GroupMember[[#This Row],[1. Identifiant interne d’exploitation agricole*]]),"",IF(ISERROR(MATCH(GroupMember[[#This Row],[1. Identifiant interne d’exploitation agricole*]],CertifiedCrop[1. Identifiant interne d’exploitation agricole*],0)),FALSE,TRUE))</f>
        <v>1</v>
      </c>
      <c r="AE775" s="220" t="b">
        <f>IF(ISBLANK(GroupMember[[#This Row],[1. Identifiant interne d’exploitation agricole*]]),"",IF(ISERROR(MATCH(GroupMember[[#This Row],[1. Identifiant interne d’exploitation agricole*]],FarmUnit[1. Identifiant interne d’exploitation agricole*],0)),FALSE,TRUE))</f>
        <v>1</v>
      </c>
      <c r="AF775" s="165" t="str">
        <f t="shared" si="48"/>
        <v>GOMBILA SANKARA</v>
      </c>
      <c r="AG775" s="166" t="str">
        <f t="shared" si="49"/>
        <v>26/5/2022</v>
      </c>
      <c r="AH775" s="167">
        <f t="shared" si="51"/>
        <v>3</v>
      </c>
      <c r="AI775" s="168">
        <f t="shared" si="50"/>
        <v>0</v>
      </c>
    </row>
    <row r="776" spans="1:35" ht="16.5" customHeight="1" x14ac:dyDescent="0.2">
      <c r="A776" s="221" t="s">
        <v>2682</v>
      </c>
      <c r="B776" s="238" t="s">
        <v>667</v>
      </c>
      <c r="C776" s="221" t="s">
        <v>2682</v>
      </c>
      <c r="D776" s="238" t="s">
        <v>2656</v>
      </c>
      <c r="E776" s="238" t="s">
        <v>2657</v>
      </c>
      <c r="F776" s="238" t="s">
        <v>670</v>
      </c>
      <c r="G776" s="238" t="s">
        <v>2656</v>
      </c>
      <c r="H776" s="276">
        <v>1.06</v>
      </c>
      <c r="I776" s="206" t="s">
        <v>671</v>
      </c>
      <c r="J776" s="206">
        <v>1</v>
      </c>
      <c r="K776" s="207">
        <v>2022</v>
      </c>
      <c r="L776" s="206" t="s">
        <v>2683</v>
      </c>
      <c r="M776" s="206" t="s">
        <v>1056</v>
      </c>
      <c r="N776" s="263" t="s">
        <v>3361</v>
      </c>
      <c r="O776" s="206" t="s">
        <v>667</v>
      </c>
      <c r="P776" s="206" t="s">
        <v>674</v>
      </c>
      <c r="Q776" s="210">
        <v>1978</v>
      </c>
      <c r="R776" s="225">
        <v>2</v>
      </c>
      <c r="S776" s="211" t="s">
        <v>667</v>
      </c>
      <c r="T776" s="211" t="s">
        <v>667</v>
      </c>
      <c r="U776" s="211" t="s">
        <v>667</v>
      </c>
      <c r="V776" s="211" t="s">
        <v>667</v>
      </c>
      <c r="W776" s="211" t="s">
        <v>667</v>
      </c>
      <c r="X776" s="212">
        <v>0</v>
      </c>
      <c r="Y776" s="212">
        <v>0</v>
      </c>
      <c r="Z776" s="239" t="s">
        <v>2988</v>
      </c>
      <c r="AA776" s="240">
        <v>2022</v>
      </c>
      <c r="AB776" s="215">
        <v>5</v>
      </c>
      <c r="AC776" s="215">
        <v>26</v>
      </c>
      <c r="AD776" s="220" t="b">
        <f>IF(ISBLANK(GroupMember[[#This Row],[1. Identifiant interne d’exploitation agricole*]]),"",IF(ISERROR(MATCH(GroupMember[[#This Row],[1. Identifiant interne d’exploitation agricole*]],CertifiedCrop[1. Identifiant interne d’exploitation agricole*],0)),FALSE,TRUE))</f>
        <v>1</v>
      </c>
      <c r="AE776" s="220" t="b">
        <f>IF(ISBLANK(GroupMember[[#This Row],[1. Identifiant interne d’exploitation agricole*]]),"",IF(ISERROR(MATCH(GroupMember[[#This Row],[1. Identifiant interne d’exploitation agricole*]],FarmUnit[1. Identifiant interne d’exploitation agricole*],0)),FALSE,TRUE))</f>
        <v>1</v>
      </c>
      <c r="AF776" s="165" t="str">
        <f t="shared" si="48"/>
        <v>BELI YAO</v>
      </c>
      <c r="AG776" s="166" t="str">
        <f t="shared" si="49"/>
        <v>26/5/2022</v>
      </c>
      <c r="AH776" s="167">
        <f t="shared" si="51"/>
        <v>3</v>
      </c>
      <c r="AI776" s="168">
        <f t="shared" si="50"/>
        <v>0</v>
      </c>
    </row>
    <row r="777" spans="1:35" ht="16.5" customHeight="1" x14ac:dyDescent="0.2">
      <c r="A777" s="221" t="s">
        <v>2684</v>
      </c>
      <c r="B777" s="238" t="s">
        <v>667</v>
      </c>
      <c r="C777" s="221" t="s">
        <v>2684</v>
      </c>
      <c r="D777" s="238" t="s">
        <v>2656</v>
      </c>
      <c r="E777" s="238" t="s">
        <v>2657</v>
      </c>
      <c r="F777" s="238" t="s">
        <v>670</v>
      </c>
      <c r="G777" s="238" t="s">
        <v>2656</v>
      </c>
      <c r="H777" s="276">
        <v>0.89</v>
      </c>
      <c r="I777" s="206" t="s">
        <v>671</v>
      </c>
      <c r="J777" s="206">
        <v>1</v>
      </c>
      <c r="K777" s="207">
        <v>2022</v>
      </c>
      <c r="L777" s="206" t="s">
        <v>2685</v>
      </c>
      <c r="M777" s="206" t="s">
        <v>2686</v>
      </c>
      <c r="N777" s="263" t="s">
        <v>667</v>
      </c>
      <c r="O777" s="206" t="s">
        <v>2687</v>
      </c>
      <c r="P777" s="206" t="s">
        <v>674</v>
      </c>
      <c r="Q777" s="210">
        <v>1988</v>
      </c>
      <c r="R777" s="225">
        <v>3</v>
      </c>
      <c r="S777" s="211" t="s">
        <v>667</v>
      </c>
      <c r="T777" s="211" t="s">
        <v>667</v>
      </c>
      <c r="U777" s="211" t="s">
        <v>667</v>
      </c>
      <c r="V777" s="211" t="s">
        <v>667</v>
      </c>
      <c r="W777" s="211" t="s">
        <v>667</v>
      </c>
      <c r="X777" s="212">
        <v>0</v>
      </c>
      <c r="Y777" s="212">
        <v>0</v>
      </c>
      <c r="Z777" s="239" t="s">
        <v>2988</v>
      </c>
      <c r="AA777" s="240">
        <v>2022</v>
      </c>
      <c r="AB777" s="215">
        <v>5</v>
      </c>
      <c r="AC777" s="215">
        <v>26</v>
      </c>
      <c r="AD777" s="220" t="b">
        <f>IF(ISBLANK(GroupMember[[#This Row],[1. Identifiant interne d’exploitation agricole*]]),"",IF(ISERROR(MATCH(GroupMember[[#This Row],[1. Identifiant interne d’exploitation agricole*]],CertifiedCrop[1. Identifiant interne d’exploitation agricole*],0)),FALSE,TRUE))</f>
        <v>1</v>
      </c>
      <c r="AE777" s="220" t="b">
        <f>IF(ISBLANK(GroupMember[[#This Row],[1. Identifiant interne d’exploitation agricole*]]),"",IF(ISERROR(MATCH(GroupMember[[#This Row],[1. Identifiant interne d’exploitation agricole*]],FarmUnit[1. Identifiant interne d’exploitation agricole*],0)),FALSE,TRUE))</f>
        <v>1</v>
      </c>
      <c r="AF777" s="165" t="str">
        <f t="shared" si="48"/>
        <v>OUSMANE SISSAO</v>
      </c>
      <c r="AG777" s="166" t="str">
        <f t="shared" si="49"/>
        <v>26/5/2022</v>
      </c>
      <c r="AH777" s="167">
        <f t="shared" si="51"/>
        <v>3</v>
      </c>
      <c r="AI777" s="168">
        <f t="shared" si="50"/>
        <v>0</v>
      </c>
    </row>
    <row r="778" spans="1:35" ht="16.5" customHeight="1" x14ac:dyDescent="0.2">
      <c r="A778" s="221" t="s">
        <v>2688</v>
      </c>
      <c r="B778" s="238" t="s">
        <v>667</v>
      </c>
      <c r="C778" s="221" t="s">
        <v>2688</v>
      </c>
      <c r="D778" s="238" t="s">
        <v>2656</v>
      </c>
      <c r="E778" s="238" t="s">
        <v>2657</v>
      </c>
      <c r="F778" s="238" t="s">
        <v>670</v>
      </c>
      <c r="G778" s="238" t="s">
        <v>2656</v>
      </c>
      <c r="H778" s="276">
        <v>4.3899999999999997</v>
      </c>
      <c r="I778" s="206" t="s">
        <v>671</v>
      </c>
      <c r="J778" s="206">
        <v>1</v>
      </c>
      <c r="K778" s="207">
        <v>2022</v>
      </c>
      <c r="L778" s="206" t="s">
        <v>2689</v>
      </c>
      <c r="M778" s="206" t="s">
        <v>2677</v>
      </c>
      <c r="N778" s="263" t="s">
        <v>3362</v>
      </c>
      <c r="O778" s="206" t="s">
        <v>2690</v>
      </c>
      <c r="P778" s="206" t="s">
        <v>674</v>
      </c>
      <c r="Q778" s="210">
        <v>1986</v>
      </c>
      <c r="R778" s="225">
        <v>5</v>
      </c>
      <c r="S778" s="211" t="s">
        <v>667</v>
      </c>
      <c r="T778" s="211" t="s">
        <v>667</v>
      </c>
      <c r="U778" s="211" t="s">
        <v>667</v>
      </c>
      <c r="V778" s="211" t="s">
        <v>667</v>
      </c>
      <c r="W778" s="211" t="s">
        <v>667</v>
      </c>
      <c r="X778" s="212">
        <v>0</v>
      </c>
      <c r="Y778" s="212">
        <v>0</v>
      </c>
      <c r="Z778" s="239" t="s">
        <v>2988</v>
      </c>
      <c r="AA778" s="240">
        <v>2022</v>
      </c>
      <c r="AB778" s="215">
        <v>5</v>
      </c>
      <c r="AC778" s="215">
        <v>27</v>
      </c>
      <c r="AD778" s="220" t="b">
        <f>IF(ISBLANK(GroupMember[[#This Row],[1. Identifiant interne d’exploitation agricole*]]),"",IF(ISERROR(MATCH(GroupMember[[#This Row],[1. Identifiant interne d’exploitation agricole*]],CertifiedCrop[1. Identifiant interne d’exploitation agricole*],0)),FALSE,TRUE))</f>
        <v>1</v>
      </c>
      <c r="AE778" s="220" t="b">
        <f>IF(ISBLANK(GroupMember[[#This Row],[1. Identifiant interne d’exploitation agricole*]]),"",IF(ISERROR(MATCH(GroupMember[[#This Row],[1. Identifiant interne d’exploitation agricole*]],FarmUnit[1. Identifiant interne d’exploitation agricole*],0)),FALSE,TRUE))</f>
        <v>1</v>
      </c>
      <c r="AF778" s="165" t="str">
        <f t="shared" si="48"/>
        <v>PINGDOUINDE VICTOR KIENDREBEOGO</v>
      </c>
      <c r="AG778" s="166" t="str">
        <f t="shared" si="49"/>
        <v>27/5/2022</v>
      </c>
      <c r="AH778" s="167">
        <f t="shared" si="51"/>
        <v>3</v>
      </c>
      <c r="AI778" s="168">
        <f t="shared" si="50"/>
        <v>0</v>
      </c>
    </row>
    <row r="779" spans="1:35" ht="16.5" customHeight="1" x14ac:dyDescent="0.2">
      <c r="A779" s="221" t="s">
        <v>2691</v>
      </c>
      <c r="B779" s="238" t="s">
        <v>667</v>
      </c>
      <c r="C779" s="221" t="s">
        <v>2691</v>
      </c>
      <c r="D779" s="238" t="s">
        <v>2656</v>
      </c>
      <c r="E779" s="238" t="s">
        <v>2657</v>
      </c>
      <c r="F779" s="238" t="s">
        <v>670</v>
      </c>
      <c r="G779" s="238" t="s">
        <v>2656</v>
      </c>
      <c r="H779" s="276">
        <v>3.18</v>
      </c>
      <c r="I779" s="206" t="s">
        <v>671</v>
      </c>
      <c r="J779" s="206">
        <v>1</v>
      </c>
      <c r="K779" s="207">
        <v>2022</v>
      </c>
      <c r="L779" s="206" t="s">
        <v>2692</v>
      </c>
      <c r="M779" s="206" t="s">
        <v>2677</v>
      </c>
      <c r="N779" s="263" t="s">
        <v>3363</v>
      </c>
      <c r="O779" s="206" t="s">
        <v>2693</v>
      </c>
      <c r="P779" s="206" t="s">
        <v>674</v>
      </c>
      <c r="Q779" s="210">
        <v>1988</v>
      </c>
      <c r="R779" s="225">
        <v>2</v>
      </c>
      <c r="S779" s="211" t="s">
        <v>667</v>
      </c>
      <c r="T779" s="211" t="s">
        <v>667</v>
      </c>
      <c r="U779" s="211" t="s">
        <v>667</v>
      </c>
      <c r="V779" s="211" t="s">
        <v>667</v>
      </c>
      <c r="W779" s="211" t="s">
        <v>667</v>
      </c>
      <c r="X779" s="212">
        <v>0</v>
      </c>
      <c r="Y779" s="212">
        <v>0</v>
      </c>
      <c r="Z779" s="239" t="s">
        <v>2988</v>
      </c>
      <c r="AA779" s="240">
        <v>2022</v>
      </c>
      <c r="AB779" s="215">
        <v>5</v>
      </c>
      <c r="AC779" s="215">
        <v>27</v>
      </c>
      <c r="AD779" s="220" t="b">
        <f>IF(ISBLANK(GroupMember[[#This Row],[1. Identifiant interne d’exploitation agricole*]]),"",IF(ISERROR(MATCH(GroupMember[[#This Row],[1. Identifiant interne d’exploitation agricole*]],CertifiedCrop[1. Identifiant interne d’exploitation agricole*],0)),FALSE,TRUE))</f>
        <v>1</v>
      </c>
      <c r="AE779" s="220" t="b">
        <f>IF(ISBLANK(GroupMember[[#This Row],[1. Identifiant interne d’exploitation agricole*]]),"",IF(ISERROR(MATCH(GroupMember[[#This Row],[1. Identifiant interne d’exploitation agricole*]],FarmUnit[1. Identifiant interne d’exploitation agricole*],0)),FALSE,TRUE))</f>
        <v>1</v>
      </c>
      <c r="AF779" s="165" t="str">
        <f t="shared" si="48"/>
        <v>SOMMAILA KIENDREBEOGO</v>
      </c>
      <c r="AG779" s="166" t="str">
        <f t="shared" si="49"/>
        <v>27/5/2022</v>
      </c>
      <c r="AH779" s="167">
        <f t="shared" si="51"/>
        <v>3</v>
      </c>
      <c r="AI779" s="168">
        <f t="shared" si="50"/>
        <v>0</v>
      </c>
    </row>
    <row r="780" spans="1:35" ht="16.5" customHeight="1" x14ac:dyDescent="0.2">
      <c r="A780" s="221" t="s">
        <v>2694</v>
      </c>
      <c r="B780" s="238" t="s">
        <v>667</v>
      </c>
      <c r="C780" s="221" t="s">
        <v>2694</v>
      </c>
      <c r="D780" s="238" t="s">
        <v>2656</v>
      </c>
      <c r="E780" s="238" t="s">
        <v>2657</v>
      </c>
      <c r="F780" s="238" t="s">
        <v>670</v>
      </c>
      <c r="G780" s="238" t="s">
        <v>2656</v>
      </c>
      <c r="H780" s="276">
        <v>1.91</v>
      </c>
      <c r="I780" s="206" t="s">
        <v>671</v>
      </c>
      <c r="J780" s="206">
        <v>1</v>
      </c>
      <c r="K780" s="207">
        <v>2022</v>
      </c>
      <c r="L780" s="206" t="s">
        <v>2695</v>
      </c>
      <c r="M780" s="206" t="s">
        <v>2696</v>
      </c>
      <c r="N780" s="264" t="s">
        <v>3364</v>
      </c>
      <c r="O780" s="206" t="s">
        <v>667</v>
      </c>
      <c r="P780" s="206" t="s">
        <v>674</v>
      </c>
      <c r="Q780" s="210">
        <v>1991</v>
      </c>
      <c r="R780" s="225">
        <v>6</v>
      </c>
      <c r="S780" s="211" t="s">
        <v>667</v>
      </c>
      <c r="T780" s="211" t="s">
        <v>667</v>
      </c>
      <c r="U780" s="211" t="s">
        <v>667</v>
      </c>
      <c r="V780" s="211" t="s">
        <v>667</v>
      </c>
      <c r="W780" s="211" t="s">
        <v>667</v>
      </c>
      <c r="X780" s="212">
        <v>0</v>
      </c>
      <c r="Y780" s="212">
        <v>0</v>
      </c>
      <c r="Z780" s="239" t="s">
        <v>2988</v>
      </c>
      <c r="AA780" s="240">
        <v>2022</v>
      </c>
      <c r="AB780" s="215">
        <v>5</v>
      </c>
      <c r="AC780" s="215">
        <v>27</v>
      </c>
      <c r="AD780" s="220" t="b">
        <f>IF(ISBLANK(GroupMember[[#This Row],[1. Identifiant interne d’exploitation agricole*]]),"",IF(ISERROR(MATCH(GroupMember[[#This Row],[1. Identifiant interne d’exploitation agricole*]],CertifiedCrop[1. Identifiant interne d’exploitation agricole*],0)),FALSE,TRUE))</f>
        <v>1</v>
      </c>
      <c r="AE780" s="220" t="b">
        <f>IF(ISBLANK(GroupMember[[#This Row],[1. Identifiant interne d’exploitation agricole*]]),"",IF(ISERROR(MATCH(GroupMember[[#This Row],[1. Identifiant interne d’exploitation agricole*]],FarmUnit[1. Identifiant interne d’exploitation agricole*],0)),FALSE,TRUE))</f>
        <v>1</v>
      </c>
      <c r="AF780" s="165" t="str">
        <f t="shared" si="48"/>
        <v>NANDABAMBA ZANGRE</v>
      </c>
      <c r="AG780" s="166" t="str">
        <f t="shared" si="49"/>
        <v>27/5/2022</v>
      </c>
      <c r="AH780" s="167">
        <f t="shared" si="51"/>
        <v>3</v>
      </c>
      <c r="AI780" s="168">
        <f t="shared" si="50"/>
        <v>0</v>
      </c>
    </row>
    <row r="781" spans="1:35" ht="16.5" customHeight="1" x14ac:dyDescent="0.2">
      <c r="A781" s="221" t="s">
        <v>2697</v>
      </c>
      <c r="B781" s="238" t="s">
        <v>667</v>
      </c>
      <c r="C781" s="221" t="s">
        <v>2697</v>
      </c>
      <c r="D781" s="238" t="s">
        <v>2656</v>
      </c>
      <c r="E781" s="238" t="s">
        <v>2657</v>
      </c>
      <c r="F781" s="238" t="s">
        <v>670</v>
      </c>
      <c r="G781" s="238" t="s">
        <v>2656</v>
      </c>
      <c r="H781" s="276">
        <v>4.25</v>
      </c>
      <c r="I781" s="206" t="s">
        <v>671</v>
      </c>
      <c r="J781" s="206">
        <v>1</v>
      </c>
      <c r="K781" s="207">
        <v>2022</v>
      </c>
      <c r="L781" s="206" t="s">
        <v>974</v>
      </c>
      <c r="M781" s="206" t="s">
        <v>2698</v>
      </c>
      <c r="N781" s="264" t="s">
        <v>667</v>
      </c>
      <c r="O781" s="206" t="s">
        <v>667</v>
      </c>
      <c r="P781" s="206" t="s">
        <v>674</v>
      </c>
      <c r="Q781" s="210">
        <v>1977</v>
      </c>
      <c r="R781" s="225">
        <v>4</v>
      </c>
      <c r="S781" s="211" t="s">
        <v>667</v>
      </c>
      <c r="T781" s="211" t="s">
        <v>667</v>
      </c>
      <c r="U781" s="211" t="s">
        <v>667</v>
      </c>
      <c r="V781" s="211" t="s">
        <v>667</v>
      </c>
      <c r="W781" s="211" t="s">
        <v>667</v>
      </c>
      <c r="X781" s="212">
        <v>0</v>
      </c>
      <c r="Y781" s="212">
        <v>0</v>
      </c>
      <c r="Z781" s="239" t="s">
        <v>2988</v>
      </c>
      <c r="AA781" s="240">
        <v>2022</v>
      </c>
      <c r="AB781" s="215">
        <v>5</v>
      </c>
      <c r="AC781" s="215">
        <v>28</v>
      </c>
      <c r="AD781" s="220" t="b">
        <f>IF(ISBLANK(GroupMember[[#This Row],[1. Identifiant interne d’exploitation agricole*]]),"",IF(ISERROR(MATCH(GroupMember[[#This Row],[1. Identifiant interne d’exploitation agricole*]],CertifiedCrop[1. Identifiant interne d’exploitation agricole*],0)),FALSE,TRUE))</f>
        <v>1</v>
      </c>
      <c r="AE781" s="220" t="b">
        <f>IF(ISBLANK(GroupMember[[#This Row],[1. Identifiant interne d’exploitation agricole*]]),"",IF(ISERROR(MATCH(GroupMember[[#This Row],[1. Identifiant interne d’exploitation agricole*]],FarmUnit[1. Identifiant interne d’exploitation agricole*],0)),FALSE,TRUE))</f>
        <v>1</v>
      </c>
      <c r="AF781" s="165" t="str">
        <f t="shared" si="48"/>
        <v>ISSIAKA SANFO</v>
      </c>
      <c r="AG781" s="166" t="str">
        <f t="shared" si="49"/>
        <v>28/5/2022</v>
      </c>
      <c r="AH781" s="167">
        <f t="shared" si="51"/>
        <v>2</v>
      </c>
      <c r="AI781" s="168">
        <f t="shared" si="50"/>
        <v>0</v>
      </c>
    </row>
    <row r="782" spans="1:35" ht="16.5" customHeight="1" x14ac:dyDescent="0.2">
      <c r="A782" s="221" t="s">
        <v>2699</v>
      </c>
      <c r="B782" s="238" t="s">
        <v>667</v>
      </c>
      <c r="C782" s="221" t="s">
        <v>2699</v>
      </c>
      <c r="D782" s="238" t="s">
        <v>2656</v>
      </c>
      <c r="E782" s="238" t="s">
        <v>2657</v>
      </c>
      <c r="F782" s="238" t="s">
        <v>670</v>
      </c>
      <c r="G782" s="238" t="s">
        <v>2656</v>
      </c>
      <c r="H782" s="276">
        <v>1.44</v>
      </c>
      <c r="I782" s="206" t="s">
        <v>671</v>
      </c>
      <c r="J782" s="206">
        <v>1</v>
      </c>
      <c r="K782" s="207">
        <v>2022</v>
      </c>
      <c r="L782" s="206" t="s">
        <v>2194</v>
      </c>
      <c r="M782" s="206" t="s">
        <v>2677</v>
      </c>
      <c r="N782" s="263" t="s">
        <v>3365</v>
      </c>
      <c r="O782" s="206" t="s">
        <v>2700</v>
      </c>
      <c r="P782" s="206" t="s">
        <v>674</v>
      </c>
      <c r="Q782" s="210">
        <v>1988</v>
      </c>
      <c r="R782" s="225">
        <v>2</v>
      </c>
      <c r="S782" s="211" t="s">
        <v>667</v>
      </c>
      <c r="T782" s="211" t="s">
        <v>667</v>
      </c>
      <c r="U782" s="211" t="s">
        <v>667</v>
      </c>
      <c r="V782" s="211" t="s">
        <v>667</v>
      </c>
      <c r="W782" s="211" t="s">
        <v>667</v>
      </c>
      <c r="X782" s="212">
        <v>0</v>
      </c>
      <c r="Y782" s="212">
        <v>0</v>
      </c>
      <c r="Z782" s="239" t="s">
        <v>2988</v>
      </c>
      <c r="AA782" s="240">
        <v>2022</v>
      </c>
      <c r="AB782" s="215">
        <v>5</v>
      </c>
      <c r="AC782" s="215">
        <v>28</v>
      </c>
      <c r="AD782" s="220" t="b">
        <f>IF(ISBLANK(GroupMember[[#This Row],[1. Identifiant interne d’exploitation agricole*]]),"",IF(ISERROR(MATCH(GroupMember[[#This Row],[1. Identifiant interne d’exploitation agricole*]],CertifiedCrop[1. Identifiant interne d’exploitation agricole*],0)),FALSE,TRUE))</f>
        <v>1</v>
      </c>
      <c r="AE782" s="220" t="b">
        <f>IF(ISBLANK(GroupMember[[#This Row],[1. Identifiant interne d’exploitation agricole*]]),"",IF(ISERROR(MATCH(GroupMember[[#This Row],[1. Identifiant interne d’exploitation agricole*]],FarmUnit[1. Identifiant interne d’exploitation agricole*],0)),FALSE,TRUE))</f>
        <v>1</v>
      </c>
      <c r="AF782" s="165" t="str">
        <f t="shared" si="48"/>
        <v>ADAMA KIENDREBEOGO</v>
      </c>
      <c r="AG782" s="166" t="str">
        <f t="shared" si="49"/>
        <v>28/5/2022</v>
      </c>
      <c r="AH782" s="167">
        <f t="shared" si="51"/>
        <v>2</v>
      </c>
      <c r="AI782" s="168">
        <f t="shared" si="50"/>
        <v>0</v>
      </c>
    </row>
    <row r="783" spans="1:35" ht="16.5" customHeight="1" x14ac:dyDescent="0.2">
      <c r="A783" s="221" t="s">
        <v>2701</v>
      </c>
      <c r="B783" s="238" t="s">
        <v>667</v>
      </c>
      <c r="C783" s="221" t="s">
        <v>2701</v>
      </c>
      <c r="D783" s="238" t="s">
        <v>2656</v>
      </c>
      <c r="E783" s="238" t="s">
        <v>2657</v>
      </c>
      <c r="F783" s="238" t="s">
        <v>670</v>
      </c>
      <c r="G783" s="238" t="s">
        <v>2656</v>
      </c>
      <c r="H783" s="276">
        <v>2.02</v>
      </c>
      <c r="I783" s="206" t="s">
        <v>671</v>
      </c>
      <c r="J783" s="206">
        <v>1</v>
      </c>
      <c r="K783" s="207">
        <v>2022</v>
      </c>
      <c r="L783" s="206" t="s">
        <v>2702</v>
      </c>
      <c r="M783" s="206" t="s">
        <v>2670</v>
      </c>
      <c r="N783" s="263" t="s">
        <v>3366</v>
      </c>
      <c r="O783" s="206" t="s">
        <v>667</v>
      </c>
      <c r="P783" s="206" t="s">
        <v>674</v>
      </c>
      <c r="Q783" s="210">
        <v>1988</v>
      </c>
      <c r="R783" s="225">
        <v>2</v>
      </c>
      <c r="S783" s="211" t="s">
        <v>667</v>
      </c>
      <c r="T783" s="211" t="s">
        <v>667</v>
      </c>
      <c r="U783" s="211" t="s">
        <v>667</v>
      </c>
      <c r="V783" s="211" t="s">
        <v>667</v>
      </c>
      <c r="W783" s="211" t="s">
        <v>667</v>
      </c>
      <c r="X783" s="212">
        <v>0</v>
      </c>
      <c r="Y783" s="212">
        <v>0</v>
      </c>
      <c r="Z783" s="239" t="s">
        <v>2988</v>
      </c>
      <c r="AA783" s="240">
        <v>2022</v>
      </c>
      <c r="AB783" s="215">
        <v>5</v>
      </c>
      <c r="AC783" s="215">
        <v>29</v>
      </c>
      <c r="AD783" s="220" t="b">
        <f>IF(ISBLANK(GroupMember[[#This Row],[1. Identifiant interne d’exploitation agricole*]]),"",IF(ISERROR(MATCH(GroupMember[[#This Row],[1. Identifiant interne d’exploitation agricole*]],CertifiedCrop[1. Identifiant interne d’exploitation agricole*],0)),FALSE,TRUE))</f>
        <v>1</v>
      </c>
      <c r="AE783" s="220" t="b">
        <f>IF(ISBLANK(GroupMember[[#This Row],[1. Identifiant interne d’exploitation agricole*]]),"",IF(ISERROR(MATCH(GroupMember[[#This Row],[1. Identifiant interne d’exploitation agricole*]],FarmUnit[1. Identifiant interne d’exploitation agricole*],0)),FALSE,TRUE))</f>
        <v>1</v>
      </c>
      <c r="AF783" s="165" t="str">
        <f t="shared" si="48"/>
        <v>TALOTA  OUEDRAOGO</v>
      </c>
      <c r="AG783" s="166" t="str">
        <f t="shared" si="49"/>
        <v>29/5/2022</v>
      </c>
      <c r="AH783" s="167">
        <f t="shared" si="51"/>
        <v>3</v>
      </c>
      <c r="AI783" s="168">
        <f t="shared" si="50"/>
        <v>0</v>
      </c>
    </row>
    <row r="784" spans="1:35" ht="16.5" customHeight="1" x14ac:dyDescent="0.2">
      <c r="A784" s="221" t="s">
        <v>2703</v>
      </c>
      <c r="B784" s="238" t="s">
        <v>667</v>
      </c>
      <c r="C784" s="221" t="s">
        <v>2703</v>
      </c>
      <c r="D784" s="238" t="s">
        <v>2656</v>
      </c>
      <c r="E784" s="238" t="s">
        <v>2657</v>
      </c>
      <c r="F784" s="238" t="s">
        <v>670</v>
      </c>
      <c r="G784" s="238" t="s">
        <v>2656</v>
      </c>
      <c r="H784" s="276">
        <v>1.77</v>
      </c>
      <c r="I784" s="206" t="s">
        <v>671</v>
      </c>
      <c r="J784" s="206">
        <v>1</v>
      </c>
      <c r="K784" s="207">
        <v>2022</v>
      </c>
      <c r="L784" s="206" t="s">
        <v>2704</v>
      </c>
      <c r="M784" s="206" t="s">
        <v>2686</v>
      </c>
      <c r="N784" s="263" t="s">
        <v>3367</v>
      </c>
      <c r="O784" s="206" t="s">
        <v>2705</v>
      </c>
      <c r="P784" s="206" t="s">
        <v>674</v>
      </c>
      <c r="Q784" s="210">
        <v>1976</v>
      </c>
      <c r="R784" s="225">
        <v>2</v>
      </c>
      <c r="S784" s="211" t="s">
        <v>667</v>
      </c>
      <c r="T784" s="211" t="s">
        <v>667</v>
      </c>
      <c r="U784" s="211" t="s">
        <v>667</v>
      </c>
      <c r="V784" s="211" t="s">
        <v>667</v>
      </c>
      <c r="W784" s="211" t="s">
        <v>667</v>
      </c>
      <c r="X784" s="212">
        <v>0</v>
      </c>
      <c r="Y784" s="212">
        <v>0</v>
      </c>
      <c r="Z784" s="239" t="s">
        <v>2988</v>
      </c>
      <c r="AA784" s="240">
        <v>2022</v>
      </c>
      <c r="AB784" s="215">
        <v>5</v>
      </c>
      <c r="AC784" s="215">
        <v>29</v>
      </c>
      <c r="AD784" s="220" t="b">
        <f>IF(ISBLANK(GroupMember[[#This Row],[1. Identifiant interne d’exploitation agricole*]]),"",IF(ISERROR(MATCH(GroupMember[[#This Row],[1. Identifiant interne d’exploitation agricole*]],CertifiedCrop[1. Identifiant interne d’exploitation agricole*],0)),FALSE,TRUE))</f>
        <v>1</v>
      </c>
      <c r="AE784" s="220" t="b">
        <f>IF(ISBLANK(GroupMember[[#This Row],[1. Identifiant interne d’exploitation agricole*]]),"",IF(ISERROR(MATCH(GroupMember[[#This Row],[1. Identifiant interne d’exploitation agricole*]],FarmUnit[1. Identifiant interne d’exploitation agricole*],0)),FALSE,TRUE))</f>
        <v>1</v>
      </c>
      <c r="AF784" s="165" t="str">
        <f t="shared" si="48"/>
        <v>ZAKARIA SISSAO</v>
      </c>
      <c r="AG784" s="166" t="str">
        <f t="shared" si="49"/>
        <v>29/5/2022</v>
      </c>
      <c r="AH784" s="167">
        <f t="shared" si="51"/>
        <v>3</v>
      </c>
      <c r="AI784" s="168">
        <f t="shared" si="50"/>
        <v>0</v>
      </c>
    </row>
    <row r="785" spans="1:35" ht="16.5" customHeight="1" x14ac:dyDescent="0.2">
      <c r="A785" s="221" t="s">
        <v>2706</v>
      </c>
      <c r="B785" s="238" t="s">
        <v>667</v>
      </c>
      <c r="C785" s="221" t="s">
        <v>2706</v>
      </c>
      <c r="D785" s="238" t="s">
        <v>2656</v>
      </c>
      <c r="E785" s="238" t="s">
        <v>2657</v>
      </c>
      <c r="F785" s="238" t="s">
        <v>670</v>
      </c>
      <c r="G785" s="238" t="s">
        <v>2656</v>
      </c>
      <c r="H785" s="276">
        <v>1.63</v>
      </c>
      <c r="I785" s="206" t="s">
        <v>671</v>
      </c>
      <c r="J785" s="206">
        <v>1</v>
      </c>
      <c r="K785" s="207">
        <v>2022</v>
      </c>
      <c r="L785" s="206" t="s">
        <v>2707</v>
      </c>
      <c r="M785" s="206" t="s">
        <v>2708</v>
      </c>
      <c r="N785" s="263" t="s">
        <v>3368</v>
      </c>
      <c r="O785" s="206" t="s">
        <v>667</v>
      </c>
      <c r="P785" s="206" t="s">
        <v>674</v>
      </c>
      <c r="Q785" s="210">
        <v>1983</v>
      </c>
      <c r="R785" s="225">
        <v>3</v>
      </c>
      <c r="S785" s="211" t="s">
        <v>667</v>
      </c>
      <c r="T785" s="211" t="s">
        <v>667</v>
      </c>
      <c r="U785" s="211" t="s">
        <v>667</v>
      </c>
      <c r="V785" s="211" t="s">
        <v>667</v>
      </c>
      <c r="W785" s="211" t="s">
        <v>667</v>
      </c>
      <c r="X785" s="212">
        <v>0</v>
      </c>
      <c r="Y785" s="212">
        <v>0</v>
      </c>
      <c r="Z785" s="239" t="s">
        <v>2988</v>
      </c>
      <c r="AA785" s="240">
        <v>2022</v>
      </c>
      <c r="AB785" s="215">
        <v>5</v>
      </c>
      <c r="AC785" s="215">
        <v>29</v>
      </c>
      <c r="AD785" s="220" t="b">
        <f>IF(ISBLANK(GroupMember[[#This Row],[1. Identifiant interne d’exploitation agricole*]]),"",IF(ISERROR(MATCH(GroupMember[[#This Row],[1. Identifiant interne d’exploitation agricole*]],CertifiedCrop[1. Identifiant interne d’exploitation agricole*],0)),FALSE,TRUE))</f>
        <v>1</v>
      </c>
      <c r="AE785" s="220" t="b">
        <f>IF(ISBLANK(GroupMember[[#This Row],[1. Identifiant interne d’exploitation agricole*]]),"",IF(ISERROR(MATCH(GroupMember[[#This Row],[1. Identifiant interne d’exploitation agricole*]],FarmUnit[1. Identifiant interne d’exploitation agricole*],0)),FALSE,TRUE))</f>
        <v>1</v>
      </c>
      <c r="AF785" s="165" t="str">
        <f t="shared" si="48"/>
        <v>ACHOUDERE DAH</v>
      </c>
      <c r="AG785" s="166" t="str">
        <f t="shared" si="49"/>
        <v>29/5/2022</v>
      </c>
      <c r="AH785" s="167">
        <f t="shared" si="51"/>
        <v>3</v>
      </c>
      <c r="AI785" s="168">
        <f t="shared" si="50"/>
        <v>0</v>
      </c>
    </row>
    <row r="786" spans="1:35" ht="16.5" customHeight="1" x14ac:dyDescent="0.2">
      <c r="A786" s="221" t="s">
        <v>2709</v>
      </c>
      <c r="B786" s="238" t="s">
        <v>667</v>
      </c>
      <c r="C786" s="221" t="s">
        <v>2709</v>
      </c>
      <c r="D786" s="238" t="s">
        <v>2656</v>
      </c>
      <c r="E786" s="238" t="s">
        <v>2657</v>
      </c>
      <c r="F786" s="238" t="s">
        <v>670</v>
      </c>
      <c r="G786" s="238" t="s">
        <v>2656</v>
      </c>
      <c r="H786" s="276">
        <v>1.76</v>
      </c>
      <c r="I786" s="206" t="s">
        <v>671</v>
      </c>
      <c r="J786" s="206">
        <v>1</v>
      </c>
      <c r="K786" s="207">
        <v>2022</v>
      </c>
      <c r="L786" s="206" t="s">
        <v>2710</v>
      </c>
      <c r="M786" s="206" t="s">
        <v>1152</v>
      </c>
      <c r="N786" s="263" t="s">
        <v>667</v>
      </c>
      <c r="O786" s="206" t="s">
        <v>667</v>
      </c>
      <c r="P786" s="206" t="s">
        <v>674</v>
      </c>
      <c r="Q786" s="210">
        <v>1984</v>
      </c>
      <c r="R786" s="225">
        <v>3</v>
      </c>
      <c r="S786" s="211" t="s">
        <v>667</v>
      </c>
      <c r="T786" s="211" t="s">
        <v>667</v>
      </c>
      <c r="U786" s="211" t="s">
        <v>667</v>
      </c>
      <c r="V786" s="211" t="s">
        <v>667</v>
      </c>
      <c r="W786" s="211" t="s">
        <v>667</v>
      </c>
      <c r="X786" s="212">
        <v>0</v>
      </c>
      <c r="Y786" s="212">
        <v>0</v>
      </c>
      <c r="Z786" s="239" t="s">
        <v>2988</v>
      </c>
      <c r="AA786" s="240">
        <v>2022</v>
      </c>
      <c r="AB786" s="215">
        <v>5</v>
      </c>
      <c r="AC786" s="215">
        <v>30</v>
      </c>
      <c r="AD786" s="220" t="b">
        <f>IF(ISBLANK(GroupMember[[#This Row],[1. Identifiant interne d’exploitation agricole*]]),"",IF(ISERROR(MATCH(GroupMember[[#This Row],[1. Identifiant interne d’exploitation agricole*]],CertifiedCrop[1. Identifiant interne d’exploitation agricole*],0)),FALSE,TRUE))</f>
        <v>1</v>
      </c>
      <c r="AE786" s="220" t="b">
        <f>IF(ISBLANK(GroupMember[[#This Row],[1. Identifiant interne d’exploitation agricole*]]),"",IF(ISERROR(MATCH(GroupMember[[#This Row],[1. Identifiant interne d’exploitation agricole*]],FarmUnit[1. Identifiant interne d’exploitation agricole*],0)),FALSE,TRUE))</f>
        <v>1</v>
      </c>
      <c r="AF786" s="165" t="str">
        <f t="shared" si="48"/>
        <v>IPETE  KAMBOU</v>
      </c>
      <c r="AG786" s="166" t="str">
        <f t="shared" si="49"/>
        <v>30/5/2022</v>
      </c>
      <c r="AH786" s="167">
        <f t="shared" si="51"/>
        <v>2</v>
      </c>
      <c r="AI786" s="168">
        <f t="shared" si="50"/>
        <v>0</v>
      </c>
    </row>
    <row r="787" spans="1:35" ht="13.5" customHeight="1" x14ac:dyDescent="0.2">
      <c r="A787" s="221" t="s">
        <v>2711</v>
      </c>
      <c r="B787" s="238" t="s">
        <v>667</v>
      </c>
      <c r="C787" s="221" t="s">
        <v>2711</v>
      </c>
      <c r="D787" s="238" t="s">
        <v>2656</v>
      </c>
      <c r="E787" s="238" t="s">
        <v>2657</v>
      </c>
      <c r="F787" s="238" t="s">
        <v>670</v>
      </c>
      <c r="G787" s="238" t="s">
        <v>2656</v>
      </c>
      <c r="H787" s="276">
        <v>1.27</v>
      </c>
      <c r="I787" s="206" t="s">
        <v>671</v>
      </c>
      <c r="J787" s="206">
        <v>1</v>
      </c>
      <c r="K787" s="207">
        <v>2022</v>
      </c>
      <c r="L787" s="206" t="s">
        <v>2712</v>
      </c>
      <c r="M787" s="206" t="s">
        <v>2713</v>
      </c>
      <c r="N787" s="263" t="s">
        <v>3369</v>
      </c>
      <c r="O787" s="206" t="s">
        <v>667</v>
      </c>
      <c r="P787" s="206" t="s">
        <v>674</v>
      </c>
      <c r="Q787" s="210">
        <v>1990</v>
      </c>
      <c r="R787" s="225">
        <v>3</v>
      </c>
      <c r="S787" s="211" t="s">
        <v>667</v>
      </c>
      <c r="T787" s="211" t="s">
        <v>667</v>
      </c>
      <c r="U787" s="211" t="s">
        <v>667</v>
      </c>
      <c r="V787" s="211" t="s">
        <v>667</v>
      </c>
      <c r="W787" s="211" t="s">
        <v>667</v>
      </c>
      <c r="X787" s="212">
        <v>0</v>
      </c>
      <c r="Y787" s="212">
        <v>0</v>
      </c>
      <c r="Z787" s="239" t="s">
        <v>2988</v>
      </c>
      <c r="AA787" s="240">
        <v>2022</v>
      </c>
      <c r="AB787" s="215">
        <v>5</v>
      </c>
      <c r="AC787" s="215">
        <v>30</v>
      </c>
      <c r="AD787" s="220" t="b">
        <f>IF(ISBLANK(GroupMember[[#This Row],[1. Identifiant interne d’exploitation agricole*]]),"",IF(ISERROR(MATCH(GroupMember[[#This Row],[1. Identifiant interne d’exploitation agricole*]],CertifiedCrop[1. Identifiant interne d’exploitation agricole*],0)),FALSE,TRUE))</f>
        <v>1</v>
      </c>
      <c r="AE787" s="220" t="b">
        <f>IF(ISBLANK(GroupMember[[#This Row],[1. Identifiant interne d’exploitation agricole*]]),"",IF(ISERROR(MATCH(GroupMember[[#This Row],[1. Identifiant interne d’exploitation agricole*]],FarmUnit[1. Identifiant interne d’exploitation agricole*],0)),FALSE,TRUE))</f>
        <v>1</v>
      </c>
      <c r="AF787" s="165" t="str">
        <f t="shared" si="48"/>
        <v>PASCAL  ILBOUDOU</v>
      </c>
      <c r="AG787" s="166" t="str">
        <f t="shared" si="49"/>
        <v>30/5/2022</v>
      </c>
      <c r="AH787" s="167">
        <f t="shared" si="51"/>
        <v>2</v>
      </c>
      <c r="AI787" s="168">
        <f t="shared" si="50"/>
        <v>0</v>
      </c>
    </row>
    <row r="788" spans="1:35" ht="16.5" customHeight="1" x14ac:dyDescent="0.2">
      <c r="A788" s="221" t="s">
        <v>2714</v>
      </c>
      <c r="B788" s="238" t="s">
        <v>667</v>
      </c>
      <c r="C788" s="221" t="s">
        <v>2714</v>
      </c>
      <c r="D788" s="238" t="s">
        <v>2656</v>
      </c>
      <c r="E788" s="238" t="s">
        <v>2657</v>
      </c>
      <c r="F788" s="238" t="s">
        <v>670</v>
      </c>
      <c r="G788" s="238" t="s">
        <v>2656</v>
      </c>
      <c r="H788" s="276">
        <v>1.1599999999999999</v>
      </c>
      <c r="I788" s="206" t="s">
        <v>671</v>
      </c>
      <c r="J788" s="206">
        <v>1</v>
      </c>
      <c r="K788" s="207">
        <v>2022</v>
      </c>
      <c r="L788" s="206" t="s">
        <v>2715</v>
      </c>
      <c r="M788" s="206" t="s">
        <v>2677</v>
      </c>
      <c r="N788" s="263" t="s">
        <v>3370</v>
      </c>
      <c r="O788" s="206" t="s">
        <v>667</v>
      </c>
      <c r="P788" s="206" t="s">
        <v>674</v>
      </c>
      <c r="Q788" s="210">
        <v>1978</v>
      </c>
      <c r="R788" s="225">
        <v>3</v>
      </c>
      <c r="S788" s="211" t="s">
        <v>667</v>
      </c>
      <c r="T788" s="211" t="s">
        <v>667</v>
      </c>
      <c r="U788" s="211" t="s">
        <v>667</v>
      </c>
      <c r="V788" s="211" t="s">
        <v>667</v>
      </c>
      <c r="W788" s="211" t="s">
        <v>667</v>
      </c>
      <c r="X788" s="212">
        <v>0</v>
      </c>
      <c r="Y788" s="212">
        <v>0</v>
      </c>
      <c r="Z788" s="239" t="s">
        <v>2988</v>
      </c>
      <c r="AA788" s="240">
        <v>2022</v>
      </c>
      <c r="AB788" s="215">
        <v>3</v>
      </c>
      <c r="AC788" s="215">
        <v>4</v>
      </c>
      <c r="AD788" s="220" t="b">
        <f>IF(ISBLANK(GroupMember[[#This Row],[1. Identifiant interne d’exploitation agricole*]]),"",IF(ISERROR(MATCH(GroupMember[[#This Row],[1. Identifiant interne d’exploitation agricole*]],CertifiedCrop[1. Identifiant interne d’exploitation agricole*],0)),FALSE,TRUE))</f>
        <v>1</v>
      </c>
      <c r="AE788" s="220" t="b">
        <f>IF(ISBLANK(GroupMember[[#This Row],[1. Identifiant interne d’exploitation agricole*]]),"",IF(ISERROR(MATCH(GroupMember[[#This Row],[1. Identifiant interne d’exploitation agricole*]],FarmUnit[1. Identifiant interne d’exploitation agricole*],0)),FALSE,TRUE))</f>
        <v>1</v>
      </c>
      <c r="AF788" s="165" t="str">
        <f t="shared" si="48"/>
        <v>OUAMDEGUEM KIENDREBEOGO</v>
      </c>
      <c r="AG788" s="166" t="str">
        <f t="shared" si="49"/>
        <v>4/3/2022</v>
      </c>
      <c r="AH788" s="167">
        <f t="shared" si="51"/>
        <v>2</v>
      </c>
      <c r="AI788" s="168">
        <f t="shared" si="50"/>
        <v>0</v>
      </c>
    </row>
    <row r="789" spans="1:35" ht="16.5" customHeight="1" x14ac:dyDescent="0.2">
      <c r="A789" s="221" t="s">
        <v>2716</v>
      </c>
      <c r="B789" s="238" t="s">
        <v>667</v>
      </c>
      <c r="C789" s="221" t="s">
        <v>2716</v>
      </c>
      <c r="D789" s="238" t="s">
        <v>2656</v>
      </c>
      <c r="E789" s="238" t="s">
        <v>2657</v>
      </c>
      <c r="F789" s="238" t="s">
        <v>670</v>
      </c>
      <c r="G789" s="238" t="s">
        <v>2656</v>
      </c>
      <c r="H789" s="276">
        <v>3.23</v>
      </c>
      <c r="I789" s="206" t="s">
        <v>671</v>
      </c>
      <c r="J789" s="206">
        <v>1</v>
      </c>
      <c r="K789" s="207">
        <v>2022</v>
      </c>
      <c r="L789" s="206" t="s">
        <v>2717</v>
      </c>
      <c r="M789" s="206" t="s">
        <v>977</v>
      </c>
      <c r="N789" s="263" t="s">
        <v>667</v>
      </c>
      <c r="O789" s="206" t="s">
        <v>667</v>
      </c>
      <c r="P789" s="206" t="s">
        <v>674</v>
      </c>
      <c r="Q789" s="210">
        <v>1988</v>
      </c>
      <c r="R789" s="225">
        <v>3</v>
      </c>
      <c r="S789" s="211" t="s">
        <v>667</v>
      </c>
      <c r="T789" s="211" t="s">
        <v>667</v>
      </c>
      <c r="U789" s="211" t="s">
        <v>667</v>
      </c>
      <c r="V789" s="211" t="s">
        <v>667</v>
      </c>
      <c r="W789" s="211" t="s">
        <v>667</v>
      </c>
      <c r="X789" s="212">
        <v>0</v>
      </c>
      <c r="Y789" s="212">
        <v>0</v>
      </c>
      <c r="Z789" s="239" t="s">
        <v>2988</v>
      </c>
      <c r="AA789" s="240">
        <v>2022</v>
      </c>
      <c r="AB789" s="215">
        <v>3</v>
      </c>
      <c r="AC789" s="215">
        <v>4</v>
      </c>
      <c r="AD789" s="220" t="b">
        <f>IF(ISBLANK(GroupMember[[#This Row],[1. Identifiant interne d’exploitation agricole*]]),"",IF(ISERROR(MATCH(GroupMember[[#This Row],[1. Identifiant interne d’exploitation agricole*]],CertifiedCrop[1. Identifiant interne d’exploitation agricole*],0)),FALSE,TRUE))</f>
        <v>1</v>
      </c>
      <c r="AE789" s="220" t="b">
        <f>IF(ISBLANK(GroupMember[[#This Row],[1. Identifiant interne d’exploitation agricole*]]),"",IF(ISERROR(MATCH(GroupMember[[#This Row],[1. Identifiant interne d’exploitation agricole*]],FarmUnit[1. Identifiant interne d’exploitation agricole*],0)),FALSE,TRUE))</f>
        <v>1</v>
      </c>
      <c r="AF789" s="165" t="str">
        <f t="shared" si="48"/>
        <v>KOUAKOU SYLVAIN KOUADIO</v>
      </c>
      <c r="AG789" s="166" t="str">
        <f t="shared" si="49"/>
        <v>4/3/2022</v>
      </c>
      <c r="AH789" s="167">
        <f t="shared" si="51"/>
        <v>2</v>
      </c>
      <c r="AI789" s="168">
        <f t="shared" si="50"/>
        <v>0</v>
      </c>
    </row>
    <row r="790" spans="1:35" ht="16.5" customHeight="1" x14ac:dyDescent="0.2">
      <c r="A790" s="221" t="s">
        <v>2718</v>
      </c>
      <c r="B790" s="238" t="s">
        <v>667</v>
      </c>
      <c r="C790" s="221" t="s">
        <v>2718</v>
      </c>
      <c r="D790" s="238" t="s">
        <v>2656</v>
      </c>
      <c r="E790" s="238" t="s">
        <v>2657</v>
      </c>
      <c r="F790" s="238" t="s">
        <v>670</v>
      </c>
      <c r="G790" s="238" t="s">
        <v>2656</v>
      </c>
      <c r="H790" s="276">
        <v>2.83</v>
      </c>
      <c r="I790" s="206" t="s">
        <v>671</v>
      </c>
      <c r="J790" s="206">
        <v>1</v>
      </c>
      <c r="K790" s="207">
        <v>2022</v>
      </c>
      <c r="L790" s="206" t="s">
        <v>2719</v>
      </c>
      <c r="M790" s="206" t="s">
        <v>2720</v>
      </c>
      <c r="N790" s="263" t="s">
        <v>3371</v>
      </c>
      <c r="O790" s="206" t="s">
        <v>2721</v>
      </c>
      <c r="P790" s="206" t="s">
        <v>674</v>
      </c>
      <c r="Q790" s="210">
        <v>1973</v>
      </c>
      <c r="R790" s="225">
        <v>5</v>
      </c>
      <c r="S790" s="211" t="s">
        <v>667</v>
      </c>
      <c r="T790" s="211" t="s">
        <v>667</v>
      </c>
      <c r="U790" s="211" t="s">
        <v>667</v>
      </c>
      <c r="V790" s="211" t="s">
        <v>667</v>
      </c>
      <c r="W790" s="211" t="s">
        <v>667</v>
      </c>
      <c r="X790" s="212">
        <v>0</v>
      </c>
      <c r="Y790" s="212">
        <v>0</v>
      </c>
      <c r="Z790" s="239" t="s">
        <v>2988</v>
      </c>
      <c r="AA790" s="240">
        <v>2022</v>
      </c>
      <c r="AB790" s="215">
        <v>3</v>
      </c>
      <c r="AC790" s="215">
        <v>5</v>
      </c>
      <c r="AD790" s="220" t="b">
        <f>IF(ISBLANK(GroupMember[[#This Row],[1. Identifiant interne d’exploitation agricole*]]),"",IF(ISERROR(MATCH(GroupMember[[#This Row],[1. Identifiant interne d’exploitation agricole*]],CertifiedCrop[1. Identifiant interne d’exploitation agricole*],0)),FALSE,TRUE))</f>
        <v>1</v>
      </c>
      <c r="AE790" s="220" t="b">
        <f>IF(ISBLANK(GroupMember[[#This Row],[1. Identifiant interne d’exploitation agricole*]]),"",IF(ISERROR(MATCH(GroupMember[[#This Row],[1. Identifiant interne d’exploitation agricole*]],FarmUnit[1. Identifiant interne d’exploitation agricole*],0)),FALSE,TRUE))</f>
        <v>1</v>
      </c>
      <c r="AF790" s="165" t="str">
        <f t="shared" si="48"/>
        <v>WATOUN KONE</v>
      </c>
      <c r="AG790" s="166" t="str">
        <f t="shared" si="49"/>
        <v>5/3/2022</v>
      </c>
      <c r="AH790" s="167">
        <f t="shared" si="51"/>
        <v>2</v>
      </c>
      <c r="AI790" s="168">
        <f t="shared" si="50"/>
        <v>0</v>
      </c>
    </row>
    <row r="791" spans="1:35" ht="16.5" customHeight="1" x14ac:dyDescent="0.2">
      <c r="A791" s="221" t="s">
        <v>2722</v>
      </c>
      <c r="B791" s="238" t="s">
        <v>667</v>
      </c>
      <c r="C791" s="221" t="s">
        <v>2722</v>
      </c>
      <c r="D791" s="238" t="s">
        <v>2656</v>
      </c>
      <c r="E791" s="238" t="s">
        <v>2657</v>
      </c>
      <c r="F791" s="238" t="s">
        <v>670</v>
      </c>
      <c r="G791" s="238" t="s">
        <v>2656</v>
      </c>
      <c r="H791" s="276">
        <v>1.95</v>
      </c>
      <c r="I791" s="206" t="s">
        <v>671</v>
      </c>
      <c r="J791" s="206">
        <v>1</v>
      </c>
      <c r="K791" s="207">
        <v>2022</v>
      </c>
      <c r="L791" s="206" t="s">
        <v>2723</v>
      </c>
      <c r="M791" s="206" t="s">
        <v>2724</v>
      </c>
      <c r="N791" s="263" t="s">
        <v>3372</v>
      </c>
      <c r="O791" s="206" t="s">
        <v>2725</v>
      </c>
      <c r="P791" s="206" t="s">
        <v>674</v>
      </c>
      <c r="Q791" s="210">
        <v>1984</v>
      </c>
      <c r="R791" s="225">
        <v>4</v>
      </c>
      <c r="S791" s="211" t="s">
        <v>667</v>
      </c>
      <c r="T791" s="211" t="s">
        <v>667</v>
      </c>
      <c r="U791" s="211" t="s">
        <v>667</v>
      </c>
      <c r="V791" s="211" t="s">
        <v>667</v>
      </c>
      <c r="W791" s="211" t="s">
        <v>667</v>
      </c>
      <c r="X791" s="212">
        <v>0</v>
      </c>
      <c r="Y791" s="212">
        <v>0</v>
      </c>
      <c r="Z791" s="239" t="s">
        <v>2988</v>
      </c>
      <c r="AA791" s="240">
        <v>2022</v>
      </c>
      <c r="AB791" s="215">
        <v>3</v>
      </c>
      <c r="AC791" s="215">
        <v>11</v>
      </c>
      <c r="AD791" s="220" t="b">
        <f>IF(ISBLANK(GroupMember[[#This Row],[1. Identifiant interne d’exploitation agricole*]]),"",IF(ISERROR(MATCH(GroupMember[[#This Row],[1. Identifiant interne d’exploitation agricole*]],CertifiedCrop[1. Identifiant interne d’exploitation agricole*],0)),FALSE,TRUE))</f>
        <v>1</v>
      </c>
      <c r="AE791" s="220" t="b">
        <f>IF(ISBLANK(GroupMember[[#This Row],[1. Identifiant interne d’exploitation agricole*]]),"",IF(ISERROR(MATCH(GroupMember[[#This Row],[1. Identifiant interne d’exploitation agricole*]],FarmUnit[1. Identifiant interne d’exploitation agricole*],0)),FALSE,TRUE))</f>
        <v>1</v>
      </c>
      <c r="AF791" s="165" t="str">
        <f t="shared" si="48"/>
        <v>YAO RICHARD YOBOUET</v>
      </c>
      <c r="AG791" s="166" t="str">
        <f t="shared" si="49"/>
        <v>11/3/2022</v>
      </c>
      <c r="AH791" s="167">
        <f t="shared" si="51"/>
        <v>2</v>
      </c>
      <c r="AI791" s="168">
        <f t="shared" si="50"/>
        <v>0</v>
      </c>
    </row>
    <row r="792" spans="1:35" ht="16.5" customHeight="1" x14ac:dyDescent="0.2">
      <c r="A792" s="221" t="s">
        <v>2726</v>
      </c>
      <c r="B792" s="238" t="s">
        <v>667</v>
      </c>
      <c r="C792" s="221" t="s">
        <v>2726</v>
      </c>
      <c r="D792" s="238" t="s">
        <v>2656</v>
      </c>
      <c r="E792" s="238" t="s">
        <v>2657</v>
      </c>
      <c r="F792" s="238" t="s">
        <v>670</v>
      </c>
      <c r="G792" s="238" t="s">
        <v>2656</v>
      </c>
      <c r="H792" s="276">
        <v>1.48</v>
      </c>
      <c r="I792" s="206" t="s">
        <v>671</v>
      </c>
      <c r="J792" s="206">
        <v>1</v>
      </c>
      <c r="K792" s="207">
        <v>2022</v>
      </c>
      <c r="L792" s="206" t="s">
        <v>2727</v>
      </c>
      <c r="M792" s="206" t="s">
        <v>1045</v>
      </c>
      <c r="N792" s="263" t="s">
        <v>3373</v>
      </c>
      <c r="O792" s="206" t="s">
        <v>667</v>
      </c>
      <c r="P792" s="206" t="s">
        <v>674</v>
      </c>
      <c r="Q792" s="210">
        <v>1975</v>
      </c>
      <c r="R792" s="225">
        <v>5</v>
      </c>
      <c r="S792" s="211" t="s">
        <v>667</v>
      </c>
      <c r="T792" s="211" t="s">
        <v>667</v>
      </c>
      <c r="U792" s="211" t="s">
        <v>667</v>
      </c>
      <c r="V792" s="211" t="s">
        <v>667</v>
      </c>
      <c r="W792" s="211" t="s">
        <v>667</v>
      </c>
      <c r="X792" s="212">
        <v>0</v>
      </c>
      <c r="Y792" s="212">
        <v>0</v>
      </c>
      <c r="Z792" s="239" t="s">
        <v>2988</v>
      </c>
      <c r="AA792" s="240">
        <v>2022</v>
      </c>
      <c r="AB792" s="215">
        <v>3</v>
      </c>
      <c r="AC792" s="215">
        <v>12</v>
      </c>
      <c r="AD792" s="220" t="b">
        <f>IF(ISBLANK(GroupMember[[#This Row],[1. Identifiant interne d’exploitation agricole*]]),"",IF(ISERROR(MATCH(GroupMember[[#This Row],[1. Identifiant interne d’exploitation agricole*]],CertifiedCrop[1. Identifiant interne d’exploitation agricole*],0)),FALSE,TRUE))</f>
        <v>1</v>
      </c>
      <c r="AE792" s="220" t="b">
        <f>IF(ISBLANK(GroupMember[[#This Row],[1. Identifiant interne d’exploitation agricole*]]),"",IF(ISERROR(MATCH(GroupMember[[#This Row],[1. Identifiant interne d’exploitation agricole*]],FarmUnit[1. Identifiant interne d’exploitation agricole*],0)),FALSE,TRUE))</f>
        <v>1</v>
      </c>
      <c r="AF792" s="165" t="str">
        <f t="shared" si="48"/>
        <v>KONAN LUCIEN KOFFI</v>
      </c>
      <c r="AG792" s="166" t="str">
        <f t="shared" si="49"/>
        <v>12/3/2022</v>
      </c>
      <c r="AH792" s="167">
        <f t="shared" si="51"/>
        <v>3</v>
      </c>
      <c r="AI792" s="168">
        <f t="shared" si="50"/>
        <v>0</v>
      </c>
    </row>
    <row r="793" spans="1:35" ht="16.5" customHeight="1" x14ac:dyDescent="0.2">
      <c r="A793" s="221" t="s">
        <v>2728</v>
      </c>
      <c r="B793" s="238" t="s">
        <v>667</v>
      </c>
      <c r="C793" s="221" t="s">
        <v>2728</v>
      </c>
      <c r="D793" s="238" t="s">
        <v>2656</v>
      </c>
      <c r="E793" s="238" t="s">
        <v>2657</v>
      </c>
      <c r="F793" s="238" t="s">
        <v>670</v>
      </c>
      <c r="G793" s="238" t="s">
        <v>2656</v>
      </c>
      <c r="H793" s="276">
        <v>1.65</v>
      </c>
      <c r="I793" s="206" t="s">
        <v>671</v>
      </c>
      <c r="J793" s="206">
        <v>1</v>
      </c>
      <c r="K793" s="207">
        <v>2022</v>
      </c>
      <c r="L793" s="206" t="s">
        <v>2729</v>
      </c>
      <c r="M793" s="206" t="s">
        <v>2724</v>
      </c>
      <c r="N793" s="263" t="s">
        <v>3374</v>
      </c>
      <c r="O793" s="206" t="s">
        <v>2730</v>
      </c>
      <c r="P793" s="206" t="s">
        <v>674</v>
      </c>
      <c r="Q793" s="210">
        <v>1975</v>
      </c>
      <c r="R793" s="225">
        <v>2</v>
      </c>
      <c r="S793" s="211" t="s">
        <v>667</v>
      </c>
      <c r="T793" s="211" t="s">
        <v>667</v>
      </c>
      <c r="U793" s="211" t="s">
        <v>667</v>
      </c>
      <c r="V793" s="211" t="s">
        <v>667</v>
      </c>
      <c r="W793" s="211" t="s">
        <v>667</v>
      </c>
      <c r="X793" s="212">
        <v>0</v>
      </c>
      <c r="Y793" s="212">
        <v>0</v>
      </c>
      <c r="Z793" s="239" t="s">
        <v>2988</v>
      </c>
      <c r="AA793" s="240">
        <v>2022</v>
      </c>
      <c r="AB793" s="215">
        <v>3</v>
      </c>
      <c r="AC793" s="215">
        <v>12</v>
      </c>
      <c r="AD793" s="220" t="b">
        <f>IF(ISBLANK(GroupMember[[#This Row],[1. Identifiant interne d’exploitation agricole*]]),"",IF(ISERROR(MATCH(GroupMember[[#This Row],[1. Identifiant interne d’exploitation agricole*]],CertifiedCrop[1. Identifiant interne d’exploitation agricole*],0)),FALSE,TRUE))</f>
        <v>1</v>
      </c>
      <c r="AE793" s="220" t="b">
        <f>IF(ISBLANK(GroupMember[[#This Row],[1. Identifiant interne d’exploitation agricole*]]),"",IF(ISERROR(MATCH(GroupMember[[#This Row],[1. Identifiant interne d’exploitation agricole*]],FarmUnit[1. Identifiant interne d’exploitation agricole*],0)),FALSE,TRUE))</f>
        <v>1</v>
      </c>
      <c r="AF793" s="165" t="str">
        <f t="shared" si="48"/>
        <v>KOUASSI SEVERIN YOBOUET</v>
      </c>
      <c r="AG793" s="166" t="str">
        <f t="shared" si="49"/>
        <v>12/3/2022</v>
      </c>
      <c r="AH793" s="167">
        <f t="shared" si="51"/>
        <v>3</v>
      </c>
      <c r="AI793" s="168">
        <f t="shared" si="50"/>
        <v>0</v>
      </c>
    </row>
    <row r="794" spans="1:35" ht="16.5" customHeight="1" x14ac:dyDescent="0.2">
      <c r="A794" s="221" t="s">
        <v>2731</v>
      </c>
      <c r="B794" s="238" t="s">
        <v>667</v>
      </c>
      <c r="C794" s="221" t="s">
        <v>2731</v>
      </c>
      <c r="D794" s="238" t="s">
        <v>2656</v>
      </c>
      <c r="E794" s="238" t="s">
        <v>2657</v>
      </c>
      <c r="F794" s="238" t="s">
        <v>670</v>
      </c>
      <c r="G794" s="238" t="s">
        <v>2656</v>
      </c>
      <c r="H794" s="276">
        <v>1.1599999999999999</v>
      </c>
      <c r="I794" s="206" t="s">
        <v>671</v>
      </c>
      <c r="J794" s="206">
        <v>1</v>
      </c>
      <c r="K794" s="207">
        <v>2022</v>
      </c>
      <c r="L794" s="206" t="s">
        <v>2732</v>
      </c>
      <c r="M794" s="206" t="s">
        <v>685</v>
      </c>
      <c r="N794" s="263" t="s">
        <v>667</v>
      </c>
      <c r="O794" s="206" t="s">
        <v>2733</v>
      </c>
      <c r="P794" s="206" t="s">
        <v>674</v>
      </c>
      <c r="Q794" s="210">
        <v>1986</v>
      </c>
      <c r="R794" s="225">
        <v>6</v>
      </c>
      <c r="S794" s="211" t="s">
        <v>667</v>
      </c>
      <c r="T794" s="211" t="s">
        <v>667</v>
      </c>
      <c r="U794" s="211" t="s">
        <v>667</v>
      </c>
      <c r="V794" s="211" t="s">
        <v>667</v>
      </c>
      <c r="W794" s="211" t="s">
        <v>667</v>
      </c>
      <c r="X794" s="212">
        <v>0</v>
      </c>
      <c r="Y794" s="212">
        <v>0</v>
      </c>
      <c r="Z794" s="239" t="s">
        <v>2988</v>
      </c>
      <c r="AA794" s="240">
        <v>2022</v>
      </c>
      <c r="AB794" s="215">
        <v>3</v>
      </c>
      <c r="AC794" s="215">
        <v>12</v>
      </c>
      <c r="AD794" s="220" t="b">
        <f>IF(ISBLANK(GroupMember[[#This Row],[1. Identifiant interne d’exploitation agricole*]]),"",IF(ISERROR(MATCH(GroupMember[[#This Row],[1. Identifiant interne d’exploitation agricole*]],CertifiedCrop[1. Identifiant interne d’exploitation agricole*],0)),FALSE,TRUE))</f>
        <v>1</v>
      </c>
      <c r="AE794" s="220" t="b">
        <f>IF(ISBLANK(GroupMember[[#This Row],[1. Identifiant interne d’exploitation agricole*]]),"",IF(ISERROR(MATCH(GroupMember[[#This Row],[1. Identifiant interne d’exploitation agricole*]],FarmUnit[1. Identifiant interne d’exploitation agricole*],0)),FALSE,TRUE))</f>
        <v>1</v>
      </c>
      <c r="AF794" s="165" t="str">
        <f t="shared" si="48"/>
        <v>AKANZA  KOUAME</v>
      </c>
      <c r="AG794" s="166" t="str">
        <f t="shared" si="49"/>
        <v>12/3/2022</v>
      </c>
      <c r="AH794" s="167">
        <f t="shared" si="51"/>
        <v>3</v>
      </c>
      <c r="AI794" s="168">
        <f t="shared" si="50"/>
        <v>0</v>
      </c>
    </row>
    <row r="795" spans="1:35" ht="16.5" customHeight="1" x14ac:dyDescent="0.2">
      <c r="A795" s="221" t="s">
        <v>2734</v>
      </c>
      <c r="B795" s="238" t="s">
        <v>667</v>
      </c>
      <c r="C795" s="221" t="s">
        <v>2734</v>
      </c>
      <c r="D795" s="238" t="s">
        <v>2656</v>
      </c>
      <c r="E795" s="238" t="s">
        <v>2657</v>
      </c>
      <c r="F795" s="238" t="s">
        <v>670</v>
      </c>
      <c r="G795" s="238" t="s">
        <v>2656</v>
      </c>
      <c r="H795" s="276">
        <v>2.94</v>
      </c>
      <c r="I795" s="206" t="s">
        <v>671</v>
      </c>
      <c r="J795" s="206">
        <v>1</v>
      </c>
      <c r="K795" s="207">
        <v>2022</v>
      </c>
      <c r="L795" s="206" t="s">
        <v>2735</v>
      </c>
      <c r="M795" s="206" t="s">
        <v>977</v>
      </c>
      <c r="N795" s="263" t="s">
        <v>3162</v>
      </c>
      <c r="O795" s="206" t="s">
        <v>2736</v>
      </c>
      <c r="P795" s="206" t="s">
        <v>679</v>
      </c>
      <c r="Q795" s="210">
        <v>1978</v>
      </c>
      <c r="R795" s="225">
        <v>2</v>
      </c>
      <c r="S795" s="211" t="s">
        <v>667</v>
      </c>
      <c r="T795" s="211" t="s">
        <v>667</v>
      </c>
      <c r="U795" s="211" t="s">
        <v>667</v>
      </c>
      <c r="V795" s="211" t="s">
        <v>667</v>
      </c>
      <c r="W795" s="211" t="s">
        <v>667</v>
      </c>
      <c r="X795" s="212">
        <v>0</v>
      </c>
      <c r="Y795" s="212">
        <v>0</v>
      </c>
      <c r="Z795" s="239" t="s">
        <v>2988</v>
      </c>
      <c r="AA795" s="240">
        <v>2022</v>
      </c>
      <c r="AB795" s="215">
        <v>3</v>
      </c>
      <c r="AC795" s="215">
        <v>11</v>
      </c>
      <c r="AD795" s="220" t="b">
        <f>IF(ISBLANK(GroupMember[[#This Row],[1. Identifiant interne d’exploitation agricole*]]),"",IF(ISERROR(MATCH(GroupMember[[#This Row],[1. Identifiant interne d’exploitation agricole*]],CertifiedCrop[1. Identifiant interne d’exploitation agricole*],0)),FALSE,TRUE))</f>
        <v>1</v>
      </c>
      <c r="AE795" s="220" t="b">
        <f>IF(ISBLANK(GroupMember[[#This Row],[1. Identifiant interne d’exploitation agricole*]]),"",IF(ISERROR(MATCH(GroupMember[[#This Row],[1. Identifiant interne d’exploitation agricole*]],FarmUnit[1. Identifiant interne d’exploitation agricole*],0)),FALSE,TRUE))</f>
        <v>1</v>
      </c>
      <c r="AF795" s="165" t="str">
        <f t="shared" si="48"/>
        <v>AKISSI ADELE KOUADIO</v>
      </c>
      <c r="AG795" s="166" t="str">
        <f t="shared" si="49"/>
        <v>11/3/2022</v>
      </c>
      <c r="AH795" s="167">
        <f t="shared" si="51"/>
        <v>2</v>
      </c>
      <c r="AI795" s="168">
        <f t="shared" si="50"/>
        <v>0</v>
      </c>
    </row>
    <row r="796" spans="1:35" ht="16.5" customHeight="1" x14ac:dyDescent="0.2">
      <c r="A796" s="221" t="s">
        <v>2737</v>
      </c>
      <c r="B796" s="238" t="s">
        <v>667</v>
      </c>
      <c r="C796" s="221" t="s">
        <v>2737</v>
      </c>
      <c r="D796" s="238" t="s">
        <v>2656</v>
      </c>
      <c r="E796" s="238" t="s">
        <v>2657</v>
      </c>
      <c r="F796" s="238" t="s">
        <v>670</v>
      </c>
      <c r="G796" s="238" t="s">
        <v>2656</v>
      </c>
      <c r="H796" s="276">
        <v>2.39</v>
      </c>
      <c r="I796" s="206" t="s">
        <v>671</v>
      </c>
      <c r="J796" s="206">
        <v>1</v>
      </c>
      <c r="K796" s="207">
        <v>2022</v>
      </c>
      <c r="L796" s="221" t="s">
        <v>2738</v>
      </c>
      <c r="M796" s="221" t="s">
        <v>2739</v>
      </c>
      <c r="N796" s="265" t="s">
        <v>3163</v>
      </c>
      <c r="O796" s="221" t="s">
        <v>2740</v>
      </c>
      <c r="P796" s="221" t="s">
        <v>679</v>
      </c>
      <c r="Q796" s="210">
        <v>1977</v>
      </c>
      <c r="R796" s="225">
        <v>3</v>
      </c>
      <c r="S796" s="211" t="s">
        <v>667</v>
      </c>
      <c r="T796" s="211" t="s">
        <v>667</v>
      </c>
      <c r="U796" s="211" t="s">
        <v>667</v>
      </c>
      <c r="V796" s="211" t="s">
        <v>667</v>
      </c>
      <c r="W796" s="211" t="s">
        <v>667</v>
      </c>
      <c r="X796" s="212">
        <v>0</v>
      </c>
      <c r="Y796" s="212">
        <v>0</v>
      </c>
      <c r="Z796" s="239" t="s">
        <v>2988</v>
      </c>
      <c r="AA796" s="240">
        <v>2022</v>
      </c>
      <c r="AB796" s="215">
        <v>3</v>
      </c>
      <c r="AC796" s="215">
        <v>5</v>
      </c>
      <c r="AD796" s="220" t="b">
        <f>IF(ISBLANK(GroupMember[[#This Row],[1. Identifiant interne d’exploitation agricole*]]),"",IF(ISERROR(MATCH(GroupMember[[#This Row],[1. Identifiant interne d’exploitation agricole*]],CertifiedCrop[1. Identifiant interne d’exploitation agricole*],0)),FALSE,TRUE))</f>
        <v>1</v>
      </c>
      <c r="AE796" s="220" t="b">
        <f>IF(ISBLANK(GroupMember[[#This Row],[1. Identifiant interne d’exploitation agricole*]]),"",IF(ISERROR(MATCH(GroupMember[[#This Row],[1. Identifiant interne d’exploitation agricole*]],FarmUnit[1. Identifiant interne d’exploitation agricole*],0)),FALSE,TRUE))</f>
        <v>1</v>
      </c>
      <c r="AF796" s="165" t="str">
        <f t="shared" si="48"/>
        <v>AKISSI-BLA  JULIETTE</v>
      </c>
      <c r="AG796" s="166" t="str">
        <f t="shared" si="49"/>
        <v>5/3/2022</v>
      </c>
      <c r="AH796" s="167">
        <f t="shared" si="51"/>
        <v>2</v>
      </c>
      <c r="AI796" s="168">
        <f t="shared" si="50"/>
        <v>0</v>
      </c>
    </row>
    <row r="797" spans="1:35" ht="16.5" customHeight="1" x14ac:dyDescent="0.2">
      <c r="A797" s="221" t="s">
        <v>2741</v>
      </c>
      <c r="B797" s="238" t="s">
        <v>667</v>
      </c>
      <c r="C797" s="221" t="s">
        <v>2741</v>
      </c>
      <c r="D797" s="238" t="s">
        <v>2656</v>
      </c>
      <c r="E797" s="238" t="s">
        <v>2657</v>
      </c>
      <c r="F797" s="238" t="s">
        <v>670</v>
      </c>
      <c r="G797" s="238" t="s">
        <v>2656</v>
      </c>
      <c r="H797" s="276">
        <v>1.5</v>
      </c>
      <c r="I797" s="206" t="s">
        <v>671</v>
      </c>
      <c r="J797" s="206">
        <v>1</v>
      </c>
      <c r="K797" s="207">
        <v>2022</v>
      </c>
      <c r="L797" s="221" t="s">
        <v>2742</v>
      </c>
      <c r="M797" s="221" t="s">
        <v>1258</v>
      </c>
      <c r="N797" s="265" t="s">
        <v>667</v>
      </c>
      <c r="O797" s="221" t="s">
        <v>2743</v>
      </c>
      <c r="P797" s="221" t="s">
        <v>674</v>
      </c>
      <c r="Q797" s="210">
        <v>1975</v>
      </c>
      <c r="R797" s="225">
        <v>3</v>
      </c>
      <c r="S797" s="211" t="s">
        <v>667</v>
      </c>
      <c r="T797" s="211" t="s">
        <v>667</v>
      </c>
      <c r="U797" s="211" t="s">
        <v>667</v>
      </c>
      <c r="V797" s="211" t="s">
        <v>667</v>
      </c>
      <c r="W797" s="211" t="s">
        <v>667</v>
      </c>
      <c r="X797" s="212">
        <v>0</v>
      </c>
      <c r="Y797" s="212">
        <v>0</v>
      </c>
      <c r="Z797" s="239" t="s">
        <v>2988</v>
      </c>
      <c r="AA797" s="240">
        <v>2022</v>
      </c>
      <c r="AB797" s="215">
        <v>3</v>
      </c>
      <c r="AC797" s="215">
        <v>10</v>
      </c>
      <c r="AD797" s="220" t="b">
        <f>IF(ISBLANK(GroupMember[[#This Row],[1. Identifiant interne d’exploitation agricole*]]),"",IF(ISERROR(MATCH(GroupMember[[#This Row],[1. Identifiant interne d’exploitation agricole*]],CertifiedCrop[1. Identifiant interne d’exploitation agricole*],0)),FALSE,TRUE))</f>
        <v>1</v>
      </c>
      <c r="AE797" s="220" t="b">
        <f>IF(ISBLANK(GroupMember[[#This Row],[1. Identifiant interne d’exploitation agricole*]]),"",IF(ISERROR(MATCH(GroupMember[[#This Row],[1. Identifiant interne d’exploitation agricole*]],FarmUnit[1. Identifiant interne d’exploitation agricole*],0)),FALSE,TRUE))</f>
        <v>1</v>
      </c>
      <c r="AF797" s="165" t="str">
        <f t="shared" si="48"/>
        <v>KONAN JEAN  AMANI</v>
      </c>
      <c r="AG797" s="166" t="str">
        <f t="shared" si="49"/>
        <v>10/3/2022</v>
      </c>
      <c r="AH797" s="167">
        <f t="shared" si="51"/>
        <v>1</v>
      </c>
      <c r="AI797" s="168">
        <f t="shared" si="50"/>
        <v>0</v>
      </c>
    </row>
    <row r="798" spans="1:35" ht="16.5" customHeight="1" x14ac:dyDescent="0.2">
      <c r="A798" s="221" t="s">
        <v>2744</v>
      </c>
      <c r="B798" s="238" t="s">
        <v>667</v>
      </c>
      <c r="C798" s="221" t="s">
        <v>2744</v>
      </c>
      <c r="D798" s="238" t="s">
        <v>2656</v>
      </c>
      <c r="E798" s="238" t="s">
        <v>2657</v>
      </c>
      <c r="F798" s="238" t="s">
        <v>670</v>
      </c>
      <c r="G798" s="238" t="s">
        <v>2656</v>
      </c>
      <c r="H798" s="276">
        <v>4.07</v>
      </c>
      <c r="I798" s="206" t="s">
        <v>671</v>
      </c>
      <c r="J798" s="206">
        <v>1</v>
      </c>
      <c r="K798" s="207">
        <v>2022</v>
      </c>
      <c r="L798" s="221" t="s">
        <v>2745</v>
      </c>
      <c r="M798" s="221" t="s">
        <v>1044</v>
      </c>
      <c r="N798" s="265" t="s">
        <v>667</v>
      </c>
      <c r="O798" s="221" t="s">
        <v>667</v>
      </c>
      <c r="P798" s="221" t="s">
        <v>674</v>
      </c>
      <c r="Q798" s="210">
        <v>1972</v>
      </c>
      <c r="R798" s="225">
        <v>2</v>
      </c>
      <c r="S798" s="211" t="s">
        <v>667</v>
      </c>
      <c r="T798" s="211" t="s">
        <v>667</v>
      </c>
      <c r="U798" s="211" t="s">
        <v>667</v>
      </c>
      <c r="V798" s="211" t="s">
        <v>667</v>
      </c>
      <c r="W798" s="211" t="s">
        <v>667</v>
      </c>
      <c r="X798" s="212">
        <v>0</v>
      </c>
      <c r="Y798" s="212">
        <v>0</v>
      </c>
      <c r="Z798" s="239" t="s">
        <v>2988</v>
      </c>
      <c r="AA798" s="240">
        <v>2022</v>
      </c>
      <c r="AB798" s="215">
        <v>3</v>
      </c>
      <c r="AC798" s="215">
        <v>8</v>
      </c>
      <c r="AD798" s="220" t="b">
        <f>IF(ISBLANK(GroupMember[[#This Row],[1. Identifiant interne d’exploitation agricole*]]),"",IF(ISERROR(MATCH(GroupMember[[#This Row],[1. Identifiant interne d’exploitation agricole*]],CertifiedCrop[1. Identifiant interne d’exploitation agricole*],0)),FALSE,TRUE))</f>
        <v>1</v>
      </c>
      <c r="AE798" s="220" t="b">
        <f>IF(ISBLANK(GroupMember[[#This Row],[1. Identifiant interne d’exploitation agricole*]]),"",IF(ISERROR(MATCH(GroupMember[[#This Row],[1. Identifiant interne d’exploitation agricole*]],FarmUnit[1. Identifiant interne d’exploitation agricole*],0)),FALSE,TRUE))</f>
        <v>1</v>
      </c>
      <c r="AF798" s="165" t="str">
        <f t="shared" si="48"/>
        <v>KOUAME BODOUIN KOUAKOU</v>
      </c>
      <c r="AG798" s="166" t="str">
        <f t="shared" si="49"/>
        <v>8/3/2022</v>
      </c>
      <c r="AH798" s="167">
        <f t="shared" si="51"/>
        <v>2</v>
      </c>
      <c r="AI798" s="168">
        <f t="shared" si="50"/>
        <v>0</v>
      </c>
    </row>
    <row r="799" spans="1:35" ht="16.5" customHeight="1" x14ac:dyDescent="0.2">
      <c r="A799" s="221" t="s">
        <v>2746</v>
      </c>
      <c r="B799" s="238" t="s">
        <v>667</v>
      </c>
      <c r="C799" s="221" t="s">
        <v>2746</v>
      </c>
      <c r="D799" s="238" t="s">
        <v>2656</v>
      </c>
      <c r="E799" s="238" t="s">
        <v>2657</v>
      </c>
      <c r="F799" s="238" t="s">
        <v>670</v>
      </c>
      <c r="G799" s="238" t="s">
        <v>2656</v>
      </c>
      <c r="H799" s="276">
        <v>4.91</v>
      </c>
      <c r="I799" s="206" t="s">
        <v>671</v>
      </c>
      <c r="J799" s="206">
        <v>1</v>
      </c>
      <c r="K799" s="207">
        <v>2022</v>
      </c>
      <c r="L799" s="221" t="s">
        <v>2747</v>
      </c>
      <c r="M799" s="221" t="s">
        <v>1044</v>
      </c>
      <c r="N799" s="265" t="s">
        <v>3164</v>
      </c>
      <c r="O799" s="221" t="s">
        <v>2748</v>
      </c>
      <c r="P799" s="221" t="s">
        <v>674</v>
      </c>
      <c r="Q799" s="210">
        <v>1977</v>
      </c>
      <c r="R799" s="225">
        <v>3</v>
      </c>
      <c r="S799" s="211" t="s">
        <v>667</v>
      </c>
      <c r="T799" s="211" t="s">
        <v>667</v>
      </c>
      <c r="U799" s="211" t="s">
        <v>667</v>
      </c>
      <c r="V799" s="211" t="s">
        <v>667</v>
      </c>
      <c r="W799" s="211" t="s">
        <v>667</v>
      </c>
      <c r="X799" s="212">
        <v>0</v>
      </c>
      <c r="Y799" s="212">
        <v>0</v>
      </c>
      <c r="Z799" s="239" t="s">
        <v>2988</v>
      </c>
      <c r="AA799" s="240">
        <v>2022</v>
      </c>
      <c r="AB799" s="215">
        <v>3</v>
      </c>
      <c r="AC799" s="215">
        <v>9</v>
      </c>
      <c r="AD799" s="220" t="b">
        <f>IF(ISBLANK(GroupMember[[#This Row],[1. Identifiant interne d’exploitation agricole*]]),"",IF(ISERROR(MATCH(GroupMember[[#This Row],[1. Identifiant interne d’exploitation agricole*]],CertifiedCrop[1. Identifiant interne d’exploitation agricole*],0)),FALSE,TRUE))</f>
        <v>1</v>
      </c>
      <c r="AE799" s="220" t="b">
        <f>IF(ISBLANK(GroupMember[[#This Row],[1. Identifiant interne d’exploitation agricole*]]),"",IF(ISERROR(MATCH(GroupMember[[#This Row],[1. Identifiant interne d’exploitation agricole*]],FarmUnit[1. Identifiant interne d’exploitation agricole*],0)),FALSE,TRUE))</f>
        <v>1</v>
      </c>
      <c r="AF799" s="165" t="str">
        <f t="shared" si="48"/>
        <v>KOUASSI NOEL KOUAKOU</v>
      </c>
      <c r="AG799" s="166" t="str">
        <f t="shared" si="49"/>
        <v>9/3/2022</v>
      </c>
      <c r="AH799" s="167">
        <f t="shared" si="51"/>
        <v>2</v>
      </c>
      <c r="AI799" s="168">
        <f t="shared" si="50"/>
        <v>0</v>
      </c>
    </row>
    <row r="800" spans="1:35" ht="16.5" customHeight="1" x14ac:dyDescent="0.2">
      <c r="A800" s="221" t="s">
        <v>2749</v>
      </c>
      <c r="B800" s="238" t="s">
        <v>667</v>
      </c>
      <c r="C800" s="221" t="s">
        <v>2749</v>
      </c>
      <c r="D800" s="238" t="s">
        <v>2656</v>
      </c>
      <c r="E800" s="238" t="s">
        <v>2657</v>
      </c>
      <c r="F800" s="238" t="s">
        <v>670</v>
      </c>
      <c r="G800" s="238" t="s">
        <v>2656</v>
      </c>
      <c r="H800" s="276">
        <v>1.07</v>
      </c>
      <c r="I800" s="206" t="s">
        <v>671</v>
      </c>
      <c r="J800" s="206">
        <v>1</v>
      </c>
      <c r="K800" s="207">
        <v>2022</v>
      </c>
      <c r="L800" s="221" t="s">
        <v>2750</v>
      </c>
      <c r="M800" s="221" t="s">
        <v>977</v>
      </c>
      <c r="N800" s="265" t="s">
        <v>3165</v>
      </c>
      <c r="O800" s="221" t="s">
        <v>667</v>
      </c>
      <c r="P800" s="221" t="s">
        <v>674</v>
      </c>
      <c r="Q800" s="210">
        <v>1975</v>
      </c>
      <c r="R800" s="225">
        <v>3</v>
      </c>
      <c r="S800" s="211" t="s">
        <v>667</v>
      </c>
      <c r="T800" s="211" t="s">
        <v>667</v>
      </c>
      <c r="U800" s="211" t="s">
        <v>667</v>
      </c>
      <c r="V800" s="211" t="s">
        <v>667</v>
      </c>
      <c r="W800" s="211" t="s">
        <v>667</v>
      </c>
      <c r="X800" s="212">
        <v>0</v>
      </c>
      <c r="Y800" s="212">
        <v>0</v>
      </c>
      <c r="Z800" s="239" t="s">
        <v>2988</v>
      </c>
      <c r="AA800" s="240">
        <v>2022</v>
      </c>
      <c r="AB800" s="215">
        <v>3</v>
      </c>
      <c r="AC800" s="215">
        <v>8</v>
      </c>
      <c r="AD800" s="220" t="b">
        <f>IF(ISBLANK(GroupMember[[#This Row],[1. Identifiant interne d’exploitation agricole*]]),"",IF(ISERROR(MATCH(GroupMember[[#This Row],[1. Identifiant interne d’exploitation agricole*]],CertifiedCrop[1. Identifiant interne d’exploitation agricole*],0)),FALSE,TRUE))</f>
        <v>1</v>
      </c>
      <c r="AE800" s="220" t="b">
        <f>IF(ISBLANK(GroupMember[[#This Row],[1. Identifiant interne d’exploitation agricole*]]),"",IF(ISERROR(MATCH(GroupMember[[#This Row],[1. Identifiant interne d’exploitation agricole*]],FarmUnit[1. Identifiant interne d’exploitation agricole*],0)),FALSE,TRUE))</f>
        <v>1</v>
      </c>
      <c r="AF800" s="165" t="str">
        <f t="shared" si="48"/>
        <v>KOUAKOU S. KOUADIO</v>
      </c>
      <c r="AG800" s="166" t="str">
        <f t="shared" si="49"/>
        <v>8/3/2022</v>
      </c>
      <c r="AH800" s="167">
        <f t="shared" si="51"/>
        <v>2</v>
      </c>
      <c r="AI800" s="168">
        <f t="shared" si="50"/>
        <v>0</v>
      </c>
    </row>
    <row r="801" spans="1:35" ht="16.5" customHeight="1" x14ac:dyDescent="0.2">
      <c r="A801" s="221" t="s">
        <v>2751</v>
      </c>
      <c r="B801" s="238" t="s">
        <v>667</v>
      </c>
      <c r="C801" s="221" t="s">
        <v>2751</v>
      </c>
      <c r="D801" s="238" t="s">
        <v>2656</v>
      </c>
      <c r="E801" s="238" t="s">
        <v>2657</v>
      </c>
      <c r="F801" s="238" t="s">
        <v>670</v>
      </c>
      <c r="G801" s="238" t="s">
        <v>2656</v>
      </c>
      <c r="H801" s="276">
        <v>1.39</v>
      </c>
      <c r="I801" s="206" t="s">
        <v>671</v>
      </c>
      <c r="J801" s="206">
        <v>1</v>
      </c>
      <c r="K801" s="207">
        <v>2022</v>
      </c>
      <c r="L801" s="221" t="s">
        <v>2752</v>
      </c>
      <c r="M801" s="221" t="s">
        <v>2724</v>
      </c>
      <c r="N801" s="265" t="s">
        <v>667</v>
      </c>
      <c r="O801" s="221" t="s">
        <v>667</v>
      </c>
      <c r="P801" s="221" t="s">
        <v>674</v>
      </c>
      <c r="Q801" s="226">
        <v>1956</v>
      </c>
      <c r="R801" s="225">
        <v>3</v>
      </c>
      <c r="S801" s="211" t="s">
        <v>667</v>
      </c>
      <c r="T801" s="211" t="s">
        <v>667</v>
      </c>
      <c r="U801" s="211" t="s">
        <v>667</v>
      </c>
      <c r="V801" s="211" t="s">
        <v>667</v>
      </c>
      <c r="W801" s="211" t="s">
        <v>667</v>
      </c>
      <c r="X801" s="212">
        <v>0</v>
      </c>
      <c r="Y801" s="212">
        <v>0</v>
      </c>
      <c r="Z801" s="239" t="s">
        <v>2988</v>
      </c>
      <c r="AA801" s="240">
        <v>2022</v>
      </c>
      <c r="AB801" s="215">
        <v>3</v>
      </c>
      <c r="AC801" s="215">
        <v>9</v>
      </c>
      <c r="AD801" s="220" t="b">
        <f>IF(ISBLANK(GroupMember[[#This Row],[1. Identifiant interne d’exploitation agricole*]]),"",IF(ISERROR(MATCH(GroupMember[[#This Row],[1. Identifiant interne d’exploitation agricole*]],CertifiedCrop[1. Identifiant interne d’exploitation agricole*],0)),FALSE,TRUE))</f>
        <v>1</v>
      </c>
      <c r="AE801" s="220" t="b">
        <f>IF(ISBLANK(GroupMember[[#This Row],[1. Identifiant interne d’exploitation agricole*]]),"",IF(ISERROR(MATCH(GroupMember[[#This Row],[1. Identifiant interne d’exploitation agricole*]],FarmUnit[1. Identifiant interne d’exploitation agricole*],0)),FALSE,TRUE))</f>
        <v>1</v>
      </c>
      <c r="AF801" s="165" t="str">
        <f t="shared" si="48"/>
        <v>YAO MODESTE YOBOUET</v>
      </c>
      <c r="AG801" s="166" t="str">
        <f t="shared" si="49"/>
        <v>9/3/2022</v>
      </c>
      <c r="AH801" s="167">
        <f t="shared" si="51"/>
        <v>2</v>
      </c>
      <c r="AI801" s="168">
        <f t="shared" si="50"/>
        <v>0</v>
      </c>
    </row>
    <row r="802" spans="1:35" ht="16.5" customHeight="1" x14ac:dyDescent="0.2">
      <c r="A802" s="221" t="s">
        <v>2753</v>
      </c>
      <c r="B802" s="238" t="s">
        <v>667</v>
      </c>
      <c r="C802" s="221" t="s">
        <v>2753</v>
      </c>
      <c r="D802" s="238" t="s">
        <v>2656</v>
      </c>
      <c r="E802" s="238" t="s">
        <v>2657</v>
      </c>
      <c r="F802" s="238" t="s">
        <v>670</v>
      </c>
      <c r="G802" s="238" t="s">
        <v>2656</v>
      </c>
      <c r="H802" s="276">
        <v>3.24</v>
      </c>
      <c r="I802" s="206" t="s">
        <v>671</v>
      </c>
      <c r="J802" s="206">
        <v>1</v>
      </c>
      <c r="K802" s="207">
        <v>2022</v>
      </c>
      <c r="L802" s="221" t="s">
        <v>981</v>
      </c>
      <c r="M802" s="221" t="s">
        <v>977</v>
      </c>
      <c r="N802" s="265" t="s">
        <v>667</v>
      </c>
      <c r="O802" s="221" t="s">
        <v>2754</v>
      </c>
      <c r="P802" s="221" t="s">
        <v>674</v>
      </c>
      <c r="Q802" s="226">
        <v>1989</v>
      </c>
      <c r="R802" s="225">
        <v>3</v>
      </c>
      <c r="S802" s="211" t="s">
        <v>667</v>
      </c>
      <c r="T802" s="211" t="s">
        <v>667</v>
      </c>
      <c r="U802" s="211" t="s">
        <v>667</v>
      </c>
      <c r="V802" s="211" t="s">
        <v>667</v>
      </c>
      <c r="W802" s="211" t="s">
        <v>667</v>
      </c>
      <c r="X802" s="212">
        <v>0</v>
      </c>
      <c r="Y802" s="212">
        <v>0</v>
      </c>
      <c r="Z802" s="239" t="s">
        <v>2988</v>
      </c>
      <c r="AA802" s="240">
        <v>2022</v>
      </c>
      <c r="AB802" s="215">
        <v>5</v>
      </c>
      <c r="AC802" s="215">
        <v>25</v>
      </c>
      <c r="AD802" s="220" t="b">
        <f>IF(ISBLANK(GroupMember[[#This Row],[1. Identifiant interne d’exploitation agricole*]]),"",IF(ISERROR(MATCH(GroupMember[[#This Row],[1. Identifiant interne d’exploitation agricole*]],CertifiedCrop[1. Identifiant interne d’exploitation agricole*],0)),FALSE,TRUE))</f>
        <v>1</v>
      </c>
      <c r="AE802" s="220" t="b">
        <f>IF(ISBLANK(GroupMember[[#This Row],[1. Identifiant interne d’exploitation agricole*]]),"",IF(ISERROR(MATCH(GroupMember[[#This Row],[1. Identifiant interne d’exploitation agricole*]],FarmUnit[1. Identifiant interne d’exploitation agricole*],0)),FALSE,TRUE))</f>
        <v>1</v>
      </c>
      <c r="AF802" s="165" t="str">
        <f t="shared" si="48"/>
        <v>KONAN  KOUADIO</v>
      </c>
      <c r="AG802" s="166" t="str">
        <f t="shared" si="49"/>
        <v>25/5/2022</v>
      </c>
      <c r="AH802" s="167">
        <f t="shared" si="51"/>
        <v>2</v>
      </c>
      <c r="AI802" s="168">
        <f t="shared" si="50"/>
        <v>0</v>
      </c>
    </row>
    <row r="803" spans="1:35" ht="16.5" customHeight="1" x14ac:dyDescent="0.2">
      <c r="A803" s="221" t="s">
        <v>2755</v>
      </c>
      <c r="B803" s="238" t="s">
        <v>667</v>
      </c>
      <c r="C803" s="221" t="s">
        <v>2755</v>
      </c>
      <c r="D803" s="238" t="s">
        <v>2656</v>
      </c>
      <c r="E803" s="238" t="s">
        <v>2657</v>
      </c>
      <c r="F803" s="238" t="s">
        <v>670</v>
      </c>
      <c r="G803" s="238" t="s">
        <v>2656</v>
      </c>
      <c r="H803" s="276">
        <v>2.68</v>
      </c>
      <c r="I803" s="206" t="s">
        <v>671</v>
      </c>
      <c r="J803" s="206">
        <v>1</v>
      </c>
      <c r="K803" s="207">
        <v>2022</v>
      </c>
      <c r="L803" s="221" t="s">
        <v>2756</v>
      </c>
      <c r="M803" s="221" t="s">
        <v>977</v>
      </c>
      <c r="N803" s="265" t="s">
        <v>667</v>
      </c>
      <c r="O803" s="221" t="s">
        <v>2757</v>
      </c>
      <c r="P803" s="221" t="s">
        <v>674</v>
      </c>
      <c r="Q803" s="226">
        <v>1969</v>
      </c>
      <c r="R803" s="225">
        <v>3</v>
      </c>
      <c r="S803" s="211" t="s">
        <v>667</v>
      </c>
      <c r="T803" s="211" t="s">
        <v>667</v>
      </c>
      <c r="U803" s="211" t="s">
        <v>667</v>
      </c>
      <c r="V803" s="211" t="s">
        <v>667</v>
      </c>
      <c r="W803" s="211" t="s">
        <v>667</v>
      </c>
      <c r="X803" s="212">
        <v>0</v>
      </c>
      <c r="Y803" s="212">
        <v>0</v>
      </c>
      <c r="Z803" s="239" t="s">
        <v>2988</v>
      </c>
      <c r="AA803" s="240">
        <v>2022</v>
      </c>
      <c r="AB803" s="215">
        <v>5</v>
      </c>
      <c r="AC803" s="215">
        <v>25</v>
      </c>
      <c r="AD803" s="220" t="b">
        <f>IF(ISBLANK(GroupMember[[#This Row],[1. Identifiant interne d’exploitation agricole*]]),"",IF(ISERROR(MATCH(GroupMember[[#This Row],[1. Identifiant interne d’exploitation agricole*]],CertifiedCrop[1. Identifiant interne d’exploitation agricole*],0)),FALSE,TRUE))</f>
        <v>1</v>
      </c>
      <c r="AE803" s="220" t="b">
        <f>IF(ISBLANK(GroupMember[[#This Row],[1. Identifiant interne d’exploitation agricole*]]),"",IF(ISERROR(MATCH(GroupMember[[#This Row],[1. Identifiant interne d’exploitation agricole*]],FarmUnit[1. Identifiant interne d’exploitation agricole*],0)),FALSE,TRUE))</f>
        <v>1</v>
      </c>
      <c r="AF803" s="165" t="str">
        <f t="shared" si="48"/>
        <v>N'GUESSAN  KOUADIO</v>
      </c>
      <c r="AG803" s="166" t="str">
        <f t="shared" si="49"/>
        <v>25/5/2022</v>
      </c>
      <c r="AH803" s="167">
        <f t="shared" si="51"/>
        <v>2</v>
      </c>
      <c r="AI803" s="168">
        <f t="shared" si="50"/>
        <v>0</v>
      </c>
    </row>
    <row r="804" spans="1:35" ht="16.5" customHeight="1" x14ac:dyDescent="0.2">
      <c r="A804" s="221" t="s">
        <v>2758</v>
      </c>
      <c r="B804" s="238" t="s">
        <v>667</v>
      </c>
      <c r="C804" s="221" t="s">
        <v>2758</v>
      </c>
      <c r="D804" s="238" t="s">
        <v>2656</v>
      </c>
      <c r="E804" s="238" t="s">
        <v>2657</v>
      </c>
      <c r="F804" s="238" t="s">
        <v>670</v>
      </c>
      <c r="G804" s="238" t="s">
        <v>2656</v>
      </c>
      <c r="H804" s="276">
        <v>3.72</v>
      </c>
      <c r="I804" s="206" t="s">
        <v>671</v>
      </c>
      <c r="J804" s="206">
        <v>1</v>
      </c>
      <c r="K804" s="207">
        <v>2022</v>
      </c>
      <c r="L804" s="221" t="s">
        <v>2759</v>
      </c>
      <c r="M804" s="221" t="s">
        <v>2760</v>
      </c>
      <c r="N804" s="265" t="s">
        <v>3166</v>
      </c>
      <c r="O804" s="221" t="s">
        <v>2761</v>
      </c>
      <c r="P804" s="221" t="s">
        <v>674</v>
      </c>
      <c r="Q804" s="226">
        <v>1967</v>
      </c>
      <c r="R804" s="211">
        <v>2</v>
      </c>
      <c r="S804" s="211" t="s">
        <v>667</v>
      </c>
      <c r="T804" s="211" t="s">
        <v>667</v>
      </c>
      <c r="U804" s="211" t="s">
        <v>667</v>
      </c>
      <c r="V804" s="211" t="s">
        <v>667</v>
      </c>
      <c r="W804" s="211" t="s">
        <v>667</v>
      </c>
      <c r="X804" s="212">
        <v>0</v>
      </c>
      <c r="Y804" s="212">
        <v>0</v>
      </c>
      <c r="Z804" s="239" t="s">
        <v>2988</v>
      </c>
      <c r="AA804" s="240">
        <v>2022</v>
      </c>
      <c r="AB804" s="215">
        <v>5</v>
      </c>
      <c r="AC804" s="215">
        <v>23</v>
      </c>
      <c r="AD804" s="220" t="b">
        <f>IF(ISBLANK(GroupMember[[#This Row],[1. Identifiant interne d’exploitation agricole*]]),"",IF(ISERROR(MATCH(GroupMember[[#This Row],[1. Identifiant interne d’exploitation agricole*]],CertifiedCrop[1. Identifiant interne d’exploitation agricole*],0)),FALSE,TRUE))</f>
        <v>1</v>
      </c>
      <c r="AE804" s="220" t="b">
        <f>IF(ISBLANK(GroupMember[[#This Row],[1. Identifiant interne d’exploitation agricole*]]),"",IF(ISERROR(MATCH(GroupMember[[#This Row],[1. Identifiant interne d’exploitation agricole*]],FarmUnit[1. Identifiant interne d’exploitation agricole*],0)),FALSE,TRUE))</f>
        <v>1</v>
      </c>
      <c r="AF804" s="165" t="str">
        <f t="shared" si="48"/>
        <v>KONAN NOEL ZIGA</v>
      </c>
      <c r="AG804" s="166" t="str">
        <f t="shared" si="49"/>
        <v>23/5/2022</v>
      </c>
      <c r="AH804" s="167">
        <f t="shared" si="51"/>
        <v>2</v>
      </c>
      <c r="AI804" s="168">
        <f t="shared" si="50"/>
        <v>0</v>
      </c>
    </row>
    <row r="805" spans="1:35" ht="16.5" customHeight="1" x14ac:dyDescent="0.2">
      <c r="A805" s="221" t="s">
        <v>2762</v>
      </c>
      <c r="B805" s="238" t="s">
        <v>667</v>
      </c>
      <c r="C805" s="221" t="s">
        <v>2762</v>
      </c>
      <c r="D805" s="238" t="s">
        <v>2656</v>
      </c>
      <c r="E805" s="238" t="s">
        <v>2657</v>
      </c>
      <c r="F805" s="238" t="s">
        <v>670</v>
      </c>
      <c r="G805" s="238" t="s">
        <v>2656</v>
      </c>
      <c r="H805" s="276">
        <v>0.85</v>
      </c>
      <c r="I805" s="206" t="s">
        <v>671</v>
      </c>
      <c r="J805" s="206">
        <v>1</v>
      </c>
      <c r="K805" s="207">
        <v>2022</v>
      </c>
      <c r="L805" s="221" t="s">
        <v>2763</v>
      </c>
      <c r="M805" s="221" t="s">
        <v>2764</v>
      </c>
      <c r="N805" s="265" t="s">
        <v>3167</v>
      </c>
      <c r="O805" s="221" t="s">
        <v>667</v>
      </c>
      <c r="P805" s="221" t="s">
        <v>674</v>
      </c>
      <c r="Q805" s="226">
        <v>1961</v>
      </c>
      <c r="R805" s="211">
        <v>2</v>
      </c>
      <c r="S805" s="211" t="s">
        <v>667</v>
      </c>
      <c r="T805" s="211" t="s">
        <v>667</v>
      </c>
      <c r="U805" s="211" t="s">
        <v>667</v>
      </c>
      <c r="V805" s="211" t="s">
        <v>667</v>
      </c>
      <c r="W805" s="211" t="s">
        <v>667</v>
      </c>
      <c r="X805" s="212">
        <v>0</v>
      </c>
      <c r="Y805" s="212">
        <v>0</v>
      </c>
      <c r="Z805" s="239" t="s">
        <v>2988</v>
      </c>
      <c r="AA805" s="240">
        <v>2022</v>
      </c>
      <c r="AB805" s="215">
        <v>5</v>
      </c>
      <c r="AC805" s="215">
        <v>22</v>
      </c>
      <c r="AD805" s="220" t="b">
        <f>IF(ISBLANK(GroupMember[[#This Row],[1. Identifiant interne d’exploitation agricole*]]),"",IF(ISERROR(MATCH(GroupMember[[#This Row],[1. Identifiant interne d’exploitation agricole*]],CertifiedCrop[1. Identifiant interne d’exploitation agricole*],0)),FALSE,TRUE))</f>
        <v>1</v>
      </c>
      <c r="AE805" s="220" t="b">
        <f>IF(ISBLANK(GroupMember[[#This Row],[1. Identifiant interne d’exploitation agricole*]]),"",IF(ISERROR(MATCH(GroupMember[[#This Row],[1. Identifiant interne d’exploitation agricole*]],FarmUnit[1. Identifiant interne d’exploitation agricole*],0)),FALSE,TRUE))</f>
        <v>1</v>
      </c>
      <c r="AF805" s="165" t="str">
        <f t="shared" si="48"/>
        <v>KOUAKOU GUILLAUME AKANGA</v>
      </c>
      <c r="AG805" s="166" t="str">
        <f t="shared" si="49"/>
        <v>22/5/2022</v>
      </c>
      <c r="AH805" s="167">
        <f t="shared" si="51"/>
        <v>3</v>
      </c>
      <c r="AI805" s="168">
        <f t="shared" si="50"/>
        <v>0</v>
      </c>
    </row>
    <row r="806" spans="1:35" ht="16.5" customHeight="1" x14ac:dyDescent="0.2">
      <c r="A806" s="221" t="s">
        <v>2765</v>
      </c>
      <c r="B806" s="238" t="s">
        <v>667</v>
      </c>
      <c r="C806" s="221" t="s">
        <v>2765</v>
      </c>
      <c r="D806" s="238" t="s">
        <v>2656</v>
      </c>
      <c r="E806" s="238" t="s">
        <v>2657</v>
      </c>
      <c r="F806" s="238" t="s">
        <v>670</v>
      </c>
      <c r="G806" s="238" t="s">
        <v>2656</v>
      </c>
      <c r="H806" s="276">
        <v>2.27</v>
      </c>
      <c r="I806" s="206" t="s">
        <v>671</v>
      </c>
      <c r="J806" s="206">
        <v>1</v>
      </c>
      <c r="K806" s="207">
        <v>2022</v>
      </c>
      <c r="L806" s="221" t="s">
        <v>2766</v>
      </c>
      <c r="M806" s="221" t="s">
        <v>1406</v>
      </c>
      <c r="N806" s="265" t="s">
        <v>3168</v>
      </c>
      <c r="O806" s="221" t="s">
        <v>2767</v>
      </c>
      <c r="P806" s="221" t="s">
        <v>674</v>
      </c>
      <c r="Q806" s="226">
        <v>1959</v>
      </c>
      <c r="R806" s="211">
        <v>4</v>
      </c>
      <c r="S806" s="211" t="s">
        <v>667</v>
      </c>
      <c r="T806" s="211" t="s">
        <v>667</v>
      </c>
      <c r="U806" s="211" t="s">
        <v>667</v>
      </c>
      <c r="V806" s="211" t="s">
        <v>667</v>
      </c>
      <c r="W806" s="211" t="s">
        <v>667</v>
      </c>
      <c r="X806" s="212">
        <v>0</v>
      </c>
      <c r="Y806" s="212">
        <v>0</v>
      </c>
      <c r="Z806" s="239" t="s">
        <v>2988</v>
      </c>
      <c r="AA806" s="240">
        <v>2022</v>
      </c>
      <c r="AB806" s="215">
        <v>5</v>
      </c>
      <c r="AC806" s="215">
        <v>23</v>
      </c>
      <c r="AD806" s="220" t="b">
        <f>IF(ISBLANK(GroupMember[[#This Row],[1. Identifiant interne d’exploitation agricole*]]),"",IF(ISERROR(MATCH(GroupMember[[#This Row],[1. Identifiant interne d’exploitation agricole*]],CertifiedCrop[1. Identifiant interne d’exploitation agricole*],0)),FALSE,TRUE))</f>
        <v>1</v>
      </c>
      <c r="AE806" s="220" t="b">
        <f>IF(ISBLANK(GroupMember[[#This Row],[1. Identifiant interne d’exploitation agricole*]]),"",IF(ISERROR(MATCH(GroupMember[[#This Row],[1. Identifiant interne d’exploitation agricole*]],FarmUnit[1. Identifiant interne d’exploitation agricole*],0)),FALSE,TRUE))</f>
        <v>1</v>
      </c>
      <c r="AF806" s="165" t="str">
        <f t="shared" si="48"/>
        <v>KOUAME ANTOINE N'GORAN</v>
      </c>
      <c r="AG806" s="166" t="str">
        <f t="shared" si="49"/>
        <v>23/5/2022</v>
      </c>
      <c r="AH806" s="167">
        <f t="shared" si="51"/>
        <v>2</v>
      </c>
      <c r="AI806" s="168">
        <f t="shared" si="50"/>
        <v>0</v>
      </c>
    </row>
    <row r="807" spans="1:35" ht="16.5" customHeight="1" x14ac:dyDescent="0.2">
      <c r="A807" s="221" t="s">
        <v>2768</v>
      </c>
      <c r="B807" s="238" t="s">
        <v>667</v>
      </c>
      <c r="C807" s="221" t="s">
        <v>2768</v>
      </c>
      <c r="D807" s="238" t="s">
        <v>2656</v>
      </c>
      <c r="E807" s="238" t="s">
        <v>2657</v>
      </c>
      <c r="F807" s="238" t="s">
        <v>670</v>
      </c>
      <c r="G807" s="238" t="s">
        <v>2656</v>
      </c>
      <c r="H807" s="276">
        <v>0.87</v>
      </c>
      <c r="I807" s="206" t="s">
        <v>671</v>
      </c>
      <c r="J807" s="206">
        <v>1</v>
      </c>
      <c r="K807" s="207">
        <v>2022</v>
      </c>
      <c r="L807" s="221" t="s">
        <v>2769</v>
      </c>
      <c r="M807" s="221" t="s">
        <v>2770</v>
      </c>
      <c r="N807" s="265" t="s">
        <v>667</v>
      </c>
      <c r="O807" s="221" t="s">
        <v>2771</v>
      </c>
      <c r="P807" s="221" t="s">
        <v>674</v>
      </c>
      <c r="Q807" s="210">
        <v>1970</v>
      </c>
      <c r="R807" s="211">
        <v>2</v>
      </c>
      <c r="S807" s="211" t="s">
        <v>667</v>
      </c>
      <c r="T807" s="211" t="s">
        <v>667</v>
      </c>
      <c r="U807" s="211" t="s">
        <v>667</v>
      </c>
      <c r="V807" s="211" t="s">
        <v>667</v>
      </c>
      <c r="W807" s="211" t="s">
        <v>667</v>
      </c>
      <c r="X807" s="212">
        <v>0</v>
      </c>
      <c r="Y807" s="212">
        <v>0</v>
      </c>
      <c r="Z807" s="239" t="s">
        <v>2988</v>
      </c>
      <c r="AA807" s="240">
        <v>2022</v>
      </c>
      <c r="AB807" s="215">
        <v>5</v>
      </c>
      <c r="AC807" s="215">
        <v>22</v>
      </c>
      <c r="AD807" s="220" t="b">
        <f>IF(ISBLANK(GroupMember[[#This Row],[1. Identifiant interne d’exploitation agricole*]]),"",IF(ISERROR(MATCH(GroupMember[[#This Row],[1. Identifiant interne d’exploitation agricole*]],CertifiedCrop[1. Identifiant interne d’exploitation agricole*],0)),FALSE,TRUE))</f>
        <v>1</v>
      </c>
      <c r="AE807" s="220" t="b">
        <f>IF(ISBLANK(GroupMember[[#This Row],[1. Identifiant interne d’exploitation agricole*]]),"",IF(ISERROR(MATCH(GroupMember[[#This Row],[1. Identifiant interne d’exploitation agricole*]],FarmUnit[1. Identifiant interne d’exploitation agricole*],0)),FALSE,TRUE))</f>
        <v>1</v>
      </c>
      <c r="AF807" s="165" t="str">
        <f t="shared" si="48"/>
        <v>KOUADIO JEROME OUALE</v>
      </c>
      <c r="AG807" s="166" t="str">
        <f t="shared" si="49"/>
        <v>22/5/2022</v>
      </c>
      <c r="AH807" s="167">
        <f t="shared" si="51"/>
        <v>3</v>
      </c>
      <c r="AI807" s="168">
        <f t="shared" si="50"/>
        <v>0</v>
      </c>
    </row>
    <row r="808" spans="1:35" ht="16.5" customHeight="1" x14ac:dyDescent="0.2">
      <c r="A808" s="221" t="s">
        <v>2772</v>
      </c>
      <c r="B808" s="238" t="s">
        <v>667</v>
      </c>
      <c r="C808" s="221" t="s">
        <v>2772</v>
      </c>
      <c r="D808" s="238" t="s">
        <v>2656</v>
      </c>
      <c r="E808" s="238" t="s">
        <v>2657</v>
      </c>
      <c r="F808" s="238" t="s">
        <v>670</v>
      </c>
      <c r="G808" s="238" t="s">
        <v>2656</v>
      </c>
      <c r="H808" s="276">
        <v>1.1399999999999999</v>
      </c>
      <c r="I808" s="206" t="s">
        <v>671</v>
      </c>
      <c r="J808" s="206">
        <v>1</v>
      </c>
      <c r="K808" s="207">
        <v>2022</v>
      </c>
      <c r="L808" s="221" t="s">
        <v>2773</v>
      </c>
      <c r="M808" s="221" t="s">
        <v>1100</v>
      </c>
      <c r="N808" s="265" t="s">
        <v>3157</v>
      </c>
      <c r="O808" s="221" t="s">
        <v>667</v>
      </c>
      <c r="P808" s="221" t="s">
        <v>674</v>
      </c>
      <c r="Q808" s="210">
        <v>1977</v>
      </c>
      <c r="R808" s="211">
        <v>3</v>
      </c>
      <c r="S808" s="211" t="s">
        <v>667</v>
      </c>
      <c r="T808" s="211" t="s">
        <v>667</v>
      </c>
      <c r="U808" s="211" t="s">
        <v>667</v>
      </c>
      <c r="V808" s="211" t="s">
        <v>667</v>
      </c>
      <c r="W808" s="211" t="s">
        <v>667</v>
      </c>
      <c r="X808" s="212">
        <v>0</v>
      </c>
      <c r="Y808" s="212">
        <v>0</v>
      </c>
      <c r="Z808" s="239" t="s">
        <v>2988</v>
      </c>
      <c r="AA808" s="240">
        <v>2022</v>
      </c>
      <c r="AB808" s="215">
        <v>5</v>
      </c>
      <c r="AC808" s="215">
        <v>22</v>
      </c>
      <c r="AD808" s="220" t="b">
        <f>IF(ISBLANK(GroupMember[[#This Row],[1. Identifiant interne d’exploitation agricole*]]),"",IF(ISERROR(MATCH(GroupMember[[#This Row],[1. Identifiant interne d’exploitation agricole*]],CertifiedCrop[1. Identifiant interne d’exploitation agricole*],0)),FALSE,TRUE))</f>
        <v>1</v>
      </c>
      <c r="AE808" s="220" t="b">
        <f>IF(ISBLANK(GroupMember[[#This Row],[1. Identifiant interne d’exploitation agricole*]]),"",IF(ISERROR(MATCH(GroupMember[[#This Row],[1. Identifiant interne d’exploitation agricole*]],FarmUnit[1. Identifiant interne d’exploitation agricole*],0)),FALSE,TRUE))</f>
        <v>1</v>
      </c>
      <c r="AF808" s="165" t="str">
        <f t="shared" si="48"/>
        <v>KOUAME HENRI JOEL N'GUESSAN</v>
      </c>
      <c r="AG808" s="166" t="str">
        <f t="shared" si="49"/>
        <v>22/5/2022</v>
      </c>
      <c r="AH808" s="167">
        <f t="shared" si="51"/>
        <v>3</v>
      </c>
      <c r="AI808" s="168">
        <f t="shared" si="50"/>
        <v>0</v>
      </c>
    </row>
    <row r="809" spans="1:35" ht="16.5" customHeight="1" x14ac:dyDescent="0.2">
      <c r="A809" s="221" t="s">
        <v>2774</v>
      </c>
      <c r="B809" s="238" t="s">
        <v>667</v>
      </c>
      <c r="C809" s="221" t="s">
        <v>2774</v>
      </c>
      <c r="D809" s="238" t="s">
        <v>2656</v>
      </c>
      <c r="E809" s="238" t="s">
        <v>2657</v>
      </c>
      <c r="F809" s="238" t="s">
        <v>670</v>
      </c>
      <c r="G809" s="238" t="s">
        <v>2656</v>
      </c>
      <c r="H809" s="276">
        <v>2.62</v>
      </c>
      <c r="I809" s="206" t="s">
        <v>671</v>
      </c>
      <c r="J809" s="206">
        <v>1</v>
      </c>
      <c r="K809" s="207">
        <v>2022</v>
      </c>
      <c r="L809" s="221" t="s">
        <v>2775</v>
      </c>
      <c r="M809" s="221" t="s">
        <v>2708</v>
      </c>
      <c r="N809" s="265" t="s">
        <v>667</v>
      </c>
      <c r="O809" s="221" t="s">
        <v>2776</v>
      </c>
      <c r="P809" s="221" t="s">
        <v>674</v>
      </c>
      <c r="Q809" s="226">
        <v>1980</v>
      </c>
      <c r="R809" s="211">
        <v>5</v>
      </c>
      <c r="S809" s="211" t="s">
        <v>667</v>
      </c>
      <c r="T809" s="211" t="s">
        <v>667</v>
      </c>
      <c r="U809" s="211" t="s">
        <v>667</v>
      </c>
      <c r="V809" s="211" t="s">
        <v>667</v>
      </c>
      <c r="W809" s="211" t="s">
        <v>667</v>
      </c>
      <c r="X809" s="212">
        <v>0</v>
      </c>
      <c r="Y809" s="212">
        <v>0</v>
      </c>
      <c r="Z809" s="239" t="s">
        <v>2988</v>
      </c>
      <c r="AA809" s="240">
        <v>2022</v>
      </c>
      <c r="AB809" s="215">
        <v>5</v>
      </c>
      <c r="AC809" s="215">
        <v>21</v>
      </c>
      <c r="AD809" s="220" t="b">
        <f>IF(ISBLANK(GroupMember[[#This Row],[1. Identifiant interne d’exploitation agricole*]]),"",IF(ISERROR(MATCH(GroupMember[[#This Row],[1. Identifiant interne d’exploitation agricole*]],CertifiedCrop[1. Identifiant interne d’exploitation agricole*],0)),FALSE,TRUE))</f>
        <v>1</v>
      </c>
      <c r="AE809" s="220" t="b">
        <f>IF(ISBLANK(GroupMember[[#This Row],[1. Identifiant interne d’exploitation agricole*]]),"",IF(ISERROR(MATCH(GroupMember[[#This Row],[1. Identifiant interne d’exploitation agricole*]],FarmUnit[1. Identifiant interne d’exploitation agricole*],0)),FALSE,TRUE))</f>
        <v>1</v>
      </c>
      <c r="AF809" s="165" t="str">
        <f t="shared" si="48"/>
        <v>LETOUNTE DAH</v>
      </c>
      <c r="AG809" s="166" t="str">
        <f t="shared" si="49"/>
        <v>21/5/2022</v>
      </c>
      <c r="AH809" s="167">
        <f t="shared" si="51"/>
        <v>3</v>
      </c>
      <c r="AI809" s="168">
        <f t="shared" si="50"/>
        <v>0</v>
      </c>
    </row>
    <row r="810" spans="1:35" ht="16.5" customHeight="1" x14ac:dyDescent="0.2">
      <c r="A810" s="221" t="s">
        <v>2777</v>
      </c>
      <c r="B810" s="238" t="s">
        <v>667</v>
      </c>
      <c r="C810" s="221" t="s">
        <v>2777</v>
      </c>
      <c r="D810" s="238" t="s">
        <v>2656</v>
      </c>
      <c r="E810" s="238" t="s">
        <v>2657</v>
      </c>
      <c r="F810" s="238" t="s">
        <v>670</v>
      </c>
      <c r="G810" s="238" t="s">
        <v>2656</v>
      </c>
      <c r="H810" s="276">
        <v>4.9000000000000004</v>
      </c>
      <c r="I810" s="206" t="s">
        <v>671</v>
      </c>
      <c r="J810" s="206">
        <v>1</v>
      </c>
      <c r="K810" s="207">
        <v>2022</v>
      </c>
      <c r="L810" s="221" t="s">
        <v>2778</v>
      </c>
      <c r="M810" s="221" t="s">
        <v>977</v>
      </c>
      <c r="N810" s="265" t="s">
        <v>3158</v>
      </c>
      <c r="O810" s="221" t="s">
        <v>2779</v>
      </c>
      <c r="P810" s="221" t="s">
        <v>674</v>
      </c>
      <c r="Q810" s="226">
        <v>1979</v>
      </c>
      <c r="R810" s="211">
        <v>5</v>
      </c>
      <c r="S810" s="211" t="s">
        <v>667</v>
      </c>
      <c r="T810" s="211" t="s">
        <v>667</v>
      </c>
      <c r="U810" s="211" t="s">
        <v>667</v>
      </c>
      <c r="V810" s="211" t="s">
        <v>667</v>
      </c>
      <c r="W810" s="211" t="s">
        <v>667</v>
      </c>
      <c r="X810" s="212">
        <v>0</v>
      </c>
      <c r="Y810" s="212">
        <v>0</v>
      </c>
      <c r="Z810" s="239" t="s">
        <v>2988</v>
      </c>
      <c r="AA810" s="240">
        <v>2022</v>
      </c>
      <c r="AB810" s="215">
        <v>5</v>
      </c>
      <c r="AC810" s="215">
        <v>21</v>
      </c>
      <c r="AD810" s="220" t="b">
        <f>IF(ISBLANK(GroupMember[[#This Row],[1. Identifiant interne d’exploitation agricole*]]),"",IF(ISERROR(MATCH(GroupMember[[#This Row],[1. Identifiant interne d’exploitation agricole*]],CertifiedCrop[1. Identifiant interne d’exploitation agricole*],0)),FALSE,TRUE))</f>
        <v>1</v>
      </c>
      <c r="AE810" s="220" t="b">
        <f>IF(ISBLANK(GroupMember[[#This Row],[1. Identifiant interne d’exploitation agricole*]]),"",IF(ISERROR(MATCH(GroupMember[[#This Row],[1. Identifiant interne d’exploitation agricole*]],FarmUnit[1. Identifiant interne d’exploitation agricole*],0)),FALSE,TRUE))</f>
        <v>1</v>
      </c>
      <c r="AF810" s="165" t="str">
        <f t="shared" si="48"/>
        <v>KOUADIO-KAN PASCAL KOUADIO</v>
      </c>
      <c r="AG810" s="166" t="str">
        <f t="shared" si="49"/>
        <v>21/5/2022</v>
      </c>
      <c r="AH810" s="167">
        <f t="shared" si="51"/>
        <v>3</v>
      </c>
      <c r="AI810" s="168">
        <f t="shared" si="50"/>
        <v>0</v>
      </c>
    </row>
    <row r="811" spans="1:35" ht="16.5" customHeight="1" x14ac:dyDescent="0.2">
      <c r="A811" s="221" t="s">
        <v>2780</v>
      </c>
      <c r="B811" s="238" t="s">
        <v>667</v>
      </c>
      <c r="C811" s="221" t="s">
        <v>2780</v>
      </c>
      <c r="D811" s="238" t="s">
        <v>2656</v>
      </c>
      <c r="E811" s="238" t="s">
        <v>2657</v>
      </c>
      <c r="F811" s="238" t="s">
        <v>670</v>
      </c>
      <c r="G811" s="238" t="s">
        <v>2656</v>
      </c>
      <c r="H811" s="276">
        <v>1.61</v>
      </c>
      <c r="I811" s="206" t="s">
        <v>671</v>
      </c>
      <c r="J811" s="206">
        <v>1</v>
      </c>
      <c r="K811" s="207">
        <v>2022</v>
      </c>
      <c r="L811" s="221" t="s">
        <v>2781</v>
      </c>
      <c r="M811" s="221" t="s">
        <v>1044</v>
      </c>
      <c r="N811" s="265" t="s">
        <v>3159</v>
      </c>
      <c r="O811" s="221" t="s">
        <v>667</v>
      </c>
      <c r="P811" s="221" t="s">
        <v>674</v>
      </c>
      <c r="Q811" s="226">
        <v>1976</v>
      </c>
      <c r="R811" s="211">
        <v>6</v>
      </c>
      <c r="S811" s="211" t="s">
        <v>667</v>
      </c>
      <c r="T811" s="211" t="s">
        <v>667</v>
      </c>
      <c r="U811" s="211" t="s">
        <v>667</v>
      </c>
      <c r="V811" s="211" t="s">
        <v>667</v>
      </c>
      <c r="W811" s="211" t="s">
        <v>667</v>
      </c>
      <c r="X811" s="212">
        <v>0</v>
      </c>
      <c r="Y811" s="212">
        <v>0</v>
      </c>
      <c r="Z811" s="239" t="s">
        <v>2988</v>
      </c>
      <c r="AA811" s="240">
        <v>2022</v>
      </c>
      <c r="AB811" s="215">
        <v>5</v>
      </c>
      <c r="AC811" s="215">
        <v>21</v>
      </c>
      <c r="AD811" s="220" t="b">
        <f>IF(ISBLANK(GroupMember[[#This Row],[1. Identifiant interne d’exploitation agricole*]]),"",IF(ISERROR(MATCH(GroupMember[[#This Row],[1. Identifiant interne d’exploitation agricole*]],CertifiedCrop[1. Identifiant interne d’exploitation agricole*],0)),FALSE,TRUE))</f>
        <v>1</v>
      </c>
      <c r="AE811" s="220" t="b">
        <f>IF(ISBLANK(GroupMember[[#This Row],[1. Identifiant interne d’exploitation agricole*]]),"",IF(ISERROR(MATCH(GroupMember[[#This Row],[1. Identifiant interne d’exploitation agricole*]],FarmUnit[1. Identifiant interne d’exploitation agricole*],0)),FALSE,TRUE))</f>
        <v>1</v>
      </c>
      <c r="AF811" s="165" t="str">
        <f t="shared" si="48"/>
        <v>N'DA KOUADIO  KOUAKOU</v>
      </c>
      <c r="AG811" s="166" t="str">
        <f t="shared" si="49"/>
        <v>21/5/2022</v>
      </c>
      <c r="AH811" s="167">
        <f t="shared" si="51"/>
        <v>3</v>
      </c>
      <c r="AI811" s="168">
        <f t="shared" si="50"/>
        <v>0</v>
      </c>
    </row>
    <row r="812" spans="1:35" ht="16.5" customHeight="1" x14ac:dyDescent="0.2">
      <c r="A812" s="221" t="s">
        <v>2782</v>
      </c>
      <c r="B812" s="238" t="s">
        <v>667</v>
      </c>
      <c r="C812" s="221" t="s">
        <v>2782</v>
      </c>
      <c r="D812" s="238" t="s">
        <v>2656</v>
      </c>
      <c r="E812" s="238" t="s">
        <v>2657</v>
      </c>
      <c r="F812" s="238" t="s">
        <v>670</v>
      </c>
      <c r="G812" s="238" t="s">
        <v>2656</v>
      </c>
      <c r="H812" s="276">
        <v>1.67</v>
      </c>
      <c r="I812" s="206" t="s">
        <v>671</v>
      </c>
      <c r="J812" s="206">
        <v>1</v>
      </c>
      <c r="K812" s="207">
        <v>2022</v>
      </c>
      <c r="L812" s="221" t="s">
        <v>2783</v>
      </c>
      <c r="M812" s="221" t="s">
        <v>977</v>
      </c>
      <c r="N812" s="265" t="s">
        <v>3160</v>
      </c>
      <c r="O812" s="221" t="s">
        <v>667</v>
      </c>
      <c r="P812" s="221" t="s">
        <v>674</v>
      </c>
      <c r="Q812" s="226">
        <v>1948</v>
      </c>
      <c r="R812" s="211">
        <v>4</v>
      </c>
      <c r="S812" s="211" t="s">
        <v>667</v>
      </c>
      <c r="T812" s="211" t="s">
        <v>667</v>
      </c>
      <c r="U812" s="211" t="s">
        <v>667</v>
      </c>
      <c r="V812" s="211" t="s">
        <v>667</v>
      </c>
      <c r="W812" s="211" t="s">
        <v>667</v>
      </c>
      <c r="X812" s="212">
        <v>0</v>
      </c>
      <c r="Y812" s="212">
        <v>0</v>
      </c>
      <c r="Z812" s="239" t="s">
        <v>2988</v>
      </c>
      <c r="AA812" s="240">
        <v>2022</v>
      </c>
      <c r="AB812" s="215">
        <v>5</v>
      </c>
      <c r="AC812" s="215">
        <v>20</v>
      </c>
      <c r="AD812" s="220" t="b">
        <f>IF(ISBLANK(GroupMember[[#This Row],[1. Identifiant interne d’exploitation agricole*]]),"",IF(ISERROR(MATCH(GroupMember[[#This Row],[1. Identifiant interne d’exploitation agricole*]],CertifiedCrop[1. Identifiant interne d’exploitation agricole*],0)),FALSE,TRUE))</f>
        <v>1</v>
      </c>
      <c r="AE812" s="220" t="b">
        <f>IF(ISBLANK(GroupMember[[#This Row],[1. Identifiant interne d’exploitation agricole*]]),"",IF(ISERROR(MATCH(GroupMember[[#This Row],[1. Identifiant interne d’exploitation agricole*]],FarmUnit[1. Identifiant interne d’exploitation agricole*],0)),FALSE,TRUE))</f>
        <v>1</v>
      </c>
      <c r="AF812" s="165" t="str">
        <f t="shared" si="48"/>
        <v>KOFFI EVARISTE  KOUADIO</v>
      </c>
      <c r="AG812" s="166" t="str">
        <f t="shared" si="49"/>
        <v>20/5/2022</v>
      </c>
      <c r="AH812" s="167">
        <f t="shared" si="51"/>
        <v>3</v>
      </c>
      <c r="AI812" s="168">
        <f t="shared" si="50"/>
        <v>0</v>
      </c>
    </row>
    <row r="813" spans="1:35" ht="16.5" customHeight="1" x14ac:dyDescent="0.2">
      <c r="A813" s="221" t="s">
        <v>2784</v>
      </c>
      <c r="B813" s="238" t="s">
        <v>667</v>
      </c>
      <c r="C813" s="221" t="s">
        <v>2784</v>
      </c>
      <c r="D813" s="238" t="s">
        <v>2656</v>
      </c>
      <c r="E813" s="238" t="s">
        <v>2657</v>
      </c>
      <c r="F813" s="238" t="s">
        <v>670</v>
      </c>
      <c r="G813" s="238" t="s">
        <v>2656</v>
      </c>
      <c r="H813" s="276">
        <v>1.54</v>
      </c>
      <c r="I813" s="206" t="s">
        <v>671</v>
      </c>
      <c r="J813" s="206">
        <v>1</v>
      </c>
      <c r="K813" s="207">
        <v>2022</v>
      </c>
      <c r="L813" s="221" t="s">
        <v>2785</v>
      </c>
      <c r="M813" s="221" t="s">
        <v>977</v>
      </c>
      <c r="N813" s="265" t="s">
        <v>667</v>
      </c>
      <c r="O813" s="221" t="s">
        <v>2786</v>
      </c>
      <c r="P813" s="221" t="s">
        <v>674</v>
      </c>
      <c r="Q813" s="226">
        <v>1974</v>
      </c>
      <c r="R813" s="211">
        <v>4</v>
      </c>
      <c r="S813" s="211" t="s">
        <v>667</v>
      </c>
      <c r="T813" s="211" t="s">
        <v>667</v>
      </c>
      <c r="U813" s="211" t="s">
        <v>667</v>
      </c>
      <c r="V813" s="211" t="s">
        <v>667</v>
      </c>
      <c r="W813" s="211" t="s">
        <v>667</v>
      </c>
      <c r="X813" s="212">
        <v>0</v>
      </c>
      <c r="Y813" s="212">
        <v>0</v>
      </c>
      <c r="Z813" s="239" t="s">
        <v>2988</v>
      </c>
      <c r="AA813" s="240">
        <v>2022</v>
      </c>
      <c r="AB813" s="215">
        <v>5</v>
      </c>
      <c r="AC813" s="215">
        <v>20</v>
      </c>
      <c r="AD813" s="220" t="b">
        <f>IF(ISBLANK(GroupMember[[#This Row],[1. Identifiant interne d’exploitation agricole*]]),"",IF(ISERROR(MATCH(GroupMember[[#This Row],[1. Identifiant interne d’exploitation agricole*]],CertifiedCrop[1. Identifiant interne d’exploitation agricole*],0)),FALSE,TRUE))</f>
        <v>1</v>
      </c>
      <c r="AE813" s="220" t="b">
        <f>IF(ISBLANK(GroupMember[[#This Row],[1. Identifiant interne d’exploitation agricole*]]),"",IF(ISERROR(MATCH(GroupMember[[#This Row],[1. Identifiant interne d’exploitation agricole*]],FarmUnit[1. Identifiant interne d’exploitation agricole*],0)),FALSE,TRUE))</f>
        <v>1</v>
      </c>
      <c r="AF813" s="165" t="str">
        <f t="shared" si="48"/>
        <v>JOACHIM  KOUADIO</v>
      </c>
      <c r="AG813" s="166" t="str">
        <f t="shared" si="49"/>
        <v>20/5/2022</v>
      </c>
      <c r="AH813" s="167">
        <f t="shared" si="51"/>
        <v>3</v>
      </c>
      <c r="AI813" s="168">
        <f t="shared" si="50"/>
        <v>0</v>
      </c>
    </row>
    <row r="814" spans="1:35" ht="16.5" customHeight="1" x14ac:dyDescent="0.2">
      <c r="A814" s="221" t="s">
        <v>2787</v>
      </c>
      <c r="B814" s="238" t="s">
        <v>667</v>
      </c>
      <c r="C814" s="221" t="s">
        <v>2787</v>
      </c>
      <c r="D814" s="238" t="s">
        <v>2656</v>
      </c>
      <c r="E814" s="238" t="s">
        <v>2657</v>
      </c>
      <c r="F814" s="238" t="s">
        <v>670</v>
      </c>
      <c r="G814" s="238" t="s">
        <v>2656</v>
      </c>
      <c r="H814" s="276">
        <v>1.17</v>
      </c>
      <c r="I814" s="206" t="s">
        <v>671</v>
      </c>
      <c r="J814" s="206">
        <v>1</v>
      </c>
      <c r="K814" s="207">
        <v>2022</v>
      </c>
      <c r="L814" s="221" t="s">
        <v>2788</v>
      </c>
      <c r="M814" s="221" t="s">
        <v>1045</v>
      </c>
      <c r="N814" s="265" t="s">
        <v>667</v>
      </c>
      <c r="O814" s="221" t="s">
        <v>667</v>
      </c>
      <c r="P814" s="221" t="s">
        <v>674</v>
      </c>
      <c r="Q814" s="226">
        <v>1964</v>
      </c>
      <c r="R814" s="211">
        <v>2</v>
      </c>
      <c r="S814" s="211" t="s">
        <v>667</v>
      </c>
      <c r="T814" s="211" t="s">
        <v>667</v>
      </c>
      <c r="U814" s="211" t="s">
        <v>667</v>
      </c>
      <c r="V814" s="211" t="s">
        <v>667</v>
      </c>
      <c r="W814" s="211" t="s">
        <v>667</v>
      </c>
      <c r="X814" s="212">
        <v>0</v>
      </c>
      <c r="Y814" s="212">
        <v>0</v>
      </c>
      <c r="Z814" s="239" t="s">
        <v>2988</v>
      </c>
      <c r="AA814" s="240">
        <v>2022</v>
      </c>
      <c r="AB814" s="215">
        <v>5</v>
      </c>
      <c r="AC814" s="215">
        <v>20</v>
      </c>
      <c r="AD814" s="220" t="b">
        <f>IF(ISBLANK(GroupMember[[#This Row],[1. Identifiant interne d’exploitation agricole*]]),"",IF(ISERROR(MATCH(GroupMember[[#This Row],[1. Identifiant interne d’exploitation agricole*]],CertifiedCrop[1. Identifiant interne d’exploitation agricole*],0)),FALSE,TRUE))</f>
        <v>1</v>
      </c>
      <c r="AE814" s="220" t="b">
        <f>IF(ISBLANK(GroupMember[[#This Row],[1. Identifiant interne d’exploitation agricole*]]),"",IF(ISERROR(MATCH(GroupMember[[#This Row],[1. Identifiant interne d’exploitation agricole*]],FarmUnit[1. Identifiant interne d’exploitation agricole*],0)),FALSE,TRUE))</f>
        <v>1</v>
      </c>
      <c r="AF814" s="165" t="str">
        <f t="shared" si="48"/>
        <v>KOUASSI CELESTIN  KOFFI</v>
      </c>
      <c r="AG814" s="166" t="str">
        <f t="shared" si="49"/>
        <v>20/5/2022</v>
      </c>
      <c r="AH814" s="167">
        <f t="shared" si="51"/>
        <v>3</v>
      </c>
      <c r="AI814" s="168">
        <f t="shared" si="50"/>
        <v>0</v>
      </c>
    </row>
    <row r="815" spans="1:35" ht="16.5" customHeight="1" x14ac:dyDescent="0.2">
      <c r="A815" s="221" t="s">
        <v>2789</v>
      </c>
      <c r="B815" s="238" t="s">
        <v>667</v>
      </c>
      <c r="C815" s="221" t="s">
        <v>2789</v>
      </c>
      <c r="D815" s="238" t="s">
        <v>2656</v>
      </c>
      <c r="E815" s="238" t="s">
        <v>2657</v>
      </c>
      <c r="F815" s="238" t="s">
        <v>670</v>
      </c>
      <c r="G815" s="238" t="s">
        <v>2656</v>
      </c>
      <c r="H815" s="276">
        <v>3.62</v>
      </c>
      <c r="I815" s="206" t="s">
        <v>671</v>
      </c>
      <c r="J815" s="206">
        <v>1</v>
      </c>
      <c r="K815" s="207">
        <v>2022</v>
      </c>
      <c r="L815" s="221" t="s">
        <v>2790</v>
      </c>
      <c r="M815" s="221" t="s">
        <v>1045</v>
      </c>
      <c r="N815" s="265" t="s">
        <v>667</v>
      </c>
      <c r="O815" s="221" t="s">
        <v>2791</v>
      </c>
      <c r="P815" s="221" t="s">
        <v>674</v>
      </c>
      <c r="Q815" s="210">
        <v>1986</v>
      </c>
      <c r="R815" s="211">
        <v>6</v>
      </c>
      <c r="S815" s="211" t="s">
        <v>667</v>
      </c>
      <c r="T815" s="211" t="s">
        <v>667</v>
      </c>
      <c r="U815" s="211" t="s">
        <v>667</v>
      </c>
      <c r="V815" s="211" t="s">
        <v>667</v>
      </c>
      <c r="W815" s="211" t="s">
        <v>667</v>
      </c>
      <c r="X815" s="212">
        <v>0</v>
      </c>
      <c r="Y815" s="212">
        <v>0</v>
      </c>
      <c r="Z815" s="239" t="s">
        <v>2988</v>
      </c>
      <c r="AA815" s="240">
        <v>2022</v>
      </c>
      <c r="AB815" s="215">
        <v>5</v>
      </c>
      <c r="AC815" s="215">
        <v>19</v>
      </c>
      <c r="AD815" s="220" t="b">
        <f>IF(ISBLANK(GroupMember[[#This Row],[1. Identifiant interne d’exploitation agricole*]]),"",IF(ISERROR(MATCH(GroupMember[[#This Row],[1. Identifiant interne d’exploitation agricole*]],CertifiedCrop[1. Identifiant interne d’exploitation agricole*],0)),FALSE,TRUE))</f>
        <v>1</v>
      </c>
      <c r="AE815" s="220" t="b">
        <f>IF(ISBLANK(GroupMember[[#This Row],[1. Identifiant interne d’exploitation agricole*]]),"",IF(ISERROR(MATCH(GroupMember[[#This Row],[1. Identifiant interne d’exploitation agricole*]],FarmUnit[1. Identifiant interne d’exploitation agricole*],0)),FALSE,TRUE))</f>
        <v>1</v>
      </c>
      <c r="AF815" s="165" t="str">
        <f t="shared" si="48"/>
        <v>KOUAME NORBERT  KOFFI</v>
      </c>
      <c r="AG815" s="166" t="str">
        <f t="shared" si="49"/>
        <v>19/5/2022</v>
      </c>
      <c r="AH815" s="167">
        <f t="shared" si="51"/>
        <v>2</v>
      </c>
      <c r="AI815" s="168">
        <f t="shared" si="50"/>
        <v>0</v>
      </c>
    </row>
    <row r="816" spans="1:35" ht="16.5" customHeight="1" x14ac:dyDescent="0.2">
      <c r="A816" s="221" t="s">
        <v>2792</v>
      </c>
      <c r="B816" s="238" t="s">
        <v>667</v>
      </c>
      <c r="C816" s="221" t="s">
        <v>2792</v>
      </c>
      <c r="D816" s="238" t="s">
        <v>2656</v>
      </c>
      <c r="E816" s="238" t="s">
        <v>2657</v>
      </c>
      <c r="F816" s="238" t="s">
        <v>670</v>
      </c>
      <c r="G816" s="238" t="s">
        <v>2656</v>
      </c>
      <c r="H816" s="276">
        <v>4.55</v>
      </c>
      <c r="I816" s="206" t="s">
        <v>671</v>
      </c>
      <c r="J816" s="206">
        <v>1</v>
      </c>
      <c r="K816" s="207">
        <v>2022</v>
      </c>
      <c r="L816" s="221" t="s">
        <v>2793</v>
      </c>
      <c r="M816" s="221" t="s">
        <v>1042</v>
      </c>
      <c r="N816" s="265" t="s">
        <v>667</v>
      </c>
      <c r="O816" s="221" t="s">
        <v>2794</v>
      </c>
      <c r="P816" s="221" t="s">
        <v>674</v>
      </c>
      <c r="Q816" s="226">
        <v>1972</v>
      </c>
      <c r="R816" s="211">
        <v>3</v>
      </c>
      <c r="S816" s="211" t="s">
        <v>667</v>
      </c>
      <c r="T816" s="211" t="s">
        <v>667</v>
      </c>
      <c r="U816" s="211" t="s">
        <v>667</v>
      </c>
      <c r="V816" s="211" t="s">
        <v>667</v>
      </c>
      <c r="W816" s="211" t="s">
        <v>667</v>
      </c>
      <c r="X816" s="212">
        <v>0</v>
      </c>
      <c r="Y816" s="212">
        <v>0</v>
      </c>
      <c r="Z816" s="239" t="s">
        <v>2988</v>
      </c>
      <c r="AA816" s="240">
        <v>2022</v>
      </c>
      <c r="AB816" s="215">
        <v>5</v>
      </c>
      <c r="AC816" s="215">
        <v>19</v>
      </c>
      <c r="AD816" s="220" t="b">
        <f>IF(ISBLANK(GroupMember[[#This Row],[1. Identifiant interne d’exploitation agricole*]]),"",IF(ISERROR(MATCH(GroupMember[[#This Row],[1. Identifiant interne d’exploitation agricole*]],CertifiedCrop[1. Identifiant interne d’exploitation agricole*],0)),FALSE,TRUE))</f>
        <v>1</v>
      </c>
      <c r="AE816" s="220" t="b">
        <f>IF(ISBLANK(GroupMember[[#This Row],[1. Identifiant interne d’exploitation agricole*]]),"",IF(ISERROR(MATCH(GroupMember[[#This Row],[1. Identifiant interne d’exploitation agricole*]],FarmUnit[1. Identifiant interne d’exploitation agricole*],0)),FALSE,TRUE))</f>
        <v>1</v>
      </c>
      <c r="AF816" s="165" t="str">
        <f t="shared" si="48"/>
        <v>KOUAKOU DICHTUSON KOUASSI</v>
      </c>
      <c r="AG816" s="166" t="str">
        <f t="shared" si="49"/>
        <v>19/5/2022</v>
      </c>
      <c r="AH816" s="167">
        <f t="shared" si="51"/>
        <v>2</v>
      </c>
      <c r="AI816" s="168">
        <f t="shared" si="50"/>
        <v>0</v>
      </c>
    </row>
    <row r="817" spans="1:35" ht="16.5" customHeight="1" x14ac:dyDescent="0.2">
      <c r="A817" s="221" t="s">
        <v>2795</v>
      </c>
      <c r="B817" s="238" t="s">
        <v>667</v>
      </c>
      <c r="C817" s="221" t="s">
        <v>2795</v>
      </c>
      <c r="D817" s="238" t="s">
        <v>2656</v>
      </c>
      <c r="E817" s="238" t="s">
        <v>2657</v>
      </c>
      <c r="F817" s="238" t="s">
        <v>670</v>
      </c>
      <c r="G817" s="238" t="s">
        <v>2656</v>
      </c>
      <c r="H817" s="276">
        <v>0.83</v>
      </c>
      <c r="I817" s="206" t="s">
        <v>671</v>
      </c>
      <c r="J817" s="206">
        <v>1</v>
      </c>
      <c r="K817" s="207">
        <v>2022</v>
      </c>
      <c r="L817" s="221" t="s">
        <v>2796</v>
      </c>
      <c r="M817" s="221" t="s">
        <v>2797</v>
      </c>
      <c r="N817" s="265" t="s">
        <v>3161</v>
      </c>
      <c r="O817" s="221" t="s">
        <v>2798</v>
      </c>
      <c r="P817" s="221" t="s">
        <v>674</v>
      </c>
      <c r="Q817" s="210">
        <v>1987</v>
      </c>
      <c r="R817" s="211">
        <v>3</v>
      </c>
      <c r="S817" s="211" t="s">
        <v>667</v>
      </c>
      <c r="T817" s="211" t="s">
        <v>667</v>
      </c>
      <c r="U817" s="211" t="s">
        <v>667</v>
      </c>
      <c r="V817" s="211" t="s">
        <v>667</v>
      </c>
      <c r="W817" s="211" t="s">
        <v>667</v>
      </c>
      <c r="X817" s="212">
        <v>0</v>
      </c>
      <c r="Y817" s="212">
        <v>0</v>
      </c>
      <c r="Z817" s="239" t="s">
        <v>2988</v>
      </c>
      <c r="AA817" s="240">
        <v>2022</v>
      </c>
      <c r="AB817" s="215">
        <v>6</v>
      </c>
      <c r="AC817" s="215">
        <v>9</v>
      </c>
      <c r="AD817" s="220" t="b">
        <f>IF(ISBLANK(GroupMember[[#This Row],[1. Identifiant interne d’exploitation agricole*]]),"",IF(ISERROR(MATCH(GroupMember[[#This Row],[1. Identifiant interne d’exploitation agricole*]],CertifiedCrop[1. Identifiant interne d’exploitation agricole*],0)),FALSE,TRUE))</f>
        <v>1</v>
      </c>
      <c r="AE817" s="220" t="b">
        <f>IF(ISBLANK(GroupMember[[#This Row],[1. Identifiant interne d’exploitation agricole*]]),"",IF(ISERROR(MATCH(GroupMember[[#This Row],[1. Identifiant interne d’exploitation agricole*]],FarmUnit[1. Identifiant interne d’exploitation agricole*],0)),FALSE,TRUE))</f>
        <v>1</v>
      </c>
      <c r="AF817" s="165" t="str">
        <f t="shared" si="48"/>
        <v>AGOH VICTOR OUFFOUE</v>
      </c>
      <c r="AG817" s="166" t="str">
        <f t="shared" si="49"/>
        <v>9/6/2022</v>
      </c>
      <c r="AH817" s="167">
        <f t="shared" si="51"/>
        <v>6</v>
      </c>
      <c r="AI817" s="168">
        <f t="shared" si="50"/>
        <v>0</v>
      </c>
    </row>
    <row r="818" spans="1:35" ht="16.5" customHeight="1" x14ac:dyDescent="0.2">
      <c r="A818" s="221" t="s">
        <v>2799</v>
      </c>
      <c r="B818" s="238" t="s">
        <v>667</v>
      </c>
      <c r="C818" s="221" t="s">
        <v>2799</v>
      </c>
      <c r="D818" s="238" t="s">
        <v>2656</v>
      </c>
      <c r="E818" s="238" t="s">
        <v>2657</v>
      </c>
      <c r="F818" s="238" t="s">
        <v>670</v>
      </c>
      <c r="G818" s="238" t="s">
        <v>2656</v>
      </c>
      <c r="H818" s="276">
        <v>2.2599999999999998</v>
      </c>
      <c r="I818" s="206" t="s">
        <v>671</v>
      </c>
      <c r="J818" s="206">
        <v>1</v>
      </c>
      <c r="K818" s="207">
        <v>2022</v>
      </c>
      <c r="L818" s="221" t="s">
        <v>2800</v>
      </c>
      <c r="M818" s="221" t="s">
        <v>2708</v>
      </c>
      <c r="N818" s="265" t="s">
        <v>667</v>
      </c>
      <c r="O818" s="221" t="s">
        <v>667</v>
      </c>
      <c r="P818" s="221" t="s">
        <v>674</v>
      </c>
      <c r="Q818" s="226">
        <v>1971</v>
      </c>
      <c r="R818" s="211">
        <v>3</v>
      </c>
      <c r="S818" s="211" t="s">
        <v>667</v>
      </c>
      <c r="T818" s="211" t="s">
        <v>667</v>
      </c>
      <c r="U818" s="211" t="s">
        <v>667</v>
      </c>
      <c r="V818" s="211" t="s">
        <v>667</v>
      </c>
      <c r="W818" s="211" t="s">
        <v>667</v>
      </c>
      <c r="X818" s="212">
        <v>0</v>
      </c>
      <c r="Y818" s="212">
        <v>0</v>
      </c>
      <c r="Z818" s="239" t="s">
        <v>2988</v>
      </c>
      <c r="AA818" s="240">
        <v>2022</v>
      </c>
      <c r="AB818" s="215">
        <v>6</v>
      </c>
      <c r="AC818" s="215">
        <v>10</v>
      </c>
      <c r="AD818" s="220" t="b">
        <f>IF(ISBLANK(GroupMember[[#This Row],[1. Identifiant interne d’exploitation agricole*]]),"",IF(ISERROR(MATCH(GroupMember[[#This Row],[1. Identifiant interne d’exploitation agricole*]],CertifiedCrop[1. Identifiant interne d’exploitation agricole*],0)),FALSE,TRUE))</f>
        <v>1</v>
      </c>
      <c r="AE818" s="220" t="b">
        <f>IF(ISBLANK(GroupMember[[#This Row],[1. Identifiant interne d’exploitation agricole*]]),"",IF(ISERROR(MATCH(GroupMember[[#This Row],[1. Identifiant interne d’exploitation agricole*]],FarmUnit[1. Identifiant interne d’exploitation agricole*],0)),FALSE,TRUE))</f>
        <v>1</v>
      </c>
      <c r="AF818" s="165" t="str">
        <f t="shared" si="48"/>
        <v>SIE PAULIN DAH</v>
      </c>
      <c r="AG818" s="166" t="str">
        <f t="shared" si="49"/>
        <v>10/6/2022</v>
      </c>
      <c r="AH818" s="167">
        <f t="shared" si="51"/>
        <v>5</v>
      </c>
      <c r="AI818" s="168">
        <f t="shared" si="50"/>
        <v>0</v>
      </c>
    </row>
    <row r="819" spans="1:35" ht="16.5" customHeight="1" x14ac:dyDescent="0.2">
      <c r="A819" s="221" t="s">
        <v>2801</v>
      </c>
      <c r="B819" s="238" t="s">
        <v>667</v>
      </c>
      <c r="C819" s="221" t="s">
        <v>2801</v>
      </c>
      <c r="D819" s="238" t="s">
        <v>2656</v>
      </c>
      <c r="E819" s="238" t="s">
        <v>2657</v>
      </c>
      <c r="F819" s="238" t="s">
        <v>670</v>
      </c>
      <c r="G819" s="238" t="s">
        <v>2656</v>
      </c>
      <c r="H819" s="276">
        <v>4</v>
      </c>
      <c r="I819" s="206" t="s">
        <v>671</v>
      </c>
      <c r="J819" s="206">
        <v>1</v>
      </c>
      <c r="K819" s="207">
        <v>2022</v>
      </c>
      <c r="L819" s="221" t="s">
        <v>2802</v>
      </c>
      <c r="M819" s="221" t="s">
        <v>2708</v>
      </c>
      <c r="N819" s="265" t="s">
        <v>3150</v>
      </c>
      <c r="O819" s="221" t="s">
        <v>2803</v>
      </c>
      <c r="P819" s="221" t="s">
        <v>674</v>
      </c>
      <c r="Q819" s="210">
        <v>1987</v>
      </c>
      <c r="R819" s="211">
        <v>2</v>
      </c>
      <c r="S819" s="211" t="s">
        <v>667</v>
      </c>
      <c r="T819" s="211" t="s">
        <v>667</v>
      </c>
      <c r="U819" s="211" t="s">
        <v>667</v>
      </c>
      <c r="V819" s="211" t="s">
        <v>667</v>
      </c>
      <c r="W819" s="211" t="s">
        <v>667</v>
      </c>
      <c r="X819" s="212">
        <v>0</v>
      </c>
      <c r="Y819" s="212">
        <v>0</v>
      </c>
      <c r="Z819" s="239" t="s">
        <v>2988</v>
      </c>
      <c r="AA819" s="240">
        <v>2022</v>
      </c>
      <c r="AB819" s="215">
        <v>6</v>
      </c>
      <c r="AC819" s="215">
        <v>10</v>
      </c>
      <c r="AD819" s="220" t="b">
        <f>IF(ISBLANK(GroupMember[[#This Row],[1. Identifiant interne d’exploitation agricole*]]),"",IF(ISERROR(MATCH(GroupMember[[#This Row],[1. Identifiant interne d’exploitation agricole*]],CertifiedCrop[1. Identifiant interne d’exploitation agricole*],0)),FALSE,TRUE))</f>
        <v>1</v>
      </c>
      <c r="AE819" s="220" t="b">
        <f>IF(ISBLANK(GroupMember[[#This Row],[1. Identifiant interne d’exploitation agricole*]]),"",IF(ISERROR(MATCH(GroupMember[[#This Row],[1. Identifiant interne d’exploitation agricole*]],FarmUnit[1. Identifiant interne d’exploitation agricole*],0)),FALSE,TRUE))</f>
        <v>1</v>
      </c>
      <c r="AF819" s="165" t="str">
        <f t="shared" ref="AF819:AF876" si="52">IFERROR(CONCATENATE(L819," ",M819),"")</f>
        <v>SIHELTE DIT KOBENAN DAH</v>
      </c>
      <c r="AG819" s="166" t="str">
        <f t="shared" ref="AG819:AG876" si="53">CONCATENATE(AC819,"/",AB819,"/",AA819)</f>
        <v>10/6/2022</v>
      </c>
      <c r="AH819" s="167">
        <f t="shared" si="51"/>
        <v>5</v>
      </c>
      <c r="AI819" s="168">
        <f t="shared" ref="AI819:AI876" si="54">IF((X819+Y819/12)&lt;0,"",(X819+Y819/12))</f>
        <v>0</v>
      </c>
    </row>
    <row r="820" spans="1:35" ht="16.5" customHeight="1" x14ac:dyDescent="0.2">
      <c r="A820" s="221" t="s">
        <v>2804</v>
      </c>
      <c r="B820" s="238" t="s">
        <v>667</v>
      </c>
      <c r="C820" s="221" t="s">
        <v>2804</v>
      </c>
      <c r="D820" s="238" t="s">
        <v>2656</v>
      </c>
      <c r="E820" s="238" t="s">
        <v>2657</v>
      </c>
      <c r="F820" s="238" t="s">
        <v>670</v>
      </c>
      <c r="G820" s="238" t="s">
        <v>2656</v>
      </c>
      <c r="H820" s="276">
        <v>3.91</v>
      </c>
      <c r="I820" s="206" t="s">
        <v>671</v>
      </c>
      <c r="J820" s="206">
        <v>1</v>
      </c>
      <c r="K820" s="207">
        <v>2022</v>
      </c>
      <c r="L820" s="221" t="s">
        <v>2805</v>
      </c>
      <c r="M820" s="221" t="s">
        <v>2708</v>
      </c>
      <c r="N820" s="265" t="s">
        <v>667</v>
      </c>
      <c r="O820" s="221" t="s">
        <v>2806</v>
      </c>
      <c r="P820" s="221" t="s">
        <v>674</v>
      </c>
      <c r="Q820" s="226">
        <v>1990</v>
      </c>
      <c r="R820" s="211">
        <v>8</v>
      </c>
      <c r="S820" s="211" t="s">
        <v>667</v>
      </c>
      <c r="T820" s="211" t="s">
        <v>667</v>
      </c>
      <c r="U820" s="211" t="s">
        <v>667</v>
      </c>
      <c r="V820" s="211" t="s">
        <v>667</v>
      </c>
      <c r="W820" s="211" t="s">
        <v>667</v>
      </c>
      <c r="X820" s="212">
        <v>0</v>
      </c>
      <c r="Y820" s="212">
        <v>0</v>
      </c>
      <c r="Z820" s="239" t="s">
        <v>2988</v>
      </c>
      <c r="AA820" s="240">
        <v>2022</v>
      </c>
      <c r="AB820" s="215">
        <v>6</v>
      </c>
      <c r="AC820" s="215">
        <v>9</v>
      </c>
      <c r="AD820" s="220" t="b">
        <f>IF(ISBLANK(GroupMember[[#This Row],[1. Identifiant interne d’exploitation agricole*]]),"",IF(ISERROR(MATCH(GroupMember[[#This Row],[1. Identifiant interne d’exploitation agricole*]],CertifiedCrop[1. Identifiant interne d’exploitation agricole*],0)),FALSE,TRUE))</f>
        <v>1</v>
      </c>
      <c r="AE820" s="220" t="b">
        <f>IF(ISBLANK(GroupMember[[#This Row],[1. Identifiant interne d’exploitation agricole*]]),"",IF(ISERROR(MATCH(GroupMember[[#This Row],[1. Identifiant interne d’exploitation agricole*]],FarmUnit[1. Identifiant interne d’exploitation agricole*],0)),FALSE,TRUE))</f>
        <v>1</v>
      </c>
      <c r="AF820" s="165" t="str">
        <f t="shared" si="52"/>
        <v>JULIEN DAH</v>
      </c>
      <c r="AG820" s="166" t="str">
        <f t="shared" si="53"/>
        <v>9/6/2022</v>
      </c>
      <c r="AH820" s="167">
        <f t="shared" si="51"/>
        <v>6</v>
      </c>
      <c r="AI820" s="168">
        <f t="shared" si="54"/>
        <v>0</v>
      </c>
    </row>
    <row r="821" spans="1:35" ht="16.5" customHeight="1" x14ac:dyDescent="0.2">
      <c r="A821" s="221" t="s">
        <v>2807</v>
      </c>
      <c r="B821" s="238" t="s">
        <v>667</v>
      </c>
      <c r="C821" s="221" t="s">
        <v>2807</v>
      </c>
      <c r="D821" s="238" t="s">
        <v>2656</v>
      </c>
      <c r="E821" s="238" t="s">
        <v>2657</v>
      </c>
      <c r="F821" s="238" t="s">
        <v>670</v>
      </c>
      <c r="G821" s="238" t="s">
        <v>2656</v>
      </c>
      <c r="H821" s="276">
        <v>1.46</v>
      </c>
      <c r="I821" s="206" t="s">
        <v>671</v>
      </c>
      <c r="J821" s="206">
        <v>1</v>
      </c>
      <c r="K821" s="207">
        <v>2022</v>
      </c>
      <c r="L821" s="221" t="s">
        <v>2808</v>
      </c>
      <c r="M821" s="221" t="s">
        <v>2708</v>
      </c>
      <c r="N821" s="265" t="s">
        <v>667</v>
      </c>
      <c r="O821" s="221" t="s">
        <v>2809</v>
      </c>
      <c r="P821" s="221" t="s">
        <v>674</v>
      </c>
      <c r="Q821" s="210">
        <v>1988</v>
      </c>
      <c r="R821" s="211">
        <v>4</v>
      </c>
      <c r="S821" s="211" t="s">
        <v>667</v>
      </c>
      <c r="T821" s="211" t="s">
        <v>667</v>
      </c>
      <c r="U821" s="211" t="s">
        <v>667</v>
      </c>
      <c r="V821" s="211" t="s">
        <v>667</v>
      </c>
      <c r="W821" s="211" t="s">
        <v>667</v>
      </c>
      <c r="X821" s="212">
        <v>0</v>
      </c>
      <c r="Y821" s="212">
        <v>0</v>
      </c>
      <c r="Z821" s="239" t="s">
        <v>2988</v>
      </c>
      <c r="AA821" s="240">
        <v>2022</v>
      </c>
      <c r="AB821" s="215">
        <v>6</v>
      </c>
      <c r="AC821" s="215">
        <v>6</v>
      </c>
      <c r="AD821" s="220" t="b">
        <f>IF(ISBLANK(GroupMember[[#This Row],[1. Identifiant interne d’exploitation agricole*]]),"",IF(ISERROR(MATCH(GroupMember[[#This Row],[1. Identifiant interne d’exploitation agricole*]],CertifiedCrop[1. Identifiant interne d’exploitation agricole*],0)),FALSE,TRUE))</f>
        <v>1</v>
      </c>
      <c r="AE821" s="220" t="b">
        <f>IF(ISBLANK(GroupMember[[#This Row],[1. Identifiant interne d’exploitation agricole*]]),"",IF(ISERROR(MATCH(GroupMember[[#This Row],[1. Identifiant interne d’exploitation agricole*]],FarmUnit[1. Identifiant interne d’exploitation agricole*],0)),FALSE,TRUE))</f>
        <v>1</v>
      </c>
      <c r="AF821" s="165" t="str">
        <f t="shared" si="52"/>
        <v>SIE MATHIEU DAH</v>
      </c>
      <c r="AG821" s="166" t="str">
        <f t="shared" si="53"/>
        <v>6/6/2022</v>
      </c>
      <c r="AH821" s="167">
        <f t="shared" si="51"/>
        <v>5</v>
      </c>
      <c r="AI821" s="168">
        <f t="shared" si="54"/>
        <v>0</v>
      </c>
    </row>
    <row r="822" spans="1:35" ht="16.5" customHeight="1" x14ac:dyDescent="0.2">
      <c r="A822" s="221" t="s">
        <v>2810</v>
      </c>
      <c r="B822" s="238" t="s">
        <v>667</v>
      </c>
      <c r="C822" s="221" t="s">
        <v>2810</v>
      </c>
      <c r="D822" s="238" t="s">
        <v>2656</v>
      </c>
      <c r="E822" s="238" t="s">
        <v>2657</v>
      </c>
      <c r="F822" s="238" t="s">
        <v>670</v>
      </c>
      <c r="G822" s="238" t="s">
        <v>2656</v>
      </c>
      <c r="H822" s="276">
        <v>1.33</v>
      </c>
      <c r="I822" s="206" t="s">
        <v>671</v>
      </c>
      <c r="J822" s="206">
        <v>1</v>
      </c>
      <c r="K822" s="207">
        <v>2022</v>
      </c>
      <c r="L822" s="221" t="s">
        <v>2811</v>
      </c>
      <c r="M822" s="221" t="s">
        <v>2708</v>
      </c>
      <c r="N822" s="265" t="s">
        <v>3151</v>
      </c>
      <c r="O822" s="221" t="s">
        <v>667</v>
      </c>
      <c r="P822" s="221" t="s">
        <v>674</v>
      </c>
      <c r="Q822" s="226">
        <v>1973</v>
      </c>
      <c r="R822" s="211">
        <v>2</v>
      </c>
      <c r="S822" s="211" t="s">
        <v>667</v>
      </c>
      <c r="T822" s="211" t="s">
        <v>667</v>
      </c>
      <c r="U822" s="211" t="s">
        <v>667</v>
      </c>
      <c r="V822" s="211" t="s">
        <v>667</v>
      </c>
      <c r="W822" s="211" t="s">
        <v>667</v>
      </c>
      <c r="X822" s="212">
        <v>0</v>
      </c>
      <c r="Y822" s="212">
        <v>0</v>
      </c>
      <c r="Z822" s="239" t="s">
        <v>2988</v>
      </c>
      <c r="AA822" s="240">
        <v>2022</v>
      </c>
      <c r="AB822" s="215">
        <v>6</v>
      </c>
      <c r="AC822" s="215">
        <v>6</v>
      </c>
      <c r="AD822" s="220" t="b">
        <f>IF(ISBLANK(GroupMember[[#This Row],[1. Identifiant interne d’exploitation agricole*]]),"",IF(ISERROR(MATCH(GroupMember[[#This Row],[1. Identifiant interne d’exploitation agricole*]],CertifiedCrop[1. Identifiant interne d’exploitation agricole*],0)),FALSE,TRUE))</f>
        <v>1</v>
      </c>
      <c r="AE822" s="220" t="b">
        <f>IF(ISBLANK(GroupMember[[#This Row],[1. Identifiant interne d’exploitation agricole*]]),"",IF(ISERROR(MATCH(GroupMember[[#This Row],[1. Identifiant interne d’exploitation agricole*]],FarmUnit[1. Identifiant interne d’exploitation agricole*],0)),FALSE,TRUE))</f>
        <v>1</v>
      </c>
      <c r="AF822" s="165" t="str">
        <f t="shared" si="52"/>
        <v>SIE NARBA DAH</v>
      </c>
      <c r="AG822" s="166" t="str">
        <f t="shared" si="53"/>
        <v>6/6/2022</v>
      </c>
      <c r="AH822" s="167">
        <f t="shared" si="51"/>
        <v>5</v>
      </c>
      <c r="AI822" s="168">
        <f t="shared" si="54"/>
        <v>0</v>
      </c>
    </row>
    <row r="823" spans="1:35" ht="16.5" customHeight="1" x14ac:dyDescent="0.2">
      <c r="A823" s="221" t="s">
        <v>2812</v>
      </c>
      <c r="B823" s="238" t="s">
        <v>667</v>
      </c>
      <c r="C823" s="221" t="s">
        <v>2812</v>
      </c>
      <c r="D823" s="238" t="s">
        <v>2656</v>
      </c>
      <c r="E823" s="238" t="s">
        <v>2657</v>
      </c>
      <c r="F823" s="238" t="s">
        <v>670</v>
      </c>
      <c r="G823" s="238" t="s">
        <v>2656</v>
      </c>
      <c r="H823" s="276">
        <v>1.33</v>
      </c>
      <c r="I823" s="206" t="s">
        <v>671</v>
      </c>
      <c r="J823" s="206">
        <v>1</v>
      </c>
      <c r="K823" s="207">
        <v>2022</v>
      </c>
      <c r="L823" s="221" t="s">
        <v>2813</v>
      </c>
      <c r="M823" s="221" t="s">
        <v>2708</v>
      </c>
      <c r="N823" s="265" t="s">
        <v>2990</v>
      </c>
      <c r="O823" s="221" t="s">
        <v>667</v>
      </c>
      <c r="P823" s="221" t="s">
        <v>674</v>
      </c>
      <c r="Q823" s="226">
        <v>1974</v>
      </c>
      <c r="R823" s="211">
        <v>6</v>
      </c>
      <c r="S823" s="211" t="s">
        <v>667</v>
      </c>
      <c r="T823" s="211" t="s">
        <v>667</v>
      </c>
      <c r="U823" s="211" t="s">
        <v>667</v>
      </c>
      <c r="V823" s="211" t="s">
        <v>667</v>
      </c>
      <c r="W823" s="211" t="s">
        <v>667</v>
      </c>
      <c r="X823" s="212">
        <v>0</v>
      </c>
      <c r="Y823" s="212">
        <v>0</v>
      </c>
      <c r="Z823" s="239" t="s">
        <v>2988</v>
      </c>
      <c r="AA823" s="240">
        <v>2022</v>
      </c>
      <c r="AB823" s="215">
        <v>6</v>
      </c>
      <c r="AC823" s="215">
        <v>8</v>
      </c>
      <c r="AD823" s="220" t="b">
        <f>IF(ISBLANK(GroupMember[[#This Row],[1. Identifiant interne d’exploitation agricole*]]),"",IF(ISERROR(MATCH(GroupMember[[#This Row],[1. Identifiant interne d’exploitation agricole*]],CertifiedCrop[1. Identifiant interne d’exploitation agricole*],0)),FALSE,TRUE))</f>
        <v>1</v>
      </c>
      <c r="AE823" s="220" t="b">
        <f>IF(ISBLANK(GroupMember[[#This Row],[1. Identifiant interne d’exploitation agricole*]]),"",IF(ISERROR(MATCH(GroupMember[[#This Row],[1. Identifiant interne d’exploitation agricole*]],FarmUnit[1. Identifiant interne d’exploitation agricole*],0)),FALSE,TRUE))</f>
        <v>1</v>
      </c>
      <c r="AF823" s="165" t="str">
        <f t="shared" si="52"/>
        <v>SIGOUOTE DAH</v>
      </c>
      <c r="AG823" s="166" t="str">
        <f t="shared" si="53"/>
        <v>8/6/2022</v>
      </c>
      <c r="AH823" s="167">
        <f t="shared" si="51"/>
        <v>5</v>
      </c>
      <c r="AI823" s="168">
        <f t="shared" si="54"/>
        <v>0</v>
      </c>
    </row>
    <row r="824" spans="1:35" ht="16.5" customHeight="1" x14ac:dyDescent="0.2">
      <c r="A824" s="221" t="s">
        <v>2814</v>
      </c>
      <c r="B824" s="238" t="s">
        <v>667</v>
      </c>
      <c r="C824" s="221" t="s">
        <v>2814</v>
      </c>
      <c r="D824" s="238" t="s">
        <v>2656</v>
      </c>
      <c r="E824" s="238" t="s">
        <v>2657</v>
      </c>
      <c r="F824" s="238" t="s">
        <v>670</v>
      </c>
      <c r="G824" s="238" t="s">
        <v>2656</v>
      </c>
      <c r="H824" s="276">
        <v>3.33</v>
      </c>
      <c r="I824" s="206" t="s">
        <v>671</v>
      </c>
      <c r="J824" s="206">
        <v>1</v>
      </c>
      <c r="K824" s="207">
        <v>2022</v>
      </c>
      <c r="L824" s="221" t="s">
        <v>2815</v>
      </c>
      <c r="M824" s="221" t="s">
        <v>2114</v>
      </c>
      <c r="N824" s="265" t="s">
        <v>3152</v>
      </c>
      <c r="O824" s="221" t="s">
        <v>667</v>
      </c>
      <c r="P824" s="221" t="s">
        <v>674</v>
      </c>
      <c r="Q824" s="226">
        <v>1964</v>
      </c>
      <c r="R824" s="211">
        <v>3</v>
      </c>
      <c r="S824" s="211" t="s">
        <v>667</v>
      </c>
      <c r="T824" s="211" t="s">
        <v>667</v>
      </c>
      <c r="U824" s="211" t="s">
        <v>667</v>
      </c>
      <c r="V824" s="211" t="s">
        <v>667</v>
      </c>
      <c r="W824" s="211" t="s">
        <v>667</v>
      </c>
      <c r="X824" s="212">
        <v>0</v>
      </c>
      <c r="Y824" s="212">
        <v>0</v>
      </c>
      <c r="Z824" s="239" t="s">
        <v>2988</v>
      </c>
      <c r="AA824" s="240">
        <v>2022</v>
      </c>
      <c r="AB824" s="215">
        <v>6</v>
      </c>
      <c r="AC824" s="215">
        <v>10</v>
      </c>
      <c r="AD824" s="220" t="b">
        <f>IF(ISBLANK(GroupMember[[#This Row],[1. Identifiant interne d’exploitation agricole*]]),"",IF(ISERROR(MATCH(GroupMember[[#This Row],[1. Identifiant interne d’exploitation agricole*]],CertifiedCrop[1. Identifiant interne d’exploitation agricole*],0)),FALSE,TRUE))</f>
        <v>1</v>
      </c>
      <c r="AE824" s="220" t="b">
        <f>IF(ISBLANK(GroupMember[[#This Row],[1. Identifiant interne d’exploitation agricole*]]),"",IF(ISERROR(MATCH(GroupMember[[#This Row],[1. Identifiant interne d’exploitation agricole*]],FarmUnit[1. Identifiant interne d’exploitation agricole*],0)),FALSE,TRUE))</f>
        <v>1</v>
      </c>
      <c r="AF824" s="165" t="str">
        <f t="shared" si="52"/>
        <v>VALERIE TAPE</v>
      </c>
      <c r="AG824" s="166" t="str">
        <f t="shared" si="53"/>
        <v>10/6/2022</v>
      </c>
      <c r="AH824" s="167">
        <f t="shared" si="51"/>
        <v>5</v>
      </c>
      <c r="AI824" s="168">
        <f t="shared" si="54"/>
        <v>0</v>
      </c>
    </row>
    <row r="825" spans="1:35" ht="16.5" customHeight="1" x14ac:dyDescent="0.2">
      <c r="A825" s="221" t="s">
        <v>2816</v>
      </c>
      <c r="B825" s="238" t="s">
        <v>667</v>
      </c>
      <c r="C825" s="221" t="s">
        <v>2816</v>
      </c>
      <c r="D825" s="238" t="s">
        <v>2656</v>
      </c>
      <c r="E825" s="238" t="s">
        <v>2657</v>
      </c>
      <c r="F825" s="238" t="s">
        <v>670</v>
      </c>
      <c r="G825" s="238" t="s">
        <v>2656</v>
      </c>
      <c r="H825" s="276">
        <v>1.1599999999999999</v>
      </c>
      <c r="I825" s="206" t="s">
        <v>671</v>
      </c>
      <c r="J825" s="206">
        <v>1</v>
      </c>
      <c r="K825" s="207">
        <v>2022</v>
      </c>
      <c r="L825" s="221" t="s">
        <v>2817</v>
      </c>
      <c r="M825" s="221" t="s">
        <v>2818</v>
      </c>
      <c r="N825" s="265" t="s">
        <v>667</v>
      </c>
      <c r="O825" s="221" t="s">
        <v>667</v>
      </c>
      <c r="P825" s="221" t="s">
        <v>674</v>
      </c>
      <c r="Q825" s="226">
        <v>1995</v>
      </c>
      <c r="R825" s="211">
        <v>2</v>
      </c>
      <c r="S825" s="211" t="s">
        <v>667</v>
      </c>
      <c r="T825" s="211" t="s">
        <v>667</v>
      </c>
      <c r="U825" s="211" t="s">
        <v>667</v>
      </c>
      <c r="V825" s="211" t="s">
        <v>667</v>
      </c>
      <c r="W825" s="211" t="s">
        <v>667</v>
      </c>
      <c r="X825" s="212">
        <v>0</v>
      </c>
      <c r="Y825" s="212">
        <v>0</v>
      </c>
      <c r="Z825" s="239" t="s">
        <v>2988</v>
      </c>
      <c r="AA825" s="240">
        <v>2022</v>
      </c>
      <c r="AB825" s="215">
        <v>6</v>
      </c>
      <c r="AC825" s="215">
        <v>10</v>
      </c>
      <c r="AD825" s="220" t="b">
        <f>IF(ISBLANK(GroupMember[[#This Row],[1. Identifiant interne d’exploitation agricole*]]),"",IF(ISERROR(MATCH(GroupMember[[#This Row],[1. Identifiant interne d’exploitation agricole*]],CertifiedCrop[1. Identifiant interne d’exploitation agricole*],0)),FALSE,TRUE))</f>
        <v>1</v>
      </c>
      <c r="AE825" s="220" t="b">
        <f>IF(ISBLANK(GroupMember[[#This Row],[1. Identifiant interne d’exploitation agricole*]]),"",IF(ISERROR(MATCH(GroupMember[[#This Row],[1. Identifiant interne d’exploitation agricole*]],FarmUnit[1. Identifiant interne d’exploitation agricole*],0)),FALSE,TRUE))</f>
        <v>1</v>
      </c>
      <c r="AF825" s="165" t="str">
        <f t="shared" si="52"/>
        <v>DAKELETHE DEBEKITE</v>
      </c>
      <c r="AG825" s="166" t="str">
        <f t="shared" si="53"/>
        <v>10/6/2022</v>
      </c>
      <c r="AH825" s="167">
        <f t="shared" si="51"/>
        <v>5</v>
      </c>
      <c r="AI825" s="168">
        <f t="shared" si="54"/>
        <v>0</v>
      </c>
    </row>
    <row r="826" spans="1:35" ht="16.5" customHeight="1" x14ac:dyDescent="0.2">
      <c r="A826" s="221" t="s">
        <v>2819</v>
      </c>
      <c r="B826" s="238" t="s">
        <v>667</v>
      </c>
      <c r="C826" s="221" t="s">
        <v>2819</v>
      </c>
      <c r="D826" s="238" t="s">
        <v>2656</v>
      </c>
      <c r="E826" s="238" t="s">
        <v>2657</v>
      </c>
      <c r="F826" s="238" t="s">
        <v>670</v>
      </c>
      <c r="G826" s="238" t="s">
        <v>2656</v>
      </c>
      <c r="H826" s="276">
        <v>1.2</v>
      </c>
      <c r="I826" s="206" t="s">
        <v>671</v>
      </c>
      <c r="J826" s="206">
        <v>1</v>
      </c>
      <c r="K826" s="207">
        <v>2022</v>
      </c>
      <c r="L826" s="221" t="s">
        <v>2820</v>
      </c>
      <c r="M826" s="221" t="s">
        <v>1789</v>
      </c>
      <c r="N826" s="265" t="s">
        <v>3153</v>
      </c>
      <c r="O826" s="221" t="s">
        <v>2821</v>
      </c>
      <c r="P826" s="221" t="s">
        <v>674</v>
      </c>
      <c r="Q826" s="226">
        <v>1977</v>
      </c>
      <c r="R826" s="211">
        <v>3</v>
      </c>
      <c r="S826" s="211" t="s">
        <v>667</v>
      </c>
      <c r="T826" s="211" t="s">
        <v>667</v>
      </c>
      <c r="U826" s="211" t="s">
        <v>667</v>
      </c>
      <c r="V826" s="211" t="s">
        <v>667</v>
      </c>
      <c r="W826" s="211" t="s">
        <v>667</v>
      </c>
      <c r="X826" s="212">
        <v>0</v>
      </c>
      <c r="Y826" s="212">
        <v>0</v>
      </c>
      <c r="Z826" s="239" t="s">
        <v>2988</v>
      </c>
      <c r="AA826" s="240">
        <v>2022</v>
      </c>
      <c r="AB826" s="215">
        <v>6</v>
      </c>
      <c r="AC826" s="215">
        <v>10</v>
      </c>
      <c r="AD826" s="220" t="b">
        <f>IF(ISBLANK(GroupMember[[#This Row],[1. Identifiant interne d’exploitation agricole*]]),"",IF(ISERROR(MATCH(GroupMember[[#This Row],[1. Identifiant interne d’exploitation agricole*]],CertifiedCrop[1. Identifiant interne d’exploitation agricole*],0)),FALSE,TRUE))</f>
        <v>1</v>
      </c>
      <c r="AE826" s="220" t="b">
        <f>IF(ISBLANK(GroupMember[[#This Row],[1. Identifiant interne d’exploitation agricole*]]),"",IF(ISERROR(MATCH(GroupMember[[#This Row],[1. Identifiant interne d’exploitation agricole*]],FarmUnit[1. Identifiant interne d’exploitation agricole*],0)),FALSE,TRUE))</f>
        <v>1</v>
      </c>
      <c r="AF826" s="165" t="str">
        <f t="shared" si="52"/>
        <v>MAHAN JEAN CLAUDE BLESSON</v>
      </c>
      <c r="AG826" s="166" t="str">
        <f t="shared" si="53"/>
        <v>10/6/2022</v>
      </c>
      <c r="AH826" s="167">
        <f t="shared" si="51"/>
        <v>5</v>
      </c>
      <c r="AI826" s="168">
        <f t="shared" si="54"/>
        <v>0</v>
      </c>
    </row>
    <row r="827" spans="1:35" ht="16.5" customHeight="1" x14ac:dyDescent="0.2">
      <c r="A827" s="221" t="s">
        <v>2822</v>
      </c>
      <c r="B827" s="238" t="s">
        <v>667</v>
      </c>
      <c r="C827" s="221" t="s">
        <v>2822</v>
      </c>
      <c r="D827" s="238" t="s">
        <v>2656</v>
      </c>
      <c r="E827" s="238" t="s">
        <v>2657</v>
      </c>
      <c r="F827" s="238" t="s">
        <v>670</v>
      </c>
      <c r="G827" s="238" t="s">
        <v>2656</v>
      </c>
      <c r="H827" s="276">
        <v>1.1399999999999999</v>
      </c>
      <c r="I827" s="206" t="s">
        <v>671</v>
      </c>
      <c r="J827" s="206">
        <v>1</v>
      </c>
      <c r="K827" s="207">
        <v>2022</v>
      </c>
      <c r="L827" s="221" t="s">
        <v>2823</v>
      </c>
      <c r="M827" s="221" t="s">
        <v>2708</v>
      </c>
      <c r="N827" s="265" t="s">
        <v>3154</v>
      </c>
      <c r="O827" s="221" t="s">
        <v>2824</v>
      </c>
      <c r="P827" s="221" t="s">
        <v>674</v>
      </c>
      <c r="Q827" s="210">
        <v>1978</v>
      </c>
      <c r="R827" s="211">
        <v>4</v>
      </c>
      <c r="S827" s="211" t="s">
        <v>667</v>
      </c>
      <c r="T827" s="211" t="s">
        <v>667</v>
      </c>
      <c r="U827" s="211" t="s">
        <v>667</v>
      </c>
      <c r="V827" s="211" t="s">
        <v>667</v>
      </c>
      <c r="W827" s="211" t="s">
        <v>667</v>
      </c>
      <c r="X827" s="212">
        <v>0</v>
      </c>
      <c r="Y827" s="212">
        <v>0</v>
      </c>
      <c r="Z827" s="239" t="s">
        <v>2988</v>
      </c>
      <c r="AA827" s="240">
        <v>2022</v>
      </c>
      <c r="AB827" s="215">
        <v>6</v>
      </c>
      <c r="AC827" s="215">
        <v>1</v>
      </c>
      <c r="AD827" s="220" t="b">
        <f>IF(ISBLANK(GroupMember[[#This Row],[1. Identifiant interne d’exploitation agricole*]]),"",IF(ISERROR(MATCH(GroupMember[[#This Row],[1. Identifiant interne d’exploitation agricole*]],CertifiedCrop[1. Identifiant interne d’exploitation agricole*],0)),FALSE,TRUE))</f>
        <v>1</v>
      </c>
      <c r="AE827" s="220" t="b">
        <f>IF(ISBLANK(GroupMember[[#This Row],[1. Identifiant interne d’exploitation agricole*]]),"",IF(ISERROR(MATCH(GroupMember[[#This Row],[1. Identifiant interne d’exploitation agricole*]],FarmUnit[1. Identifiant interne d’exploitation agricole*],0)),FALSE,TRUE))</f>
        <v>1</v>
      </c>
      <c r="AF827" s="165" t="str">
        <f t="shared" si="52"/>
        <v>BIDIRE DAH</v>
      </c>
      <c r="AG827" s="166" t="str">
        <f t="shared" si="53"/>
        <v>1/6/2022</v>
      </c>
      <c r="AH827" s="167">
        <f t="shared" si="51"/>
        <v>5</v>
      </c>
      <c r="AI827" s="168">
        <f t="shared" si="54"/>
        <v>0</v>
      </c>
    </row>
    <row r="828" spans="1:35" ht="16.5" customHeight="1" x14ac:dyDescent="0.2">
      <c r="A828" s="221" t="s">
        <v>2825</v>
      </c>
      <c r="B828" s="238" t="s">
        <v>667</v>
      </c>
      <c r="C828" s="221" t="s">
        <v>2825</v>
      </c>
      <c r="D828" s="238" t="s">
        <v>2656</v>
      </c>
      <c r="E828" s="238" t="s">
        <v>2657</v>
      </c>
      <c r="F828" s="238" t="s">
        <v>670</v>
      </c>
      <c r="G828" s="238" t="s">
        <v>2656</v>
      </c>
      <c r="H828" s="276">
        <v>3.33</v>
      </c>
      <c r="I828" s="206" t="s">
        <v>671</v>
      </c>
      <c r="J828" s="206">
        <v>1</v>
      </c>
      <c r="K828" s="207">
        <v>2022</v>
      </c>
      <c r="L828" s="221" t="s">
        <v>2826</v>
      </c>
      <c r="M828" s="221" t="s">
        <v>1732</v>
      </c>
      <c r="N828" s="265" t="s">
        <v>3155</v>
      </c>
      <c r="O828" s="221" t="s">
        <v>2827</v>
      </c>
      <c r="P828" s="221" t="s">
        <v>674</v>
      </c>
      <c r="Q828" s="210">
        <v>1988</v>
      </c>
      <c r="R828" s="211">
        <v>2</v>
      </c>
      <c r="S828" s="211" t="s">
        <v>667</v>
      </c>
      <c r="T828" s="211" t="s">
        <v>667</v>
      </c>
      <c r="U828" s="211" t="s">
        <v>667</v>
      </c>
      <c r="V828" s="211" t="s">
        <v>667</v>
      </c>
      <c r="W828" s="211" t="s">
        <v>667</v>
      </c>
      <c r="X828" s="212">
        <v>0</v>
      </c>
      <c r="Y828" s="212">
        <v>0</v>
      </c>
      <c r="Z828" s="239" t="s">
        <v>2988</v>
      </c>
      <c r="AA828" s="240">
        <v>2022</v>
      </c>
      <c r="AB828" s="215">
        <v>6</v>
      </c>
      <c r="AC828" s="215">
        <v>1</v>
      </c>
      <c r="AD828" s="220" t="b">
        <f>IF(ISBLANK(GroupMember[[#This Row],[1. Identifiant interne d’exploitation agricole*]]),"",IF(ISERROR(MATCH(GroupMember[[#This Row],[1. Identifiant interne d’exploitation agricole*]],CertifiedCrop[1. Identifiant interne d’exploitation agricole*],0)),FALSE,TRUE))</f>
        <v>1</v>
      </c>
      <c r="AE828" s="220" t="b">
        <f>IF(ISBLANK(GroupMember[[#This Row],[1. Identifiant interne d’exploitation agricole*]]),"",IF(ISERROR(MATCH(GroupMember[[#This Row],[1. Identifiant interne d’exploitation agricole*]],FarmUnit[1. Identifiant interne d’exploitation agricole*],0)),FALSE,TRUE))</f>
        <v>1</v>
      </c>
      <c r="AF828" s="165" t="str">
        <f t="shared" si="52"/>
        <v>PAPADE WEOGO SAWADOGO</v>
      </c>
      <c r="AG828" s="166" t="str">
        <f t="shared" si="53"/>
        <v>1/6/2022</v>
      </c>
      <c r="AH828" s="167">
        <f t="shared" si="51"/>
        <v>5</v>
      </c>
      <c r="AI828" s="168">
        <f t="shared" si="54"/>
        <v>0</v>
      </c>
    </row>
    <row r="829" spans="1:35" ht="16.5" customHeight="1" x14ac:dyDescent="0.2">
      <c r="A829" s="221" t="s">
        <v>2828</v>
      </c>
      <c r="B829" s="238" t="s">
        <v>667</v>
      </c>
      <c r="C829" s="221" t="s">
        <v>2828</v>
      </c>
      <c r="D829" s="238" t="s">
        <v>2656</v>
      </c>
      <c r="E829" s="238" t="s">
        <v>2657</v>
      </c>
      <c r="F829" s="238" t="s">
        <v>670</v>
      </c>
      <c r="G829" s="238" t="s">
        <v>2656</v>
      </c>
      <c r="H829" s="276">
        <v>2.44</v>
      </c>
      <c r="I829" s="206" t="s">
        <v>671</v>
      </c>
      <c r="J829" s="206">
        <v>1</v>
      </c>
      <c r="K829" s="207">
        <v>2022</v>
      </c>
      <c r="L829" s="221" t="s">
        <v>2829</v>
      </c>
      <c r="M829" s="221" t="s">
        <v>685</v>
      </c>
      <c r="N829" s="265" t="s">
        <v>3156</v>
      </c>
      <c r="O829" s="221" t="s">
        <v>667</v>
      </c>
      <c r="P829" s="221" t="s">
        <v>674</v>
      </c>
      <c r="Q829" s="210">
        <v>1985</v>
      </c>
      <c r="R829" s="211">
        <v>4</v>
      </c>
      <c r="S829" s="211" t="s">
        <v>667</v>
      </c>
      <c r="T829" s="211" t="s">
        <v>667</v>
      </c>
      <c r="U829" s="211" t="s">
        <v>667</v>
      </c>
      <c r="V829" s="211" t="s">
        <v>667</v>
      </c>
      <c r="W829" s="211" t="s">
        <v>667</v>
      </c>
      <c r="X829" s="212">
        <v>0</v>
      </c>
      <c r="Y829" s="212">
        <v>0</v>
      </c>
      <c r="Z829" s="239" t="s">
        <v>2988</v>
      </c>
      <c r="AA829" s="240">
        <v>2022</v>
      </c>
      <c r="AB829" s="215">
        <v>6</v>
      </c>
      <c r="AC829" s="215">
        <v>1</v>
      </c>
      <c r="AD829" s="220" t="b">
        <f>IF(ISBLANK(GroupMember[[#This Row],[1. Identifiant interne d’exploitation agricole*]]),"",IF(ISERROR(MATCH(GroupMember[[#This Row],[1. Identifiant interne d’exploitation agricole*]],CertifiedCrop[1. Identifiant interne d’exploitation agricole*],0)),FALSE,TRUE))</f>
        <v>1</v>
      </c>
      <c r="AE829" s="220" t="b">
        <f>IF(ISBLANK(GroupMember[[#This Row],[1. Identifiant interne d’exploitation agricole*]]),"",IF(ISERROR(MATCH(GroupMember[[#This Row],[1. Identifiant interne d’exploitation agricole*]],FarmUnit[1. Identifiant interne d’exploitation agricole*],0)),FALSE,TRUE))</f>
        <v>1</v>
      </c>
      <c r="AF829" s="165" t="str">
        <f t="shared" si="52"/>
        <v>KOUADIO JOACHIM KOUAME</v>
      </c>
      <c r="AG829" s="166" t="str">
        <f t="shared" si="53"/>
        <v>1/6/2022</v>
      </c>
      <c r="AH829" s="167">
        <f t="shared" si="51"/>
        <v>5</v>
      </c>
      <c r="AI829" s="168">
        <f t="shared" si="54"/>
        <v>0</v>
      </c>
    </row>
    <row r="830" spans="1:35" ht="16.5" customHeight="1" x14ac:dyDescent="0.2">
      <c r="A830" s="221" t="s">
        <v>2830</v>
      </c>
      <c r="B830" s="238" t="s">
        <v>667</v>
      </c>
      <c r="C830" s="221" t="s">
        <v>2830</v>
      </c>
      <c r="D830" s="238" t="s">
        <v>2656</v>
      </c>
      <c r="E830" s="238" t="s">
        <v>2657</v>
      </c>
      <c r="F830" s="238" t="s">
        <v>670</v>
      </c>
      <c r="G830" s="238" t="s">
        <v>2656</v>
      </c>
      <c r="H830" s="276">
        <v>1.08</v>
      </c>
      <c r="I830" s="206" t="s">
        <v>671</v>
      </c>
      <c r="J830" s="206">
        <v>1</v>
      </c>
      <c r="K830" s="207">
        <v>2022</v>
      </c>
      <c r="L830" s="221" t="s">
        <v>2831</v>
      </c>
      <c r="M830" s="221" t="s">
        <v>2832</v>
      </c>
      <c r="N830" s="265" t="s">
        <v>667</v>
      </c>
      <c r="O830" s="221" t="s">
        <v>2833</v>
      </c>
      <c r="P830" s="221" t="s">
        <v>674</v>
      </c>
      <c r="Q830" s="226">
        <v>1961</v>
      </c>
      <c r="R830" s="211">
        <v>7</v>
      </c>
      <c r="S830" s="211" t="s">
        <v>667</v>
      </c>
      <c r="T830" s="211" t="s">
        <v>667</v>
      </c>
      <c r="U830" s="211" t="s">
        <v>667</v>
      </c>
      <c r="V830" s="211" t="s">
        <v>667</v>
      </c>
      <c r="W830" s="211" t="s">
        <v>667</v>
      </c>
      <c r="X830" s="212">
        <v>0</v>
      </c>
      <c r="Y830" s="212">
        <v>0</v>
      </c>
      <c r="Z830" s="239" t="s">
        <v>2988</v>
      </c>
      <c r="AA830" s="240">
        <v>2022</v>
      </c>
      <c r="AB830" s="215">
        <v>6</v>
      </c>
      <c r="AC830" s="215">
        <v>1</v>
      </c>
      <c r="AD830" s="220" t="b">
        <f>IF(ISBLANK(GroupMember[[#This Row],[1. Identifiant interne d’exploitation agricole*]]),"",IF(ISERROR(MATCH(GroupMember[[#This Row],[1. Identifiant interne d’exploitation agricole*]],CertifiedCrop[1. Identifiant interne d’exploitation agricole*],0)),FALSE,TRUE))</f>
        <v>1</v>
      </c>
      <c r="AE830" s="220" t="b">
        <f>IF(ISBLANK(GroupMember[[#This Row],[1. Identifiant interne d’exploitation agricole*]]),"",IF(ISERROR(MATCH(GroupMember[[#This Row],[1. Identifiant interne d’exploitation agricole*]],FarmUnit[1. Identifiant interne d’exploitation agricole*],0)),FALSE,TRUE))</f>
        <v>1</v>
      </c>
      <c r="AF830" s="165" t="str">
        <f t="shared" si="52"/>
        <v>SOM  PREDANTE</v>
      </c>
      <c r="AG830" s="166" t="str">
        <f t="shared" si="53"/>
        <v>1/6/2022</v>
      </c>
      <c r="AH830" s="167">
        <f t="shared" si="51"/>
        <v>5</v>
      </c>
      <c r="AI830" s="168">
        <f t="shared" si="54"/>
        <v>0</v>
      </c>
    </row>
    <row r="831" spans="1:35" ht="16.5" customHeight="1" x14ac:dyDescent="0.2">
      <c r="A831" s="221" t="s">
        <v>2834</v>
      </c>
      <c r="B831" s="238" t="s">
        <v>667</v>
      </c>
      <c r="C831" s="221" t="s">
        <v>2834</v>
      </c>
      <c r="D831" s="238" t="s">
        <v>2656</v>
      </c>
      <c r="E831" s="238" t="s">
        <v>2657</v>
      </c>
      <c r="F831" s="238" t="s">
        <v>670</v>
      </c>
      <c r="G831" s="238" t="s">
        <v>2656</v>
      </c>
      <c r="H831" s="276">
        <v>3.09</v>
      </c>
      <c r="I831" s="206" t="s">
        <v>671</v>
      </c>
      <c r="J831" s="206">
        <v>1</v>
      </c>
      <c r="K831" s="207">
        <v>2022</v>
      </c>
      <c r="L831" s="221" t="s">
        <v>2835</v>
      </c>
      <c r="M831" s="221" t="s">
        <v>2836</v>
      </c>
      <c r="N831" s="265" t="s">
        <v>3149</v>
      </c>
      <c r="O831" s="221" t="s">
        <v>2837</v>
      </c>
      <c r="P831" s="221" t="s">
        <v>674</v>
      </c>
      <c r="Q831" s="210">
        <v>1977</v>
      </c>
      <c r="R831" s="211">
        <v>5</v>
      </c>
      <c r="S831" s="211" t="s">
        <v>667</v>
      </c>
      <c r="T831" s="211" t="s">
        <v>667</v>
      </c>
      <c r="U831" s="211" t="s">
        <v>667</v>
      </c>
      <c r="V831" s="211" t="s">
        <v>667</v>
      </c>
      <c r="W831" s="211" t="s">
        <v>667</v>
      </c>
      <c r="X831" s="212">
        <v>0</v>
      </c>
      <c r="Y831" s="212">
        <v>0</v>
      </c>
      <c r="Z831" s="239" t="s">
        <v>2988</v>
      </c>
      <c r="AA831" s="240">
        <v>2022</v>
      </c>
      <c r="AB831" s="215">
        <v>6</v>
      </c>
      <c r="AC831" s="215">
        <v>1</v>
      </c>
      <c r="AD831" s="220" t="b">
        <f>IF(ISBLANK(GroupMember[[#This Row],[1. Identifiant interne d’exploitation agricole*]]),"",IF(ISERROR(MATCH(GroupMember[[#This Row],[1. Identifiant interne d’exploitation agricole*]],CertifiedCrop[1. Identifiant interne d’exploitation agricole*],0)),FALSE,TRUE))</f>
        <v>1</v>
      </c>
      <c r="AE831" s="220" t="b">
        <f>IF(ISBLANK(GroupMember[[#This Row],[1. Identifiant interne d’exploitation agricole*]]),"",IF(ISERROR(MATCH(GroupMember[[#This Row],[1. Identifiant interne d’exploitation agricole*]],FarmUnit[1. Identifiant interne d’exploitation agricole*],0)),FALSE,TRUE))</f>
        <v>1</v>
      </c>
      <c r="AF831" s="165" t="str">
        <f t="shared" si="52"/>
        <v>SIE FUBERT HIEN</v>
      </c>
      <c r="AG831" s="166" t="str">
        <f t="shared" si="53"/>
        <v>1/6/2022</v>
      </c>
      <c r="AH831" s="167">
        <f t="shared" si="51"/>
        <v>5</v>
      </c>
      <c r="AI831" s="168">
        <f t="shared" si="54"/>
        <v>0</v>
      </c>
    </row>
    <row r="832" spans="1:35" ht="16.5" customHeight="1" x14ac:dyDescent="0.2">
      <c r="A832" s="206" t="s">
        <v>2838</v>
      </c>
      <c r="B832" s="238" t="s">
        <v>667</v>
      </c>
      <c r="C832" s="221" t="s">
        <v>2839</v>
      </c>
      <c r="D832" s="206" t="s">
        <v>2840</v>
      </c>
      <c r="E832" s="206" t="s">
        <v>2656</v>
      </c>
      <c r="F832" s="206" t="s">
        <v>670</v>
      </c>
      <c r="G832" s="206" t="s">
        <v>2656</v>
      </c>
      <c r="H832" s="276">
        <v>3.12</v>
      </c>
      <c r="I832" s="206" t="s">
        <v>671</v>
      </c>
      <c r="J832" s="206">
        <v>1</v>
      </c>
      <c r="K832" s="207">
        <v>2022</v>
      </c>
      <c r="L832" s="241" t="s">
        <v>2841</v>
      </c>
      <c r="M832" s="241" t="s">
        <v>2842</v>
      </c>
      <c r="N832" s="262" t="s">
        <v>3148</v>
      </c>
      <c r="O832" s="242" t="s">
        <v>667</v>
      </c>
      <c r="P832" s="242" t="s">
        <v>674</v>
      </c>
      <c r="Q832" s="210">
        <v>1972</v>
      </c>
      <c r="R832" s="211">
        <v>2</v>
      </c>
      <c r="S832" s="211" t="s">
        <v>667</v>
      </c>
      <c r="T832" s="211" t="s">
        <v>667</v>
      </c>
      <c r="U832" s="211" t="s">
        <v>667</v>
      </c>
      <c r="V832" s="211" t="s">
        <v>667</v>
      </c>
      <c r="W832" s="211" t="s">
        <v>667</v>
      </c>
      <c r="X832" s="212">
        <v>0</v>
      </c>
      <c r="Y832" s="212">
        <v>0</v>
      </c>
      <c r="Z832" s="239" t="s">
        <v>2988</v>
      </c>
      <c r="AA832" s="240">
        <v>2022</v>
      </c>
      <c r="AB832" s="215">
        <v>6</v>
      </c>
      <c r="AC832" s="215">
        <v>4</v>
      </c>
      <c r="AD832" s="220" t="b">
        <f>IF(ISBLANK(GroupMember[[#This Row],[1. Identifiant interne d’exploitation agricole*]]),"",IF(ISERROR(MATCH(GroupMember[[#This Row],[1. Identifiant interne d’exploitation agricole*]],CertifiedCrop[1. Identifiant interne d’exploitation agricole*],0)),FALSE,TRUE))</f>
        <v>1</v>
      </c>
      <c r="AE832" s="220" t="b">
        <f>IF(ISBLANK(GroupMember[[#This Row],[1. Identifiant interne d’exploitation agricole*]]),"",IF(ISERROR(MATCH(GroupMember[[#This Row],[1. Identifiant interne d’exploitation agricole*]],FarmUnit[1. Identifiant interne d’exploitation agricole*],0)),FALSE,TRUE))</f>
        <v>1</v>
      </c>
      <c r="AF832" s="165" t="str">
        <f t="shared" si="52"/>
        <v>MOUSSA DIABATE</v>
      </c>
      <c r="AG832" s="166" t="str">
        <f t="shared" si="53"/>
        <v>4/6/2022</v>
      </c>
      <c r="AH832" s="167">
        <f t="shared" si="51"/>
        <v>5</v>
      </c>
      <c r="AI832" s="168">
        <f t="shared" si="54"/>
        <v>0</v>
      </c>
    </row>
    <row r="833" spans="1:35" ht="16.5" customHeight="1" x14ac:dyDescent="0.2">
      <c r="A833" s="206" t="s">
        <v>2843</v>
      </c>
      <c r="B833" s="238" t="s">
        <v>667</v>
      </c>
      <c r="C833" s="221" t="s">
        <v>2844</v>
      </c>
      <c r="D833" s="206" t="s">
        <v>2840</v>
      </c>
      <c r="E833" s="206" t="s">
        <v>2656</v>
      </c>
      <c r="F833" s="206" t="s">
        <v>670</v>
      </c>
      <c r="G833" s="206" t="s">
        <v>2656</v>
      </c>
      <c r="H833" s="276">
        <v>2.4300000000000002</v>
      </c>
      <c r="I833" s="206" t="s">
        <v>671</v>
      </c>
      <c r="J833" s="206">
        <v>1</v>
      </c>
      <c r="K833" s="207">
        <v>2022</v>
      </c>
      <c r="L833" s="241" t="s">
        <v>2845</v>
      </c>
      <c r="M833" s="241" t="s">
        <v>2846</v>
      </c>
      <c r="N833" s="262" t="s">
        <v>3147</v>
      </c>
      <c r="O833" s="242" t="s">
        <v>667</v>
      </c>
      <c r="P833" s="242" t="s">
        <v>674</v>
      </c>
      <c r="Q833" s="226">
        <v>1977</v>
      </c>
      <c r="R833" s="211">
        <v>2</v>
      </c>
      <c r="S833" s="211" t="s">
        <v>667</v>
      </c>
      <c r="T833" s="211" t="s">
        <v>667</v>
      </c>
      <c r="U833" s="211" t="s">
        <v>667</v>
      </c>
      <c r="V833" s="211" t="s">
        <v>667</v>
      </c>
      <c r="W833" s="211" t="s">
        <v>667</v>
      </c>
      <c r="X833" s="212">
        <v>0</v>
      </c>
      <c r="Y833" s="212">
        <v>0</v>
      </c>
      <c r="Z833" s="239" t="s">
        <v>2988</v>
      </c>
      <c r="AA833" s="240">
        <v>2022</v>
      </c>
      <c r="AB833" s="215">
        <v>6</v>
      </c>
      <c r="AC833" s="215">
        <v>4</v>
      </c>
      <c r="AD833" s="220" t="b">
        <f>IF(ISBLANK(GroupMember[[#This Row],[1. Identifiant interne d’exploitation agricole*]]),"",IF(ISERROR(MATCH(GroupMember[[#This Row],[1. Identifiant interne d’exploitation agricole*]],CertifiedCrop[1. Identifiant interne d’exploitation agricole*],0)),FALSE,TRUE))</f>
        <v>1</v>
      </c>
      <c r="AE833" s="220" t="b">
        <f>IF(ISBLANK(GroupMember[[#This Row],[1. Identifiant interne d’exploitation agricole*]]),"",IF(ISERROR(MATCH(GroupMember[[#This Row],[1. Identifiant interne d’exploitation agricole*]],FarmUnit[1. Identifiant interne d’exploitation agricole*],0)),FALSE,TRUE))</f>
        <v>1</v>
      </c>
      <c r="AF833" s="165" t="str">
        <f t="shared" si="52"/>
        <v>TOUMANI SIDIBE</v>
      </c>
      <c r="AG833" s="166" t="str">
        <f t="shared" si="53"/>
        <v>4/6/2022</v>
      </c>
      <c r="AH833" s="167">
        <f t="shared" si="51"/>
        <v>5</v>
      </c>
      <c r="AI833" s="168">
        <f t="shared" si="54"/>
        <v>0</v>
      </c>
    </row>
    <row r="834" spans="1:35" ht="16.5" customHeight="1" x14ac:dyDescent="0.2">
      <c r="A834" s="206" t="s">
        <v>2847</v>
      </c>
      <c r="B834" s="238" t="s">
        <v>667</v>
      </c>
      <c r="C834" s="221" t="s">
        <v>2848</v>
      </c>
      <c r="D834" s="206" t="s">
        <v>2840</v>
      </c>
      <c r="E834" s="206" t="s">
        <v>2656</v>
      </c>
      <c r="F834" s="206" t="s">
        <v>670</v>
      </c>
      <c r="G834" s="206" t="s">
        <v>2656</v>
      </c>
      <c r="H834" s="276">
        <v>1.5</v>
      </c>
      <c r="I834" s="206" t="s">
        <v>671</v>
      </c>
      <c r="J834" s="206">
        <v>1</v>
      </c>
      <c r="K834" s="207">
        <v>2022</v>
      </c>
      <c r="L834" s="241" t="s">
        <v>1421</v>
      </c>
      <c r="M834" s="241" t="s">
        <v>2849</v>
      </c>
      <c r="N834" s="262" t="s">
        <v>3146</v>
      </c>
      <c r="O834" s="242" t="s">
        <v>667</v>
      </c>
      <c r="P834" s="242" t="s">
        <v>674</v>
      </c>
      <c r="Q834" s="226">
        <v>1970</v>
      </c>
      <c r="R834" s="211">
        <v>4</v>
      </c>
      <c r="S834" s="211" t="s">
        <v>667</v>
      </c>
      <c r="T834" s="211" t="s">
        <v>667</v>
      </c>
      <c r="U834" s="211" t="s">
        <v>667</v>
      </c>
      <c r="V834" s="211" t="s">
        <v>667</v>
      </c>
      <c r="W834" s="211" t="s">
        <v>667</v>
      </c>
      <c r="X834" s="212">
        <v>0</v>
      </c>
      <c r="Y834" s="212">
        <v>0</v>
      </c>
      <c r="Z834" s="239" t="s">
        <v>2988</v>
      </c>
      <c r="AA834" s="240">
        <v>2022</v>
      </c>
      <c r="AB834" s="215">
        <v>6</v>
      </c>
      <c r="AC834" s="215">
        <v>4</v>
      </c>
      <c r="AD834" s="220" t="b">
        <f>IF(ISBLANK(GroupMember[[#This Row],[1. Identifiant interne d’exploitation agricole*]]),"",IF(ISERROR(MATCH(GroupMember[[#This Row],[1. Identifiant interne d’exploitation agricole*]],CertifiedCrop[1. Identifiant interne d’exploitation agricole*],0)),FALSE,TRUE))</f>
        <v>1</v>
      </c>
      <c r="AE834" s="220" t="b">
        <f>IF(ISBLANK(GroupMember[[#This Row],[1. Identifiant interne d’exploitation agricole*]]),"",IF(ISERROR(MATCH(GroupMember[[#This Row],[1. Identifiant interne d’exploitation agricole*]],FarmUnit[1. Identifiant interne d’exploitation agricole*],0)),FALSE,TRUE))</f>
        <v>1</v>
      </c>
      <c r="AF834" s="165" t="str">
        <f t="shared" si="52"/>
        <v>ABDOULAYE SYLLA</v>
      </c>
      <c r="AG834" s="166" t="str">
        <f t="shared" si="53"/>
        <v>4/6/2022</v>
      </c>
      <c r="AH834" s="167">
        <f t="shared" si="51"/>
        <v>5</v>
      </c>
      <c r="AI834" s="168">
        <f t="shared" si="54"/>
        <v>0</v>
      </c>
    </row>
    <row r="835" spans="1:35" ht="16.5" customHeight="1" x14ac:dyDescent="0.2">
      <c r="A835" s="206" t="s">
        <v>2850</v>
      </c>
      <c r="B835" s="238" t="s">
        <v>667</v>
      </c>
      <c r="C835" s="221" t="s">
        <v>2851</v>
      </c>
      <c r="D835" s="206" t="s">
        <v>2840</v>
      </c>
      <c r="E835" s="206" t="s">
        <v>2656</v>
      </c>
      <c r="F835" s="206" t="s">
        <v>670</v>
      </c>
      <c r="G835" s="206" t="s">
        <v>2656</v>
      </c>
      <c r="H835" s="276">
        <v>0.81</v>
      </c>
      <c r="I835" s="206" t="s">
        <v>671</v>
      </c>
      <c r="J835" s="206">
        <v>1</v>
      </c>
      <c r="K835" s="207">
        <v>2022</v>
      </c>
      <c r="L835" s="241" t="s">
        <v>2704</v>
      </c>
      <c r="M835" s="241" t="s">
        <v>2852</v>
      </c>
      <c r="N835" s="262" t="s">
        <v>667</v>
      </c>
      <c r="O835" s="242" t="s">
        <v>667</v>
      </c>
      <c r="P835" s="242" t="s">
        <v>674</v>
      </c>
      <c r="Q835" s="210">
        <v>1977</v>
      </c>
      <c r="R835" s="211">
        <v>5</v>
      </c>
      <c r="S835" s="211" t="s">
        <v>667</v>
      </c>
      <c r="T835" s="211" t="s">
        <v>667</v>
      </c>
      <c r="U835" s="211" t="s">
        <v>667</v>
      </c>
      <c r="V835" s="211" t="s">
        <v>667</v>
      </c>
      <c r="W835" s="211" t="s">
        <v>667</v>
      </c>
      <c r="X835" s="212">
        <v>0</v>
      </c>
      <c r="Y835" s="212">
        <v>0</v>
      </c>
      <c r="Z835" s="239" t="s">
        <v>2988</v>
      </c>
      <c r="AA835" s="240">
        <v>2022</v>
      </c>
      <c r="AB835" s="215">
        <v>6</v>
      </c>
      <c r="AC835" s="215">
        <v>4</v>
      </c>
      <c r="AD835" s="220" t="b">
        <f>IF(ISBLANK(GroupMember[[#This Row],[1. Identifiant interne d’exploitation agricole*]]),"",IF(ISERROR(MATCH(GroupMember[[#This Row],[1. Identifiant interne d’exploitation agricole*]],CertifiedCrop[1. Identifiant interne d’exploitation agricole*],0)),FALSE,TRUE))</f>
        <v>1</v>
      </c>
      <c r="AE835" s="220" t="b">
        <f>IF(ISBLANK(GroupMember[[#This Row],[1. Identifiant interne d’exploitation agricole*]]),"",IF(ISERROR(MATCH(GroupMember[[#This Row],[1. Identifiant interne d’exploitation agricole*]],FarmUnit[1. Identifiant interne d’exploitation agricole*],0)),FALSE,TRUE))</f>
        <v>1</v>
      </c>
      <c r="AF835" s="165" t="str">
        <f t="shared" si="52"/>
        <v>ZAKARIA OUEREMI</v>
      </c>
      <c r="AG835" s="166" t="str">
        <f t="shared" si="53"/>
        <v>4/6/2022</v>
      </c>
      <c r="AH835" s="167">
        <f t="shared" ref="AH835:AH876" si="55">COUNTIFS(Z:Z,Z835,AG:AG,AG835)</f>
        <v>5</v>
      </c>
      <c r="AI835" s="168">
        <f t="shared" si="54"/>
        <v>0</v>
      </c>
    </row>
    <row r="836" spans="1:35" ht="16.5" customHeight="1" x14ac:dyDescent="0.2">
      <c r="A836" s="206" t="s">
        <v>2853</v>
      </c>
      <c r="B836" s="238" t="s">
        <v>667</v>
      </c>
      <c r="C836" s="221" t="s">
        <v>2854</v>
      </c>
      <c r="D836" s="206" t="s">
        <v>2840</v>
      </c>
      <c r="E836" s="206" t="s">
        <v>2656</v>
      </c>
      <c r="F836" s="206" t="s">
        <v>670</v>
      </c>
      <c r="G836" s="206" t="s">
        <v>2656</v>
      </c>
      <c r="H836" s="276">
        <v>1.35</v>
      </c>
      <c r="I836" s="206" t="s">
        <v>671</v>
      </c>
      <c r="J836" s="206">
        <v>1</v>
      </c>
      <c r="K836" s="207">
        <v>2022</v>
      </c>
      <c r="L836" s="241" t="s">
        <v>2855</v>
      </c>
      <c r="M836" s="241" t="s">
        <v>2852</v>
      </c>
      <c r="N836" s="262" t="s">
        <v>3145</v>
      </c>
      <c r="O836" s="242" t="s">
        <v>667</v>
      </c>
      <c r="P836" s="242" t="s">
        <v>674</v>
      </c>
      <c r="Q836" s="210">
        <v>1975</v>
      </c>
      <c r="R836" s="211">
        <v>6</v>
      </c>
      <c r="S836" s="211" t="s">
        <v>667</v>
      </c>
      <c r="T836" s="211" t="s">
        <v>667</v>
      </c>
      <c r="U836" s="211" t="s">
        <v>667</v>
      </c>
      <c r="V836" s="211" t="s">
        <v>667</v>
      </c>
      <c r="W836" s="211" t="s">
        <v>667</v>
      </c>
      <c r="X836" s="212">
        <v>0</v>
      </c>
      <c r="Y836" s="212">
        <v>0</v>
      </c>
      <c r="Z836" s="239" t="s">
        <v>2988</v>
      </c>
      <c r="AA836" s="240">
        <v>2022</v>
      </c>
      <c r="AB836" s="215">
        <v>6</v>
      </c>
      <c r="AC836" s="215">
        <v>4</v>
      </c>
      <c r="AD836" s="220" t="b">
        <f>IF(ISBLANK(GroupMember[[#This Row],[1. Identifiant interne d’exploitation agricole*]]),"",IF(ISERROR(MATCH(GroupMember[[#This Row],[1. Identifiant interne d’exploitation agricole*]],CertifiedCrop[1. Identifiant interne d’exploitation agricole*],0)),FALSE,TRUE))</f>
        <v>1</v>
      </c>
      <c r="AE836" s="220" t="b">
        <f>IF(ISBLANK(GroupMember[[#This Row],[1. Identifiant interne d’exploitation agricole*]]),"",IF(ISERROR(MATCH(GroupMember[[#This Row],[1. Identifiant interne d’exploitation agricole*]],FarmUnit[1. Identifiant interne d’exploitation agricole*],0)),FALSE,TRUE))</f>
        <v>1</v>
      </c>
      <c r="AF836" s="165" t="str">
        <f t="shared" si="52"/>
        <v>OUSSEINI OUEREMI</v>
      </c>
      <c r="AG836" s="166" t="str">
        <f t="shared" si="53"/>
        <v>4/6/2022</v>
      </c>
      <c r="AH836" s="167">
        <f t="shared" si="55"/>
        <v>5</v>
      </c>
      <c r="AI836" s="168">
        <f t="shared" si="54"/>
        <v>0</v>
      </c>
    </row>
    <row r="837" spans="1:35" ht="16.5" customHeight="1" x14ac:dyDescent="0.2">
      <c r="A837" s="206" t="s">
        <v>2856</v>
      </c>
      <c r="B837" s="238" t="s">
        <v>667</v>
      </c>
      <c r="C837" s="221" t="s">
        <v>2857</v>
      </c>
      <c r="D837" s="206" t="s">
        <v>2840</v>
      </c>
      <c r="E837" s="206" t="s">
        <v>2656</v>
      </c>
      <c r="F837" s="206" t="s">
        <v>670</v>
      </c>
      <c r="G837" s="206" t="s">
        <v>2656</v>
      </c>
      <c r="H837" s="276">
        <v>0.65</v>
      </c>
      <c r="I837" s="206" t="s">
        <v>671</v>
      </c>
      <c r="J837" s="206">
        <v>1</v>
      </c>
      <c r="K837" s="207">
        <v>2022</v>
      </c>
      <c r="L837" s="241" t="s">
        <v>2858</v>
      </c>
      <c r="M837" s="241" t="s">
        <v>2720</v>
      </c>
      <c r="N837" s="262" t="s">
        <v>667</v>
      </c>
      <c r="O837" s="242" t="s">
        <v>667</v>
      </c>
      <c r="P837" s="242" t="s">
        <v>674</v>
      </c>
      <c r="Q837" s="226">
        <v>1984</v>
      </c>
      <c r="R837" s="211">
        <v>3</v>
      </c>
      <c r="S837" s="211" t="s">
        <v>667</v>
      </c>
      <c r="T837" s="211" t="s">
        <v>667</v>
      </c>
      <c r="U837" s="211" t="s">
        <v>667</v>
      </c>
      <c r="V837" s="211" t="s">
        <v>667</v>
      </c>
      <c r="W837" s="211" t="s">
        <v>667</v>
      </c>
      <c r="X837" s="212">
        <v>0</v>
      </c>
      <c r="Y837" s="212">
        <v>0</v>
      </c>
      <c r="Z837" s="239" t="s">
        <v>2988</v>
      </c>
      <c r="AA837" s="240">
        <v>2022</v>
      </c>
      <c r="AB837" s="215">
        <v>6</v>
      </c>
      <c r="AC837" s="215">
        <v>3</v>
      </c>
      <c r="AD837" s="220" t="b">
        <f>IF(ISBLANK(GroupMember[[#This Row],[1. Identifiant interne d’exploitation agricole*]]),"",IF(ISERROR(MATCH(GroupMember[[#This Row],[1. Identifiant interne d’exploitation agricole*]],CertifiedCrop[1. Identifiant interne d’exploitation agricole*],0)),FALSE,TRUE))</f>
        <v>1</v>
      </c>
      <c r="AE837" s="220" t="b">
        <f>IF(ISBLANK(GroupMember[[#This Row],[1. Identifiant interne d’exploitation agricole*]]),"",IF(ISERROR(MATCH(GroupMember[[#This Row],[1. Identifiant interne d’exploitation agricole*]],FarmUnit[1. Identifiant interne d’exploitation agricole*],0)),FALSE,TRUE))</f>
        <v>1</v>
      </c>
      <c r="AF837" s="165" t="str">
        <f t="shared" si="52"/>
        <v>AROUNA KONE</v>
      </c>
      <c r="AG837" s="166" t="str">
        <f t="shared" si="53"/>
        <v>3/6/2022</v>
      </c>
      <c r="AH837" s="167">
        <f t="shared" si="55"/>
        <v>4</v>
      </c>
      <c r="AI837" s="168">
        <f t="shared" si="54"/>
        <v>0</v>
      </c>
    </row>
    <row r="838" spans="1:35" ht="16.5" customHeight="1" x14ac:dyDescent="0.2">
      <c r="A838" s="206" t="s">
        <v>2859</v>
      </c>
      <c r="B838" s="238" t="s">
        <v>667</v>
      </c>
      <c r="C838" s="221" t="s">
        <v>2860</v>
      </c>
      <c r="D838" s="206" t="s">
        <v>2840</v>
      </c>
      <c r="E838" s="206" t="s">
        <v>2656</v>
      </c>
      <c r="F838" s="206" t="s">
        <v>670</v>
      </c>
      <c r="G838" s="206" t="s">
        <v>2656</v>
      </c>
      <c r="H838" s="276">
        <v>1.6</v>
      </c>
      <c r="I838" s="206" t="s">
        <v>671</v>
      </c>
      <c r="J838" s="206">
        <v>1</v>
      </c>
      <c r="K838" s="207">
        <v>2022</v>
      </c>
      <c r="L838" s="241" t="s">
        <v>2861</v>
      </c>
      <c r="M838" s="241" t="s">
        <v>2046</v>
      </c>
      <c r="N838" s="262" t="s">
        <v>667</v>
      </c>
      <c r="O838" s="242" t="s">
        <v>2862</v>
      </c>
      <c r="P838" s="242" t="s">
        <v>674</v>
      </c>
      <c r="Q838" s="226">
        <v>1965</v>
      </c>
      <c r="R838" s="211">
        <v>3</v>
      </c>
      <c r="S838" s="211" t="s">
        <v>667</v>
      </c>
      <c r="T838" s="211" t="s">
        <v>667</v>
      </c>
      <c r="U838" s="211" t="s">
        <v>667</v>
      </c>
      <c r="V838" s="211" t="s">
        <v>667</v>
      </c>
      <c r="W838" s="211" t="s">
        <v>667</v>
      </c>
      <c r="X838" s="212">
        <v>0</v>
      </c>
      <c r="Y838" s="212">
        <v>0</v>
      </c>
      <c r="Z838" s="239" t="s">
        <v>2988</v>
      </c>
      <c r="AA838" s="240">
        <v>2022</v>
      </c>
      <c r="AB838" s="215">
        <v>6</v>
      </c>
      <c r="AC838" s="215">
        <v>3</v>
      </c>
      <c r="AD838" s="220" t="b">
        <f>IF(ISBLANK(GroupMember[[#This Row],[1. Identifiant interne d’exploitation agricole*]]),"",IF(ISERROR(MATCH(GroupMember[[#This Row],[1. Identifiant interne d’exploitation agricole*]],CertifiedCrop[1. Identifiant interne d’exploitation agricole*],0)),FALSE,TRUE))</f>
        <v>1</v>
      </c>
      <c r="AE838" s="220" t="b">
        <f>IF(ISBLANK(GroupMember[[#This Row],[1. Identifiant interne d’exploitation agricole*]]),"",IF(ISERROR(MATCH(GroupMember[[#This Row],[1. Identifiant interne d’exploitation agricole*]],FarmUnit[1. Identifiant interne d’exploitation agricole*],0)),FALSE,TRUE))</f>
        <v>1</v>
      </c>
      <c r="AF838" s="165" t="str">
        <f t="shared" si="52"/>
        <v>SEYDOU COULIBALY</v>
      </c>
      <c r="AG838" s="166" t="str">
        <f t="shared" si="53"/>
        <v>3/6/2022</v>
      </c>
      <c r="AH838" s="167">
        <f t="shared" si="55"/>
        <v>4</v>
      </c>
      <c r="AI838" s="168">
        <f t="shared" si="54"/>
        <v>0</v>
      </c>
    </row>
    <row r="839" spans="1:35" ht="16.5" customHeight="1" x14ac:dyDescent="0.2">
      <c r="A839" s="206" t="s">
        <v>2863</v>
      </c>
      <c r="B839" s="238" t="s">
        <v>667</v>
      </c>
      <c r="C839" s="221" t="s">
        <v>2864</v>
      </c>
      <c r="D839" s="206" t="s">
        <v>2840</v>
      </c>
      <c r="E839" s="206" t="s">
        <v>2656</v>
      </c>
      <c r="F839" s="206" t="s">
        <v>670</v>
      </c>
      <c r="G839" s="206" t="s">
        <v>2656</v>
      </c>
      <c r="H839" s="276">
        <v>2.33</v>
      </c>
      <c r="I839" s="206" t="s">
        <v>671</v>
      </c>
      <c r="J839" s="206">
        <v>1</v>
      </c>
      <c r="K839" s="207">
        <v>2022</v>
      </c>
      <c r="L839" s="241" t="s">
        <v>2865</v>
      </c>
      <c r="M839" s="241" t="s">
        <v>2846</v>
      </c>
      <c r="N839" s="262" t="s">
        <v>667</v>
      </c>
      <c r="O839" s="242" t="s">
        <v>2866</v>
      </c>
      <c r="P839" s="242" t="s">
        <v>679</v>
      </c>
      <c r="Q839" s="210">
        <v>1966</v>
      </c>
      <c r="R839" s="211">
        <v>3</v>
      </c>
      <c r="S839" s="211" t="s">
        <v>667</v>
      </c>
      <c r="T839" s="211" t="s">
        <v>667</v>
      </c>
      <c r="U839" s="211" t="s">
        <v>667</v>
      </c>
      <c r="V839" s="211" t="s">
        <v>667</v>
      </c>
      <c r="W839" s="211" t="s">
        <v>667</v>
      </c>
      <c r="X839" s="212">
        <v>0</v>
      </c>
      <c r="Y839" s="212">
        <v>0</v>
      </c>
      <c r="Z839" s="239" t="s">
        <v>2988</v>
      </c>
      <c r="AA839" s="240">
        <v>2022</v>
      </c>
      <c r="AB839" s="215">
        <v>6</v>
      </c>
      <c r="AC839" s="215">
        <v>3</v>
      </c>
      <c r="AD839" s="220" t="b">
        <f>IF(ISBLANK(GroupMember[[#This Row],[1. Identifiant interne d’exploitation agricole*]]),"",IF(ISERROR(MATCH(GroupMember[[#This Row],[1. Identifiant interne d’exploitation agricole*]],CertifiedCrop[1. Identifiant interne d’exploitation agricole*],0)),FALSE,TRUE))</f>
        <v>1</v>
      </c>
      <c r="AE839" s="220" t="b">
        <f>IF(ISBLANK(GroupMember[[#This Row],[1. Identifiant interne d’exploitation agricole*]]),"",IF(ISERROR(MATCH(GroupMember[[#This Row],[1. Identifiant interne d’exploitation agricole*]],FarmUnit[1. Identifiant interne d’exploitation agricole*],0)),FALSE,TRUE))</f>
        <v>1</v>
      </c>
      <c r="AF839" s="165" t="str">
        <f t="shared" si="52"/>
        <v>DJENEBA SIDIBE</v>
      </c>
      <c r="AG839" s="166" t="str">
        <f t="shared" si="53"/>
        <v>3/6/2022</v>
      </c>
      <c r="AH839" s="167">
        <f t="shared" si="55"/>
        <v>4</v>
      </c>
      <c r="AI839" s="168">
        <f t="shared" si="54"/>
        <v>0</v>
      </c>
    </row>
    <row r="840" spans="1:35" ht="16.5" customHeight="1" x14ac:dyDescent="0.2">
      <c r="A840" s="206" t="s">
        <v>2867</v>
      </c>
      <c r="B840" s="238" t="s">
        <v>667</v>
      </c>
      <c r="C840" s="221" t="s">
        <v>2868</v>
      </c>
      <c r="D840" s="206" t="s">
        <v>2840</v>
      </c>
      <c r="E840" s="206" t="s">
        <v>2656</v>
      </c>
      <c r="F840" s="206" t="s">
        <v>670</v>
      </c>
      <c r="G840" s="206" t="s">
        <v>2656</v>
      </c>
      <c r="H840" s="276">
        <v>1.81</v>
      </c>
      <c r="I840" s="206" t="s">
        <v>671</v>
      </c>
      <c r="J840" s="206">
        <v>1</v>
      </c>
      <c r="K840" s="207">
        <v>2022</v>
      </c>
      <c r="L840" s="241" t="s">
        <v>2869</v>
      </c>
      <c r="M840" s="241" t="s">
        <v>2870</v>
      </c>
      <c r="N840" s="262" t="s">
        <v>3144</v>
      </c>
      <c r="O840" s="242" t="s">
        <v>2871</v>
      </c>
      <c r="P840" s="242" t="s">
        <v>674</v>
      </c>
      <c r="Q840" s="210">
        <v>1975</v>
      </c>
      <c r="R840" s="211">
        <v>2</v>
      </c>
      <c r="S840" s="211" t="s">
        <v>667</v>
      </c>
      <c r="T840" s="211" t="s">
        <v>667</v>
      </c>
      <c r="U840" s="211" t="s">
        <v>667</v>
      </c>
      <c r="V840" s="211" t="s">
        <v>667</v>
      </c>
      <c r="W840" s="211" t="s">
        <v>667</v>
      </c>
      <c r="X840" s="212">
        <v>0</v>
      </c>
      <c r="Y840" s="212">
        <v>0</v>
      </c>
      <c r="Z840" s="239" t="s">
        <v>2988</v>
      </c>
      <c r="AA840" s="240">
        <v>2022</v>
      </c>
      <c r="AB840" s="215">
        <v>6</v>
      </c>
      <c r="AC840" s="215">
        <v>3</v>
      </c>
      <c r="AD840" s="220" t="b">
        <f>IF(ISBLANK(GroupMember[[#This Row],[1. Identifiant interne d’exploitation agricole*]]),"",IF(ISERROR(MATCH(GroupMember[[#This Row],[1. Identifiant interne d’exploitation agricole*]],CertifiedCrop[1. Identifiant interne d’exploitation agricole*],0)),FALSE,TRUE))</f>
        <v>1</v>
      </c>
      <c r="AE840" s="220" t="b">
        <f>IF(ISBLANK(GroupMember[[#This Row],[1. Identifiant interne d’exploitation agricole*]]),"",IF(ISERROR(MATCH(GroupMember[[#This Row],[1. Identifiant interne d’exploitation agricole*]],FarmUnit[1. Identifiant interne d’exploitation agricole*],0)),FALSE,TRUE))</f>
        <v>1</v>
      </c>
      <c r="AF840" s="165" t="str">
        <f t="shared" si="52"/>
        <v>ALI DIAKITE</v>
      </c>
      <c r="AG840" s="166" t="str">
        <f t="shared" si="53"/>
        <v>3/6/2022</v>
      </c>
      <c r="AH840" s="167">
        <f t="shared" si="55"/>
        <v>4</v>
      </c>
      <c r="AI840" s="168">
        <f t="shared" si="54"/>
        <v>0</v>
      </c>
    </row>
    <row r="841" spans="1:35" ht="16.5" customHeight="1" x14ac:dyDescent="0.2">
      <c r="A841" s="206" t="s">
        <v>2872</v>
      </c>
      <c r="B841" s="238" t="s">
        <v>667</v>
      </c>
      <c r="C841" s="221" t="s">
        <v>2873</v>
      </c>
      <c r="D841" s="206" t="s">
        <v>2840</v>
      </c>
      <c r="E841" s="206" t="s">
        <v>2656</v>
      </c>
      <c r="F841" s="206" t="s">
        <v>670</v>
      </c>
      <c r="G841" s="206" t="s">
        <v>2656</v>
      </c>
      <c r="H841" s="276">
        <v>2.92</v>
      </c>
      <c r="I841" s="206" t="s">
        <v>671</v>
      </c>
      <c r="J841" s="206">
        <v>1</v>
      </c>
      <c r="K841" s="207">
        <v>2022</v>
      </c>
      <c r="L841" s="241" t="s">
        <v>2308</v>
      </c>
      <c r="M841" s="241" t="s">
        <v>2874</v>
      </c>
      <c r="N841" s="262" t="s">
        <v>667</v>
      </c>
      <c r="O841" s="242" t="s">
        <v>667</v>
      </c>
      <c r="P841" s="242" t="s">
        <v>674</v>
      </c>
      <c r="Q841" s="210">
        <v>1985</v>
      </c>
      <c r="R841" s="211">
        <v>3</v>
      </c>
      <c r="S841" s="211" t="s">
        <v>667</v>
      </c>
      <c r="T841" s="211" t="s">
        <v>667</v>
      </c>
      <c r="U841" s="211" t="s">
        <v>667</v>
      </c>
      <c r="V841" s="211" t="s">
        <v>667</v>
      </c>
      <c r="W841" s="211" t="s">
        <v>667</v>
      </c>
      <c r="X841" s="212">
        <v>0</v>
      </c>
      <c r="Y841" s="212">
        <v>0</v>
      </c>
      <c r="Z841" s="239" t="s">
        <v>2988</v>
      </c>
      <c r="AA841" s="240">
        <v>2022</v>
      </c>
      <c r="AB841" s="215">
        <v>6</v>
      </c>
      <c r="AC841" s="215">
        <v>6</v>
      </c>
      <c r="AD841" s="220" t="b">
        <f>IF(ISBLANK(GroupMember[[#This Row],[1. Identifiant interne d’exploitation agricole*]]),"",IF(ISERROR(MATCH(GroupMember[[#This Row],[1. Identifiant interne d’exploitation agricole*]],CertifiedCrop[1. Identifiant interne d’exploitation agricole*],0)),FALSE,TRUE))</f>
        <v>1</v>
      </c>
      <c r="AE841" s="220" t="b">
        <f>IF(ISBLANK(GroupMember[[#This Row],[1. Identifiant interne d’exploitation agricole*]]),"",IF(ISERROR(MATCH(GroupMember[[#This Row],[1. Identifiant interne d’exploitation agricole*]],FarmUnit[1. Identifiant interne d’exploitation agricole*],0)),FALSE,TRUE))</f>
        <v>1</v>
      </c>
      <c r="AF841" s="165" t="str">
        <f t="shared" si="52"/>
        <v xml:space="preserve"> MOUSSA DIARASSOUBA</v>
      </c>
      <c r="AG841" s="166" t="str">
        <f t="shared" si="53"/>
        <v>6/6/2022</v>
      </c>
      <c r="AH841" s="167">
        <f t="shared" si="55"/>
        <v>5</v>
      </c>
      <c r="AI841" s="168">
        <f t="shared" si="54"/>
        <v>0</v>
      </c>
    </row>
    <row r="842" spans="1:35" ht="16.5" customHeight="1" x14ac:dyDescent="0.2">
      <c r="A842" s="206" t="s">
        <v>2875</v>
      </c>
      <c r="B842" s="238" t="s">
        <v>667</v>
      </c>
      <c r="C842" s="221" t="s">
        <v>2876</v>
      </c>
      <c r="D842" s="206" t="s">
        <v>2840</v>
      </c>
      <c r="E842" s="206" t="s">
        <v>2656</v>
      </c>
      <c r="F842" s="206" t="s">
        <v>670</v>
      </c>
      <c r="G842" s="206" t="s">
        <v>2656</v>
      </c>
      <c r="H842" s="276">
        <v>1.26</v>
      </c>
      <c r="I842" s="206" t="s">
        <v>671</v>
      </c>
      <c r="J842" s="206">
        <v>1</v>
      </c>
      <c r="K842" s="207">
        <v>2022</v>
      </c>
      <c r="L842" s="241" t="s">
        <v>2877</v>
      </c>
      <c r="M842" s="241" t="s">
        <v>2878</v>
      </c>
      <c r="N842" s="262" t="s">
        <v>3143</v>
      </c>
      <c r="O842" s="242" t="s">
        <v>2879</v>
      </c>
      <c r="P842" s="242" t="s">
        <v>674</v>
      </c>
      <c r="Q842" s="210">
        <v>1989</v>
      </c>
      <c r="R842" s="211">
        <v>3</v>
      </c>
      <c r="S842" s="211" t="s">
        <v>667</v>
      </c>
      <c r="T842" s="211" t="s">
        <v>667</v>
      </c>
      <c r="U842" s="211" t="s">
        <v>667</v>
      </c>
      <c r="V842" s="211" t="s">
        <v>667</v>
      </c>
      <c r="W842" s="211" t="s">
        <v>667</v>
      </c>
      <c r="X842" s="212">
        <v>0</v>
      </c>
      <c r="Y842" s="212">
        <v>0</v>
      </c>
      <c r="Z842" s="239" t="s">
        <v>2988</v>
      </c>
      <c r="AA842" s="240">
        <v>2022</v>
      </c>
      <c r="AB842" s="215">
        <v>6</v>
      </c>
      <c r="AC842" s="215">
        <v>6</v>
      </c>
      <c r="AD842" s="220" t="b">
        <f>IF(ISBLANK(GroupMember[[#This Row],[1. Identifiant interne d’exploitation agricole*]]),"",IF(ISERROR(MATCH(GroupMember[[#This Row],[1. Identifiant interne d’exploitation agricole*]],CertifiedCrop[1. Identifiant interne d’exploitation agricole*],0)),FALSE,TRUE))</f>
        <v>1</v>
      </c>
      <c r="AE842" s="220" t="b">
        <f>IF(ISBLANK(GroupMember[[#This Row],[1. Identifiant interne d’exploitation agricole*]]),"",IF(ISERROR(MATCH(GroupMember[[#This Row],[1. Identifiant interne d’exploitation agricole*]],FarmUnit[1. Identifiant interne d’exploitation agricole*],0)),FALSE,TRUE))</f>
        <v>1</v>
      </c>
      <c r="AF842" s="165" t="str">
        <f t="shared" si="52"/>
        <v>REMA MOUSSA SANKARE</v>
      </c>
      <c r="AG842" s="166" t="str">
        <f t="shared" si="53"/>
        <v>6/6/2022</v>
      </c>
      <c r="AH842" s="167">
        <f t="shared" si="55"/>
        <v>5</v>
      </c>
      <c r="AI842" s="168">
        <f t="shared" si="54"/>
        <v>0</v>
      </c>
    </row>
    <row r="843" spans="1:35" ht="16.5" customHeight="1" x14ac:dyDescent="0.2">
      <c r="A843" s="206" t="s">
        <v>2880</v>
      </c>
      <c r="B843" s="238" t="s">
        <v>667</v>
      </c>
      <c r="C843" s="221" t="s">
        <v>2881</v>
      </c>
      <c r="D843" s="206" t="s">
        <v>2840</v>
      </c>
      <c r="E843" s="206" t="s">
        <v>2656</v>
      </c>
      <c r="F843" s="206" t="s">
        <v>670</v>
      </c>
      <c r="G843" s="206" t="s">
        <v>2656</v>
      </c>
      <c r="H843" s="276">
        <v>2</v>
      </c>
      <c r="I843" s="206" t="s">
        <v>671</v>
      </c>
      <c r="J843" s="206">
        <v>1</v>
      </c>
      <c r="K843" s="207">
        <v>2022</v>
      </c>
      <c r="L843" s="241" t="s">
        <v>2882</v>
      </c>
      <c r="M843" s="241" t="s">
        <v>2883</v>
      </c>
      <c r="N843" s="262" t="s">
        <v>3142</v>
      </c>
      <c r="O843" s="242" t="s">
        <v>667</v>
      </c>
      <c r="P843" s="242" t="s">
        <v>674</v>
      </c>
      <c r="Q843" s="210">
        <v>1988</v>
      </c>
      <c r="R843" s="211">
        <v>2</v>
      </c>
      <c r="S843" s="211" t="s">
        <v>667</v>
      </c>
      <c r="T843" s="211" t="s">
        <v>667</v>
      </c>
      <c r="U843" s="211" t="s">
        <v>667</v>
      </c>
      <c r="V843" s="211" t="s">
        <v>667</v>
      </c>
      <c r="W843" s="211" t="s">
        <v>667</v>
      </c>
      <c r="X843" s="212">
        <v>0</v>
      </c>
      <c r="Y843" s="212">
        <v>0</v>
      </c>
      <c r="Z843" s="239" t="s">
        <v>2988</v>
      </c>
      <c r="AA843" s="240">
        <v>2022</v>
      </c>
      <c r="AB843" s="215">
        <v>6</v>
      </c>
      <c r="AC843" s="215">
        <v>6</v>
      </c>
      <c r="AD843" s="220" t="b">
        <f>IF(ISBLANK(GroupMember[[#This Row],[1. Identifiant interne d’exploitation agricole*]]),"",IF(ISERROR(MATCH(GroupMember[[#This Row],[1. Identifiant interne d’exploitation agricole*]],CertifiedCrop[1. Identifiant interne d’exploitation agricole*],0)),FALSE,TRUE))</f>
        <v>1</v>
      </c>
      <c r="AE843" s="220" t="b">
        <f>IF(ISBLANK(GroupMember[[#This Row],[1. Identifiant interne d’exploitation agricole*]]),"",IF(ISERROR(MATCH(GroupMember[[#This Row],[1. Identifiant interne d’exploitation agricole*]],FarmUnit[1. Identifiant interne d’exploitation agricole*],0)),FALSE,TRUE))</f>
        <v>1</v>
      </c>
      <c r="AF843" s="165" t="str">
        <f t="shared" si="52"/>
        <v>ABDOUL GANIB GUIROU</v>
      </c>
      <c r="AG843" s="166" t="str">
        <f t="shared" si="53"/>
        <v>6/6/2022</v>
      </c>
      <c r="AH843" s="167">
        <f t="shared" si="55"/>
        <v>5</v>
      </c>
      <c r="AI843" s="168">
        <f t="shared" si="54"/>
        <v>0</v>
      </c>
    </row>
    <row r="844" spans="1:35" ht="16.5" customHeight="1" x14ac:dyDescent="0.2">
      <c r="A844" s="206" t="s">
        <v>2884</v>
      </c>
      <c r="B844" s="238" t="s">
        <v>667</v>
      </c>
      <c r="C844" s="221" t="s">
        <v>2885</v>
      </c>
      <c r="D844" s="206" t="s">
        <v>2840</v>
      </c>
      <c r="E844" s="206" t="s">
        <v>2656</v>
      </c>
      <c r="F844" s="206" t="s">
        <v>670</v>
      </c>
      <c r="G844" s="206" t="s">
        <v>2656</v>
      </c>
      <c r="H844" s="276">
        <v>2.2200000000000002</v>
      </c>
      <c r="I844" s="206" t="s">
        <v>671</v>
      </c>
      <c r="J844" s="206">
        <v>1</v>
      </c>
      <c r="K844" s="207">
        <v>2022</v>
      </c>
      <c r="L844" s="241" t="s">
        <v>2886</v>
      </c>
      <c r="M844" s="241" t="s">
        <v>2670</v>
      </c>
      <c r="N844" s="262" t="s">
        <v>3141</v>
      </c>
      <c r="O844" s="242" t="s">
        <v>667</v>
      </c>
      <c r="P844" s="242" t="s">
        <v>674</v>
      </c>
      <c r="Q844" s="210">
        <v>1978</v>
      </c>
      <c r="R844" s="211">
        <v>3</v>
      </c>
      <c r="S844" s="211" t="s">
        <v>667</v>
      </c>
      <c r="T844" s="211" t="s">
        <v>667</v>
      </c>
      <c r="U844" s="211" t="s">
        <v>667</v>
      </c>
      <c r="V844" s="211" t="s">
        <v>667</v>
      </c>
      <c r="W844" s="211" t="s">
        <v>667</v>
      </c>
      <c r="X844" s="212">
        <v>0</v>
      </c>
      <c r="Y844" s="212">
        <v>0</v>
      </c>
      <c r="Z844" s="239" t="s">
        <v>2988</v>
      </c>
      <c r="AA844" s="240">
        <v>2022</v>
      </c>
      <c r="AB844" s="215">
        <v>6</v>
      </c>
      <c r="AC844" s="215">
        <v>7</v>
      </c>
      <c r="AD844" s="220" t="b">
        <f>IF(ISBLANK(GroupMember[[#This Row],[1. Identifiant interne d’exploitation agricole*]]),"",IF(ISERROR(MATCH(GroupMember[[#This Row],[1. Identifiant interne d’exploitation agricole*]],CertifiedCrop[1. Identifiant interne d’exploitation agricole*],0)),FALSE,TRUE))</f>
        <v>1</v>
      </c>
      <c r="AE844" s="220" t="b">
        <f>IF(ISBLANK(GroupMember[[#This Row],[1. Identifiant interne d’exploitation agricole*]]),"",IF(ISERROR(MATCH(GroupMember[[#This Row],[1. Identifiant interne d’exploitation agricole*]],FarmUnit[1. Identifiant interne d’exploitation agricole*],0)),FALSE,TRUE))</f>
        <v>1</v>
      </c>
      <c r="AF844" s="165" t="str">
        <f t="shared" si="52"/>
        <v>NABOSSIOUINDE ALBERT OUEDRAOGO</v>
      </c>
      <c r="AG844" s="166" t="str">
        <f t="shared" si="53"/>
        <v>7/6/2022</v>
      </c>
      <c r="AH844" s="167">
        <f t="shared" si="55"/>
        <v>5</v>
      </c>
      <c r="AI844" s="168">
        <f t="shared" si="54"/>
        <v>0</v>
      </c>
    </row>
    <row r="845" spans="1:35" ht="16.5" customHeight="1" x14ac:dyDescent="0.2">
      <c r="A845" s="206" t="s">
        <v>2887</v>
      </c>
      <c r="B845" s="238" t="s">
        <v>667</v>
      </c>
      <c r="C845" s="221" t="s">
        <v>2888</v>
      </c>
      <c r="D845" s="206" t="s">
        <v>2840</v>
      </c>
      <c r="E845" s="206" t="s">
        <v>2656</v>
      </c>
      <c r="F845" s="206" t="s">
        <v>670</v>
      </c>
      <c r="G845" s="206" t="s">
        <v>2656</v>
      </c>
      <c r="H845" s="276">
        <v>2.39</v>
      </c>
      <c r="I845" s="206" t="s">
        <v>671</v>
      </c>
      <c r="J845" s="206">
        <v>1</v>
      </c>
      <c r="K845" s="207">
        <v>2022</v>
      </c>
      <c r="L845" s="241" t="s">
        <v>2889</v>
      </c>
      <c r="M845" s="241" t="s">
        <v>2849</v>
      </c>
      <c r="N845" s="262" t="s">
        <v>3140</v>
      </c>
      <c r="O845" s="242" t="s">
        <v>2890</v>
      </c>
      <c r="P845" s="242" t="s">
        <v>674</v>
      </c>
      <c r="Q845" s="210">
        <v>1988</v>
      </c>
      <c r="R845" s="211">
        <v>5</v>
      </c>
      <c r="S845" s="211" t="s">
        <v>667</v>
      </c>
      <c r="T845" s="211" t="s">
        <v>667</v>
      </c>
      <c r="U845" s="211" t="s">
        <v>667</v>
      </c>
      <c r="V845" s="211" t="s">
        <v>667</v>
      </c>
      <c r="W845" s="211" t="s">
        <v>667</v>
      </c>
      <c r="X845" s="212">
        <v>0</v>
      </c>
      <c r="Y845" s="212">
        <v>0</v>
      </c>
      <c r="Z845" s="239" t="s">
        <v>2988</v>
      </c>
      <c r="AA845" s="240">
        <v>2022</v>
      </c>
      <c r="AB845" s="215">
        <v>6</v>
      </c>
      <c r="AC845" s="215">
        <v>7</v>
      </c>
      <c r="AD845" s="220" t="b">
        <f>IF(ISBLANK(GroupMember[[#This Row],[1. Identifiant interne d’exploitation agricole*]]),"",IF(ISERROR(MATCH(GroupMember[[#This Row],[1. Identifiant interne d’exploitation agricole*]],CertifiedCrop[1. Identifiant interne d’exploitation agricole*],0)),FALSE,TRUE))</f>
        <v>1</v>
      </c>
      <c r="AE845" s="220" t="b">
        <f>IF(ISBLANK(GroupMember[[#This Row],[1. Identifiant interne d’exploitation agricole*]]),"",IF(ISERROR(MATCH(GroupMember[[#This Row],[1. Identifiant interne d’exploitation agricole*]],FarmUnit[1. Identifiant interne d’exploitation agricole*],0)),FALSE,TRUE))</f>
        <v>1</v>
      </c>
      <c r="AF845" s="165" t="str">
        <f t="shared" si="52"/>
        <v>IBRAHIM  SYLLA</v>
      </c>
      <c r="AG845" s="166" t="str">
        <f t="shared" si="53"/>
        <v>7/6/2022</v>
      </c>
      <c r="AH845" s="167">
        <f t="shared" si="55"/>
        <v>5</v>
      </c>
      <c r="AI845" s="168">
        <f t="shared" si="54"/>
        <v>0</v>
      </c>
    </row>
    <row r="846" spans="1:35" ht="16.5" customHeight="1" x14ac:dyDescent="0.2">
      <c r="A846" s="206" t="s">
        <v>2891</v>
      </c>
      <c r="B846" s="238" t="s">
        <v>667</v>
      </c>
      <c r="C846" s="221" t="s">
        <v>2892</v>
      </c>
      <c r="D846" s="206" t="s">
        <v>2840</v>
      </c>
      <c r="E846" s="206" t="s">
        <v>2656</v>
      </c>
      <c r="F846" s="206" t="s">
        <v>670</v>
      </c>
      <c r="G846" s="206" t="s">
        <v>2656</v>
      </c>
      <c r="H846" s="276">
        <v>1.88</v>
      </c>
      <c r="I846" s="206" t="s">
        <v>671</v>
      </c>
      <c r="J846" s="206">
        <v>1</v>
      </c>
      <c r="K846" s="207">
        <v>2022</v>
      </c>
      <c r="L846" s="241" t="s">
        <v>888</v>
      </c>
      <c r="M846" s="241" t="s">
        <v>2670</v>
      </c>
      <c r="N846" s="262" t="s">
        <v>667</v>
      </c>
      <c r="O846" s="242" t="s">
        <v>667</v>
      </c>
      <c r="P846" s="242" t="s">
        <v>674</v>
      </c>
      <c r="Q846" s="210">
        <v>1975</v>
      </c>
      <c r="R846" s="211">
        <v>2</v>
      </c>
      <c r="S846" s="211" t="s">
        <v>667</v>
      </c>
      <c r="T846" s="211" t="s">
        <v>667</v>
      </c>
      <c r="U846" s="211" t="s">
        <v>667</v>
      </c>
      <c r="V846" s="211" t="s">
        <v>667</v>
      </c>
      <c r="W846" s="211" t="s">
        <v>667</v>
      </c>
      <c r="X846" s="212">
        <v>0</v>
      </c>
      <c r="Y846" s="212">
        <v>0</v>
      </c>
      <c r="Z846" s="239" t="s">
        <v>2988</v>
      </c>
      <c r="AA846" s="240">
        <v>2022</v>
      </c>
      <c r="AB846" s="215">
        <v>6</v>
      </c>
      <c r="AC846" s="215">
        <v>7</v>
      </c>
      <c r="AD846" s="220" t="b">
        <f>IF(ISBLANK(GroupMember[[#This Row],[1. Identifiant interne d’exploitation agricole*]]),"",IF(ISERROR(MATCH(GroupMember[[#This Row],[1. Identifiant interne d’exploitation agricole*]],CertifiedCrop[1. Identifiant interne d’exploitation agricole*],0)),FALSE,TRUE))</f>
        <v>1</v>
      </c>
      <c r="AE846" s="220" t="b">
        <f>IF(ISBLANK(GroupMember[[#This Row],[1. Identifiant interne d’exploitation agricole*]]),"",IF(ISERROR(MATCH(GroupMember[[#This Row],[1. Identifiant interne d’exploitation agricole*]],FarmUnit[1. Identifiant interne d’exploitation agricole*],0)),FALSE,TRUE))</f>
        <v>1</v>
      </c>
      <c r="AF846" s="165" t="str">
        <f t="shared" si="52"/>
        <v>LEONARD OUEDRAOGO</v>
      </c>
      <c r="AG846" s="166" t="str">
        <f t="shared" si="53"/>
        <v>7/6/2022</v>
      </c>
      <c r="AH846" s="167">
        <f t="shared" si="55"/>
        <v>5</v>
      </c>
      <c r="AI846" s="168">
        <f t="shared" si="54"/>
        <v>0</v>
      </c>
    </row>
    <row r="847" spans="1:35" ht="16.5" customHeight="1" x14ac:dyDescent="0.2">
      <c r="A847" s="206" t="s">
        <v>2893</v>
      </c>
      <c r="B847" s="238" t="s">
        <v>667</v>
      </c>
      <c r="C847" s="221" t="s">
        <v>2894</v>
      </c>
      <c r="D847" s="206" t="s">
        <v>2840</v>
      </c>
      <c r="E847" s="206" t="s">
        <v>2656</v>
      </c>
      <c r="F847" s="206" t="s">
        <v>670</v>
      </c>
      <c r="G847" s="206" t="s">
        <v>2656</v>
      </c>
      <c r="H847" s="276">
        <v>1.39</v>
      </c>
      <c r="I847" s="206" t="s">
        <v>671</v>
      </c>
      <c r="J847" s="206">
        <v>1</v>
      </c>
      <c r="K847" s="207">
        <v>2022</v>
      </c>
      <c r="L847" s="241" t="s">
        <v>1583</v>
      </c>
      <c r="M847" s="241" t="s">
        <v>2670</v>
      </c>
      <c r="N847" s="262" t="s">
        <v>667</v>
      </c>
      <c r="O847" s="242" t="s">
        <v>667</v>
      </c>
      <c r="P847" s="242" t="s">
        <v>674</v>
      </c>
      <c r="Q847" s="210">
        <v>1988</v>
      </c>
      <c r="R847" s="211">
        <v>4</v>
      </c>
      <c r="S847" s="211" t="s">
        <v>667</v>
      </c>
      <c r="T847" s="211" t="s">
        <v>667</v>
      </c>
      <c r="U847" s="211" t="s">
        <v>667</v>
      </c>
      <c r="V847" s="211" t="s">
        <v>667</v>
      </c>
      <c r="W847" s="211" t="s">
        <v>667</v>
      </c>
      <c r="X847" s="212">
        <v>0</v>
      </c>
      <c r="Y847" s="212">
        <v>0</v>
      </c>
      <c r="Z847" s="239" t="s">
        <v>2988</v>
      </c>
      <c r="AA847" s="240">
        <v>2022</v>
      </c>
      <c r="AB847" s="215">
        <v>6</v>
      </c>
      <c r="AC847" s="215">
        <v>7</v>
      </c>
      <c r="AD847" s="220" t="b">
        <f>IF(ISBLANK(GroupMember[[#This Row],[1. Identifiant interne d’exploitation agricole*]]),"",IF(ISERROR(MATCH(GroupMember[[#This Row],[1. Identifiant interne d’exploitation agricole*]],CertifiedCrop[1. Identifiant interne d’exploitation agricole*],0)),FALSE,TRUE))</f>
        <v>1</v>
      </c>
      <c r="AE847" s="220" t="b">
        <f>IF(ISBLANK(GroupMember[[#This Row],[1. Identifiant interne d’exploitation agricole*]]),"",IF(ISERROR(MATCH(GroupMember[[#This Row],[1. Identifiant interne d’exploitation agricole*]],FarmUnit[1. Identifiant interne d’exploitation agricole*],0)),FALSE,TRUE))</f>
        <v>1</v>
      </c>
      <c r="AF847" s="165" t="str">
        <f t="shared" si="52"/>
        <v>LAURENT OUEDRAOGO</v>
      </c>
      <c r="AG847" s="166" t="str">
        <f t="shared" si="53"/>
        <v>7/6/2022</v>
      </c>
      <c r="AH847" s="167">
        <f t="shared" si="55"/>
        <v>5</v>
      </c>
      <c r="AI847" s="168">
        <f t="shared" si="54"/>
        <v>0</v>
      </c>
    </row>
    <row r="848" spans="1:35" ht="16.5" customHeight="1" x14ac:dyDescent="0.2">
      <c r="A848" s="206" t="s">
        <v>2895</v>
      </c>
      <c r="B848" s="238" t="s">
        <v>667</v>
      </c>
      <c r="C848" s="221" t="s">
        <v>2896</v>
      </c>
      <c r="D848" s="206" t="s">
        <v>2840</v>
      </c>
      <c r="E848" s="206" t="s">
        <v>2656</v>
      </c>
      <c r="F848" s="206" t="s">
        <v>670</v>
      </c>
      <c r="G848" s="206" t="s">
        <v>2656</v>
      </c>
      <c r="H848" s="276">
        <v>1.28</v>
      </c>
      <c r="I848" s="206" t="s">
        <v>671</v>
      </c>
      <c r="J848" s="206">
        <v>1</v>
      </c>
      <c r="K848" s="207">
        <v>2022</v>
      </c>
      <c r="L848" s="241" t="s">
        <v>2897</v>
      </c>
      <c r="M848" s="241" t="s">
        <v>2898</v>
      </c>
      <c r="N848" s="262" t="s">
        <v>667</v>
      </c>
      <c r="O848" s="242" t="s">
        <v>667</v>
      </c>
      <c r="P848" s="242" t="s">
        <v>674</v>
      </c>
      <c r="Q848" s="210">
        <v>1989</v>
      </c>
      <c r="R848" s="211">
        <v>5</v>
      </c>
      <c r="S848" s="211" t="s">
        <v>667</v>
      </c>
      <c r="T848" s="211" t="s">
        <v>667</v>
      </c>
      <c r="U848" s="211" t="s">
        <v>667</v>
      </c>
      <c r="V848" s="211" t="s">
        <v>667</v>
      </c>
      <c r="W848" s="211" t="s">
        <v>667</v>
      </c>
      <c r="X848" s="212">
        <v>0</v>
      </c>
      <c r="Y848" s="212">
        <v>0</v>
      </c>
      <c r="Z848" s="239" t="s">
        <v>2988</v>
      </c>
      <c r="AA848" s="240">
        <v>2022</v>
      </c>
      <c r="AB848" s="215">
        <v>6</v>
      </c>
      <c r="AC848" s="215">
        <v>7</v>
      </c>
      <c r="AD848" s="220" t="b">
        <f>IF(ISBLANK(GroupMember[[#This Row],[1. Identifiant interne d’exploitation agricole*]]),"",IF(ISERROR(MATCH(GroupMember[[#This Row],[1. Identifiant interne d’exploitation agricole*]],CertifiedCrop[1. Identifiant interne d’exploitation agricole*],0)),FALSE,TRUE))</f>
        <v>1</v>
      </c>
      <c r="AE848" s="220" t="b">
        <f>IF(ISBLANK(GroupMember[[#This Row],[1. Identifiant interne d’exploitation agricole*]]),"",IF(ISERROR(MATCH(GroupMember[[#This Row],[1. Identifiant interne d’exploitation agricole*]],FarmUnit[1. Identifiant interne d’exploitation agricole*],0)),FALSE,TRUE))</f>
        <v>1</v>
      </c>
      <c r="AF848" s="165" t="str">
        <f t="shared" si="52"/>
        <v>IBRAHIME DIALLO</v>
      </c>
      <c r="AG848" s="166" t="str">
        <f t="shared" si="53"/>
        <v>7/6/2022</v>
      </c>
      <c r="AH848" s="167">
        <f t="shared" si="55"/>
        <v>5</v>
      </c>
      <c r="AI848" s="168">
        <f t="shared" si="54"/>
        <v>0</v>
      </c>
    </row>
    <row r="849" spans="1:35" ht="16.5" customHeight="1" x14ac:dyDescent="0.2">
      <c r="A849" s="206" t="s">
        <v>2899</v>
      </c>
      <c r="B849" s="238" t="s">
        <v>667</v>
      </c>
      <c r="C849" s="221" t="s">
        <v>2900</v>
      </c>
      <c r="D849" s="206" t="s">
        <v>2840</v>
      </c>
      <c r="E849" s="206" t="s">
        <v>2656</v>
      </c>
      <c r="F849" s="206" t="s">
        <v>670</v>
      </c>
      <c r="G849" s="206" t="s">
        <v>2656</v>
      </c>
      <c r="H849" s="276">
        <v>7.27</v>
      </c>
      <c r="I849" s="206" t="s">
        <v>671</v>
      </c>
      <c r="J849" s="206">
        <v>1</v>
      </c>
      <c r="K849" s="207">
        <v>2022</v>
      </c>
      <c r="L849" s="241" t="s">
        <v>2901</v>
      </c>
      <c r="M849" s="241" t="s">
        <v>2517</v>
      </c>
      <c r="N849" s="262" t="s">
        <v>667</v>
      </c>
      <c r="O849" s="242" t="s">
        <v>667</v>
      </c>
      <c r="P849" s="242" t="s">
        <v>674</v>
      </c>
      <c r="Q849" s="210">
        <v>1978</v>
      </c>
      <c r="R849" s="211">
        <v>4</v>
      </c>
      <c r="S849" s="211" t="s">
        <v>667</v>
      </c>
      <c r="T849" s="211" t="s">
        <v>667</v>
      </c>
      <c r="U849" s="211" t="s">
        <v>667</v>
      </c>
      <c r="V849" s="211" t="s">
        <v>667</v>
      </c>
      <c r="W849" s="211" t="s">
        <v>667</v>
      </c>
      <c r="X849" s="212">
        <v>0</v>
      </c>
      <c r="Y849" s="212">
        <v>0</v>
      </c>
      <c r="Z849" s="239" t="s">
        <v>2988</v>
      </c>
      <c r="AA849" s="240">
        <v>2022</v>
      </c>
      <c r="AB849" s="215">
        <v>6</v>
      </c>
      <c r="AC849" s="215">
        <v>8</v>
      </c>
      <c r="AD849" s="220" t="b">
        <f>IF(ISBLANK(GroupMember[[#This Row],[1. Identifiant interne d’exploitation agricole*]]),"",IF(ISERROR(MATCH(GroupMember[[#This Row],[1. Identifiant interne d’exploitation agricole*]],CertifiedCrop[1. Identifiant interne d’exploitation agricole*],0)),FALSE,TRUE))</f>
        <v>1</v>
      </c>
      <c r="AE849" s="220" t="b">
        <f>IF(ISBLANK(GroupMember[[#This Row],[1. Identifiant interne d’exploitation agricole*]]),"",IF(ISERROR(MATCH(GroupMember[[#This Row],[1. Identifiant interne d’exploitation agricole*]],FarmUnit[1. Identifiant interne d’exploitation agricole*],0)),FALSE,TRUE))</f>
        <v>1</v>
      </c>
      <c r="AF849" s="165" t="str">
        <f t="shared" si="52"/>
        <v>KORA YARO</v>
      </c>
      <c r="AG849" s="166" t="str">
        <f t="shared" si="53"/>
        <v>8/6/2022</v>
      </c>
      <c r="AH849" s="167">
        <f t="shared" si="55"/>
        <v>5</v>
      </c>
      <c r="AI849" s="168">
        <f t="shared" si="54"/>
        <v>0</v>
      </c>
    </row>
    <row r="850" spans="1:35" ht="16.5" customHeight="1" x14ac:dyDescent="0.2">
      <c r="A850" s="206" t="s">
        <v>2902</v>
      </c>
      <c r="B850" s="238" t="s">
        <v>667</v>
      </c>
      <c r="C850" s="221" t="s">
        <v>2903</v>
      </c>
      <c r="D850" s="206" t="s">
        <v>2840</v>
      </c>
      <c r="E850" s="206" t="s">
        <v>2656</v>
      </c>
      <c r="F850" s="206" t="s">
        <v>670</v>
      </c>
      <c r="G850" s="206" t="s">
        <v>2656</v>
      </c>
      <c r="H850" s="276">
        <v>1.77</v>
      </c>
      <c r="I850" s="206" t="s">
        <v>671</v>
      </c>
      <c r="J850" s="206">
        <v>1</v>
      </c>
      <c r="K850" s="207">
        <v>2022</v>
      </c>
      <c r="L850" s="241" t="s">
        <v>2904</v>
      </c>
      <c r="M850" s="241" t="s">
        <v>2670</v>
      </c>
      <c r="N850" s="262" t="s">
        <v>667</v>
      </c>
      <c r="O850" s="242" t="s">
        <v>667</v>
      </c>
      <c r="P850" s="242" t="s">
        <v>674</v>
      </c>
      <c r="Q850" s="210">
        <v>1985</v>
      </c>
      <c r="R850" s="211">
        <v>8</v>
      </c>
      <c r="S850" s="211" t="s">
        <v>667</v>
      </c>
      <c r="T850" s="211" t="s">
        <v>667</v>
      </c>
      <c r="U850" s="211" t="s">
        <v>667</v>
      </c>
      <c r="V850" s="211" t="s">
        <v>667</v>
      </c>
      <c r="W850" s="211" t="s">
        <v>667</v>
      </c>
      <c r="X850" s="212">
        <v>0</v>
      </c>
      <c r="Y850" s="212">
        <v>0</v>
      </c>
      <c r="Z850" s="239" t="s">
        <v>2988</v>
      </c>
      <c r="AA850" s="240">
        <v>2022</v>
      </c>
      <c r="AB850" s="215">
        <v>6</v>
      </c>
      <c r="AC850" s="215">
        <v>8</v>
      </c>
      <c r="AD850" s="220" t="b">
        <f>IF(ISBLANK(GroupMember[[#This Row],[1. Identifiant interne d’exploitation agricole*]]),"",IF(ISERROR(MATCH(GroupMember[[#This Row],[1. Identifiant interne d’exploitation agricole*]],CertifiedCrop[1. Identifiant interne d’exploitation agricole*],0)),FALSE,TRUE))</f>
        <v>1</v>
      </c>
      <c r="AE850" s="220" t="b">
        <f>IF(ISBLANK(GroupMember[[#This Row],[1. Identifiant interne d’exploitation agricole*]]),"",IF(ISERROR(MATCH(GroupMember[[#This Row],[1. Identifiant interne d’exploitation agricole*]],FarmUnit[1. Identifiant interne d’exploitation agricole*],0)),FALSE,TRUE))</f>
        <v>1</v>
      </c>
      <c r="AF850" s="165" t="str">
        <f t="shared" si="52"/>
        <v>ABDOULAYE FATAO OUEDRAOGO</v>
      </c>
      <c r="AG850" s="166" t="str">
        <f t="shared" si="53"/>
        <v>8/6/2022</v>
      </c>
      <c r="AH850" s="167">
        <f t="shared" si="55"/>
        <v>5</v>
      </c>
      <c r="AI850" s="168">
        <f t="shared" si="54"/>
        <v>0</v>
      </c>
    </row>
    <row r="851" spans="1:35" ht="16.5" customHeight="1" x14ac:dyDescent="0.2">
      <c r="A851" s="206" t="s">
        <v>2905</v>
      </c>
      <c r="B851" s="238" t="s">
        <v>667</v>
      </c>
      <c r="C851" s="221" t="s">
        <v>2906</v>
      </c>
      <c r="D851" s="206" t="s">
        <v>2840</v>
      </c>
      <c r="E851" s="206" t="s">
        <v>2656</v>
      </c>
      <c r="F851" s="206" t="s">
        <v>670</v>
      </c>
      <c r="G851" s="206" t="s">
        <v>2656</v>
      </c>
      <c r="H851" s="276">
        <v>1.19</v>
      </c>
      <c r="I851" s="206" t="s">
        <v>671</v>
      </c>
      <c r="J851" s="206">
        <v>1</v>
      </c>
      <c r="K851" s="207">
        <v>2022</v>
      </c>
      <c r="L851" s="241" t="s">
        <v>2907</v>
      </c>
      <c r="M851" s="241" t="s">
        <v>2670</v>
      </c>
      <c r="N851" s="262" t="s">
        <v>667</v>
      </c>
      <c r="O851" s="242" t="s">
        <v>667</v>
      </c>
      <c r="P851" s="242" t="s">
        <v>674</v>
      </c>
      <c r="Q851" s="210">
        <v>1977</v>
      </c>
      <c r="R851" s="211">
        <v>9</v>
      </c>
      <c r="S851" s="211" t="s">
        <v>667</v>
      </c>
      <c r="T851" s="211" t="s">
        <v>667</v>
      </c>
      <c r="U851" s="211" t="s">
        <v>667</v>
      </c>
      <c r="V851" s="211" t="s">
        <v>667</v>
      </c>
      <c r="W851" s="211" t="s">
        <v>667</v>
      </c>
      <c r="X851" s="212">
        <v>0</v>
      </c>
      <c r="Y851" s="212">
        <v>0</v>
      </c>
      <c r="Z851" s="239" t="s">
        <v>2988</v>
      </c>
      <c r="AA851" s="240">
        <v>2022</v>
      </c>
      <c r="AB851" s="215">
        <v>6</v>
      </c>
      <c r="AC851" s="215">
        <v>8</v>
      </c>
      <c r="AD851" s="220" t="b">
        <f>IF(ISBLANK(GroupMember[[#This Row],[1. Identifiant interne d’exploitation agricole*]]),"",IF(ISERROR(MATCH(GroupMember[[#This Row],[1. Identifiant interne d’exploitation agricole*]],CertifiedCrop[1. Identifiant interne d’exploitation agricole*],0)),FALSE,TRUE))</f>
        <v>1</v>
      </c>
      <c r="AE851" s="220" t="b">
        <f>IF(ISBLANK(GroupMember[[#This Row],[1. Identifiant interne d’exploitation agricole*]]),"",IF(ISERROR(MATCH(GroupMember[[#This Row],[1. Identifiant interne d’exploitation agricole*]],FarmUnit[1. Identifiant interne d’exploitation agricole*],0)),FALSE,TRUE))</f>
        <v>1</v>
      </c>
      <c r="AF851" s="165" t="str">
        <f t="shared" si="52"/>
        <v>HAROUNA OUEDRAOGO</v>
      </c>
      <c r="AG851" s="166" t="str">
        <f t="shared" si="53"/>
        <v>8/6/2022</v>
      </c>
      <c r="AH851" s="167">
        <f t="shared" si="55"/>
        <v>5</v>
      </c>
      <c r="AI851" s="168">
        <f t="shared" si="54"/>
        <v>0</v>
      </c>
    </row>
    <row r="852" spans="1:35" ht="16.5" customHeight="1" x14ac:dyDescent="0.2">
      <c r="A852" s="206" t="s">
        <v>2908</v>
      </c>
      <c r="B852" s="238" t="s">
        <v>667</v>
      </c>
      <c r="C852" s="221" t="s">
        <v>2909</v>
      </c>
      <c r="D852" s="206" t="s">
        <v>2840</v>
      </c>
      <c r="E852" s="206" t="s">
        <v>2656</v>
      </c>
      <c r="F852" s="206" t="s">
        <v>670</v>
      </c>
      <c r="G852" s="206" t="s">
        <v>2656</v>
      </c>
      <c r="H852" s="276">
        <v>4.16</v>
      </c>
      <c r="I852" s="206" t="s">
        <v>671</v>
      </c>
      <c r="J852" s="206">
        <v>1</v>
      </c>
      <c r="K852" s="207">
        <v>2022</v>
      </c>
      <c r="L852" s="241" t="s">
        <v>2910</v>
      </c>
      <c r="M852" s="241" t="s">
        <v>2670</v>
      </c>
      <c r="N852" s="262" t="s">
        <v>667</v>
      </c>
      <c r="O852" s="242" t="s">
        <v>667</v>
      </c>
      <c r="P852" s="242" t="s">
        <v>674</v>
      </c>
      <c r="Q852" s="210">
        <v>1988</v>
      </c>
      <c r="R852" s="211">
        <v>6</v>
      </c>
      <c r="S852" s="211" t="s">
        <v>667</v>
      </c>
      <c r="T852" s="211" t="s">
        <v>667</v>
      </c>
      <c r="U852" s="211" t="s">
        <v>667</v>
      </c>
      <c r="V852" s="211" t="s">
        <v>667</v>
      </c>
      <c r="W852" s="211" t="s">
        <v>667</v>
      </c>
      <c r="X852" s="212">
        <v>0</v>
      </c>
      <c r="Y852" s="212">
        <v>0</v>
      </c>
      <c r="Z852" s="239" t="s">
        <v>2988</v>
      </c>
      <c r="AA852" s="240">
        <v>2022</v>
      </c>
      <c r="AB852" s="215">
        <v>6</v>
      </c>
      <c r="AC852" s="215">
        <v>8</v>
      </c>
      <c r="AD852" s="220" t="b">
        <f>IF(ISBLANK(GroupMember[[#This Row],[1. Identifiant interne d’exploitation agricole*]]),"",IF(ISERROR(MATCH(GroupMember[[#This Row],[1. Identifiant interne d’exploitation agricole*]],CertifiedCrop[1. Identifiant interne d’exploitation agricole*],0)),FALSE,TRUE))</f>
        <v>1</v>
      </c>
      <c r="AE852" s="220" t="b">
        <f>IF(ISBLANK(GroupMember[[#This Row],[1. Identifiant interne d’exploitation agricole*]]),"",IF(ISERROR(MATCH(GroupMember[[#This Row],[1. Identifiant interne d’exploitation agricole*]],FarmUnit[1. Identifiant interne d’exploitation agricole*],0)),FALSE,TRUE))</f>
        <v>1</v>
      </c>
      <c r="AF852" s="165" t="str">
        <f t="shared" si="52"/>
        <v>ISSAKA OUEDRAOGO</v>
      </c>
      <c r="AG852" s="166" t="str">
        <f t="shared" si="53"/>
        <v>8/6/2022</v>
      </c>
      <c r="AH852" s="167">
        <f t="shared" si="55"/>
        <v>5</v>
      </c>
      <c r="AI852" s="168">
        <f t="shared" si="54"/>
        <v>0</v>
      </c>
    </row>
    <row r="853" spans="1:35" ht="16.5" customHeight="1" x14ac:dyDescent="0.2">
      <c r="A853" s="206" t="s">
        <v>2911</v>
      </c>
      <c r="B853" s="238" t="s">
        <v>667</v>
      </c>
      <c r="C853" s="221" t="s">
        <v>2912</v>
      </c>
      <c r="D853" s="206" t="s">
        <v>2840</v>
      </c>
      <c r="E853" s="206" t="s">
        <v>2656</v>
      </c>
      <c r="F853" s="206" t="s">
        <v>670</v>
      </c>
      <c r="G853" s="206" t="s">
        <v>2656</v>
      </c>
      <c r="H853" s="276">
        <v>2.78</v>
      </c>
      <c r="I853" s="206" t="s">
        <v>671</v>
      </c>
      <c r="J853" s="206">
        <v>1</v>
      </c>
      <c r="K853" s="207">
        <v>2022</v>
      </c>
      <c r="L853" s="241" t="s">
        <v>2913</v>
      </c>
      <c r="M853" s="241" t="s">
        <v>1732</v>
      </c>
      <c r="N853" s="262" t="s">
        <v>667</v>
      </c>
      <c r="O853" s="242" t="s">
        <v>667</v>
      </c>
      <c r="P853" s="242" t="s">
        <v>679</v>
      </c>
      <c r="Q853" s="210">
        <v>1987</v>
      </c>
      <c r="R853" s="211">
        <v>2</v>
      </c>
      <c r="S853" s="211" t="s">
        <v>667</v>
      </c>
      <c r="T853" s="211" t="s">
        <v>667</v>
      </c>
      <c r="U853" s="211" t="s">
        <v>667</v>
      </c>
      <c r="V853" s="211" t="s">
        <v>667</v>
      </c>
      <c r="W853" s="211" t="s">
        <v>667</v>
      </c>
      <c r="X853" s="212">
        <v>0</v>
      </c>
      <c r="Y853" s="212">
        <v>0</v>
      </c>
      <c r="Z853" s="239" t="s">
        <v>2988</v>
      </c>
      <c r="AA853" s="240">
        <v>2022</v>
      </c>
      <c r="AB853" s="215">
        <v>6</v>
      </c>
      <c r="AC853" s="215">
        <v>9</v>
      </c>
      <c r="AD853" s="220" t="b">
        <f>IF(ISBLANK(GroupMember[[#This Row],[1. Identifiant interne d’exploitation agricole*]]),"",IF(ISERROR(MATCH(GroupMember[[#This Row],[1. Identifiant interne d’exploitation agricole*]],CertifiedCrop[1. Identifiant interne d’exploitation agricole*],0)),FALSE,TRUE))</f>
        <v>1</v>
      </c>
      <c r="AE853" s="220" t="b">
        <f>IF(ISBLANK(GroupMember[[#This Row],[1. Identifiant interne d’exploitation agricole*]]),"",IF(ISERROR(MATCH(GroupMember[[#This Row],[1. Identifiant interne d’exploitation agricole*]],FarmUnit[1. Identifiant interne d’exploitation agricole*],0)),FALSE,TRUE))</f>
        <v>1</v>
      </c>
      <c r="AF853" s="165" t="str">
        <f t="shared" si="52"/>
        <v>MARIAM SAWADOGO</v>
      </c>
      <c r="AG853" s="166" t="str">
        <f t="shared" si="53"/>
        <v>9/6/2022</v>
      </c>
      <c r="AH853" s="167">
        <f t="shared" si="55"/>
        <v>6</v>
      </c>
      <c r="AI853" s="168">
        <f t="shared" si="54"/>
        <v>0</v>
      </c>
    </row>
    <row r="854" spans="1:35" ht="16.5" customHeight="1" x14ac:dyDescent="0.2">
      <c r="A854" s="206" t="s">
        <v>2914</v>
      </c>
      <c r="B854" s="238" t="s">
        <v>667</v>
      </c>
      <c r="C854" s="221" t="s">
        <v>2915</v>
      </c>
      <c r="D854" s="206" t="s">
        <v>2840</v>
      </c>
      <c r="E854" s="206" t="s">
        <v>2656</v>
      </c>
      <c r="F854" s="206" t="s">
        <v>670</v>
      </c>
      <c r="G854" s="206" t="s">
        <v>2656</v>
      </c>
      <c r="H854" s="276">
        <v>2.82</v>
      </c>
      <c r="I854" s="206" t="s">
        <v>671</v>
      </c>
      <c r="J854" s="206">
        <v>1</v>
      </c>
      <c r="K854" s="207">
        <v>2022</v>
      </c>
      <c r="L854" s="241" t="s">
        <v>2916</v>
      </c>
      <c r="M854" s="241" t="s">
        <v>1732</v>
      </c>
      <c r="N854" s="262" t="s">
        <v>667</v>
      </c>
      <c r="O854" s="242" t="s">
        <v>667</v>
      </c>
      <c r="P854" s="242" t="s">
        <v>674</v>
      </c>
      <c r="Q854" s="210">
        <v>1977</v>
      </c>
      <c r="R854" s="211">
        <v>3</v>
      </c>
      <c r="S854" s="211" t="s">
        <v>667</v>
      </c>
      <c r="T854" s="211" t="s">
        <v>667</v>
      </c>
      <c r="U854" s="211" t="s">
        <v>667</v>
      </c>
      <c r="V854" s="211" t="s">
        <v>667</v>
      </c>
      <c r="W854" s="211" t="s">
        <v>667</v>
      </c>
      <c r="X854" s="212">
        <v>0</v>
      </c>
      <c r="Y854" s="212">
        <v>0</v>
      </c>
      <c r="Z854" s="239" t="s">
        <v>2988</v>
      </c>
      <c r="AA854" s="240">
        <v>2022</v>
      </c>
      <c r="AB854" s="215">
        <v>6</v>
      </c>
      <c r="AC854" s="215">
        <v>9</v>
      </c>
      <c r="AD854" s="220" t="b">
        <f>IF(ISBLANK(GroupMember[[#This Row],[1. Identifiant interne d’exploitation agricole*]]),"",IF(ISERROR(MATCH(GroupMember[[#This Row],[1. Identifiant interne d’exploitation agricole*]],CertifiedCrop[1. Identifiant interne d’exploitation agricole*],0)),FALSE,TRUE))</f>
        <v>1</v>
      </c>
      <c r="AE854" s="220" t="b">
        <f>IF(ISBLANK(GroupMember[[#This Row],[1. Identifiant interne d’exploitation agricole*]]),"",IF(ISERROR(MATCH(GroupMember[[#This Row],[1. Identifiant interne d’exploitation agricole*]],FarmUnit[1. Identifiant interne d’exploitation agricole*],0)),FALSE,TRUE))</f>
        <v>1</v>
      </c>
      <c r="AF854" s="165" t="str">
        <f t="shared" si="52"/>
        <v>ALLASANE SAWADOGO</v>
      </c>
      <c r="AG854" s="166" t="str">
        <f t="shared" si="53"/>
        <v>9/6/2022</v>
      </c>
      <c r="AH854" s="167">
        <f t="shared" si="55"/>
        <v>6</v>
      </c>
      <c r="AI854" s="168">
        <f t="shared" si="54"/>
        <v>0</v>
      </c>
    </row>
    <row r="855" spans="1:35" ht="16.5" customHeight="1" x14ac:dyDescent="0.2">
      <c r="A855" s="206" t="s">
        <v>2917</v>
      </c>
      <c r="B855" s="238" t="s">
        <v>667</v>
      </c>
      <c r="C855" s="221" t="s">
        <v>2918</v>
      </c>
      <c r="D855" s="206" t="s">
        <v>2840</v>
      </c>
      <c r="E855" s="206" t="s">
        <v>2656</v>
      </c>
      <c r="F855" s="206" t="s">
        <v>670</v>
      </c>
      <c r="G855" s="206" t="s">
        <v>2656</v>
      </c>
      <c r="H855" s="276">
        <v>2.2400000000000002</v>
      </c>
      <c r="I855" s="206" t="s">
        <v>671</v>
      </c>
      <c r="J855" s="206">
        <v>1</v>
      </c>
      <c r="K855" s="207">
        <v>2022</v>
      </c>
      <c r="L855" s="241" t="s">
        <v>2841</v>
      </c>
      <c r="M855" s="241" t="s">
        <v>1732</v>
      </c>
      <c r="N855" s="262" t="s">
        <v>3139</v>
      </c>
      <c r="O855" s="242" t="s">
        <v>2919</v>
      </c>
      <c r="P855" s="242" t="s">
        <v>674</v>
      </c>
      <c r="Q855" s="210">
        <v>1980</v>
      </c>
      <c r="R855" s="211">
        <v>6</v>
      </c>
      <c r="S855" s="211" t="s">
        <v>667</v>
      </c>
      <c r="T855" s="211" t="s">
        <v>667</v>
      </c>
      <c r="U855" s="211" t="s">
        <v>667</v>
      </c>
      <c r="V855" s="211" t="s">
        <v>667</v>
      </c>
      <c r="W855" s="211" t="s">
        <v>667</v>
      </c>
      <c r="X855" s="212">
        <v>0</v>
      </c>
      <c r="Y855" s="212">
        <v>0</v>
      </c>
      <c r="Z855" s="239" t="s">
        <v>2988</v>
      </c>
      <c r="AA855" s="240">
        <v>2022</v>
      </c>
      <c r="AB855" s="215">
        <v>6</v>
      </c>
      <c r="AC855" s="215">
        <v>9</v>
      </c>
      <c r="AD855" s="220" t="b">
        <f>IF(ISBLANK(GroupMember[[#This Row],[1. Identifiant interne d’exploitation agricole*]]),"",IF(ISERROR(MATCH(GroupMember[[#This Row],[1. Identifiant interne d’exploitation agricole*]],CertifiedCrop[1. Identifiant interne d’exploitation agricole*],0)),FALSE,TRUE))</f>
        <v>1</v>
      </c>
      <c r="AE855" s="220" t="b">
        <f>IF(ISBLANK(GroupMember[[#This Row],[1. Identifiant interne d’exploitation agricole*]]),"",IF(ISERROR(MATCH(GroupMember[[#This Row],[1. Identifiant interne d’exploitation agricole*]],FarmUnit[1. Identifiant interne d’exploitation agricole*],0)),FALSE,TRUE))</f>
        <v>1</v>
      </c>
      <c r="AF855" s="165" t="str">
        <f t="shared" si="52"/>
        <v>MOUSSA SAWADOGO</v>
      </c>
      <c r="AG855" s="166" t="str">
        <f t="shared" si="53"/>
        <v>9/6/2022</v>
      </c>
      <c r="AH855" s="167">
        <f t="shared" si="55"/>
        <v>6</v>
      </c>
      <c r="AI855" s="168">
        <f t="shared" si="54"/>
        <v>0</v>
      </c>
    </row>
    <row r="856" spans="1:35" ht="16.5" customHeight="1" x14ac:dyDescent="0.2">
      <c r="A856" s="206" t="s">
        <v>2920</v>
      </c>
      <c r="B856" s="238" t="s">
        <v>667</v>
      </c>
      <c r="C856" s="221" t="s">
        <v>2921</v>
      </c>
      <c r="D856" s="206" t="s">
        <v>2840</v>
      </c>
      <c r="E856" s="206" t="s">
        <v>2656</v>
      </c>
      <c r="F856" s="206" t="s">
        <v>670</v>
      </c>
      <c r="G856" s="206" t="s">
        <v>2656</v>
      </c>
      <c r="H856" s="276">
        <v>6.4</v>
      </c>
      <c r="I856" s="206" t="s">
        <v>671</v>
      </c>
      <c r="J856" s="206">
        <v>1</v>
      </c>
      <c r="K856" s="207">
        <v>2022</v>
      </c>
      <c r="L856" s="241" t="s">
        <v>2922</v>
      </c>
      <c r="M856" s="241" t="s">
        <v>2923</v>
      </c>
      <c r="N856" s="262" t="s">
        <v>3138</v>
      </c>
      <c r="O856" s="242" t="s">
        <v>667</v>
      </c>
      <c r="P856" s="242" t="s">
        <v>674</v>
      </c>
      <c r="Q856" s="210">
        <v>1981</v>
      </c>
      <c r="R856" s="211">
        <v>3</v>
      </c>
      <c r="S856" s="211" t="s">
        <v>667</v>
      </c>
      <c r="T856" s="211" t="s">
        <v>667</v>
      </c>
      <c r="U856" s="211" t="s">
        <v>667</v>
      </c>
      <c r="V856" s="211" t="s">
        <v>667</v>
      </c>
      <c r="W856" s="211" t="s">
        <v>667</v>
      </c>
      <c r="X856" s="212">
        <v>0</v>
      </c>
      <c r="Y856" s="212">
        <v>0</v>
      </c>
      <c r="Z856" s="239" t="s">
        <v>2988</v>
      </c>
      <c r="AA856" s="240">
        <v>2022</v>
      </c>
      <c r="AB856" s="215">
        <v>6</v>
      </c>
      <c r="AC856" s="215">
        <v>9</v>
      </c>
      <c r="AD856" s="220" t="b">
        <f>IF(ISBLANK(GroupMember[[#This Row],[1. Identifiant interne d’exploitation agricole*]]),"",IF(ISERROR(MATCH(GroupMember[[#This Row],[1. Identifiant interne d’exploitation agricole*]],CertifiedCrop[1. Identifiant interne d’exploitation agricole*],0)),FALSE,TRUE))</f>
        <v>1</v>
      </c>
      <c r="AE856" s="220" t="b">
        <f>IF(ISBLANK(GroupMember[[#This Row],[1. Identifiant interne d’exploitation agricole*]]),"",IF(ISERROR(MATCH(GroupMember[[#This Row],[1. Identifiant interne d’exploitation agricole*]],FarmUnit[1. Identifiant interne d’exploitation agricole*],0)),FALSE,TRUE))</f>
        <v>1</v>
      </c>
      <c r="AF856" s="165" t="str">
        <f t="shared" si="52"/>
        <v>SOULEYMANE TRAORE</v>
      </c>
      <c r="AG856" s="166" t="str">
        <f t="shared" si="53"/>
        <v>9/6/2022</v>
      </c>
      <c r="AH856" s="167">
        <f t="shared" si="55"/>
        <v>6</v>
      </c>
      <c r="AI856" s="168">
        <f t="shared" si="54"/>
        <v>0</v>
      </c>
    </row>
    <row r="857" spans="1:35" ht="16.5" customHeight="1" x14ac:dyDescent="0.2">
      <c r="A857" s="206" t="s">
        <v>2924</v>
      </c>
      <c r="B857" s="238" t="s">
        <v>667</v>
      </c>
      <c r="C857" s="221" t="s">
        <v>2925</v>
      </c>
      <c r="D857" s="206" t="s">
        <v>2840</v>
      </c>
      <c r="E857" s="206" t="s">
        <v>2656</v>
      </c>
      <c r="F857" s="206" t="s">
        <v>670</v>
      </c>
      <c r="G857" s="206" t="s">
        <v>2656</v>
      </c>
      <c r="H857" s="276">
        <v>3.01</v>
      </c>
      <c r="I857" s="206" t="s">
        <v>671</v>
      </c>
      <c r="J857" s="206">
        <v>1</v>
      </c>
      <c r="K857" s="207">
        <v>2022</v>
      </c>
      <c r="L857" s="241" t="s">
        <v>2926</v>
      </c>
      <c r="M857" s="241" t="s">
        <v>2927</v>
      </c>
      <c r="N857" s="262" t="s">
        <v>667</v>
      </c>
      <c r="O857" s="242" t="s">
        <v>667</v>
      </c>
      <c r="P857" s="242" t="s">
        <v>674</v>
      </c>
      <c r="Q857" s="210">
        <v>1986</v>
      </c>
      <c r="R857" s="211">
        <v>2</v>
      </c>
      <c r="S857" s="211" t="s">
        <v>667</v>
      </c>
      <c r="T857" s="211" t="s">
        <v>667</v>
      </c>
      <c r="U857" s="211" t="s">
        <v>667</v>
      </c>
      <c r="V857" s="211" t="s">
        <v>667</v>
      </c>
      <c r="W857" s="211" t="s">
        <v>667</v>
      </c>
      <c r="X857" s="212">
        <v>0</v>
      </c>
      <c r="Y857" s="212">
        <v>0</v>
      </c>
      <c r="Z857" s="239" t="s">
        <v>2988</v>
      </c>
      <c r="AA857" s="240">
        <v>2022</v>
      </c>
      <c r="AB857" s="215">
        <v>6</v>
      </c>
      <c r="AC857" s="215">
        <v>5</v>
      </c>
      <c r="AD857" s="220" t="b">
        <f>IF(ISBLANK(GroupMember[[#This Row],[1. Identifiant interne d’exploitation agricole*]]),"",IF(ISERROR(MATCH(GroupMember[[#This Row],[1. Identifiant interne d’exploitation agricole*]],CertifiedCrop[1. Identifiant interne d’exploitation agricole*],0)),FALSE,TRUE))</f>
        <v>1</v>
      </c>
      <c r="AE857" s="220" t="b">
        <f>IF(ISBLANK(GroupMember[[#This Row],[1. Identifiant interne d’exploitation agricole*]]),"",IF(ISERROR(MATCH(GroupMember[[#This Row],[1. Identifiant interne d’exploitation agricole*]],FarmUnit[1. Identifiant interne d’exploitation agricole*],0)),FALSE,TRUE))</f>
        <v>1</v>
      </c>
      <c r="AF857" s="165" t="str">
        <f t="shared" si="52"/>
        <v>ISSOUF YAOGO</v>
      </c>
      <c r="AG857" s="166" t="str">
        <f t="shared" si="53"/>
        <v>5/6/2022</v>
      </c>
      <c r="AH857" s="167">
        <f t="shared" si="55"/>
        <v>5</v>
      </c>
      <c r="AI857" s="168">
        <f t="shared" si="54"/>
        <v>0</v>
      </c>
    </row>
    <row r="858" spans="1:35" ht="16.5" customHeight="1" x14ac:dyDescent="0.2">
      <c r="A858" s="206" t="s">
        <v>2928</v>
      </c>
      <c r="B858" s="238" t="s">
        <v>667</v>
      </c>
      <c r="C858" s="221" t="s">
        <v>2929</v>
      </c>
      <c r="D858" s="206" t="s">
        <v>2840</v>
      </c>
      <c r="E858" s="206" t="s">
        <v>2656</v>
      </c>
      <c r="F858" s="206" t="s">
        <v>670</v>
      </c>
      <c r="G858" s="206" t="s">
        <v>2656</v>
      </c>
      <c r="H858" s="276">
        <v>1.88</v>
      </c>
      <c r="I858" s="206" t="s">
        <v>671</v>
      </c>
      <c r="J858" s="206">
        <v>1</v>
      </c>
      <c r="K858" s="207">
        <v>2022</v>
      </c>
      <c r="L858" s="241" t="s">
        <v>2930</v>
      </c>
      <c r="M858" s="241" t="s">
        <v>2927</v>
      </c>
      <c r="N858" s="262" t="s">
        <v>3137</v>
      </c>
      <c r="O858" s="242" t="s">
        <v>667</v>
      </c>
      <c r="P858" s="242" t="s">
        <v>674</v>
      </c>
      <c r="Q858" s="210">
        <v>1990</v>
      </c>
      <c r="R858" s="211">
        <v>4</v>
      </c>
      <c r="S858" s="211" t="s">
        <v>667</v>
      </c>
      <c r="T858" s="211" t="s">
        <v>667</v>
      </c>
      <c r="U858" s="211" t="s">
        <v>667</v>
      </c>
      <c r="V858" s="211" t="s">
        <v>667</v>
      </c>
      <c r="W858" s="211" t="s">
        <v>667</v>
      </c>
      <c r="X858" s="212">
        <v>0</v>
      </c>
      <c r="Y858" s="212">
        <v>0</v>
      </c>
      <c r="Z858" s="239" t="s">
        <v>2988</v>
      </c>
      <c r="AA858" s="240">
        <v>2022</v>
      </c>
      <c r="AB858" s="215">
        <v>6</v>
      </c>
      <c r="AC858" s="215">
        <v>5</v>
      </c>
      <c r="AD858" s="220" t="b">
        <f>IF(ISBLANK(GroupMember[[#This Row],[1. Identifiant interne d’exploitation agricole*]]),"",IF(ISERROR(MATCH(GroupMember[[#This Row],[1. Identifiant interne d’exploitation agricole*]],CertifiedCrop[1. Identifiant interne d’exploitation agricole*],0)),FALSE,TRUE))</f>
        <v>1</v>
      </c>
      <c r="AE858" s="220" t="b">
        <f>IF(ISBLANK(GroupMember[[#This Row],[1. Identifiant interne d’exploitation agricole*]]),"",IF(ISERROR(MATCH(GroupMember[[#This Row],[1. Identifiant interne d’exploitation agricole*]],FarmUnit[1. Identifiant interne d’exploitation agricole*],0)),FALSE,TRUE))</f>
        <v>1</v>
      </c>
      <c r="AF858" s="165" t="str">
        <f t="shared" si="52"/>
        <v>LARBO MAHAMOUDOU YAOGO</v>
      </c>
      <c r="AG858" s="166" t="str">
        <f t="shared" si="53"/>
        <v>5/6/2022</v>
      </c>
      <c r="AH858" s="167">
        <f t="shared" si="55"/>
        <v>5</v>
      </c>
      <c r="AI858" s="168">
        <f t="shared" si="54"/>
        <v>0</v>
      </c>
    </row>
    <row r="859" spans="1:35" ht="16.5" customHeight="1" x14ac:dyDescent="0.2">
      <c r="A859" s="206" t="s">
        <v>2931</v>
      </c>
      <c r="B859" s="238" t="s">
        <v>667</v>
      </c>
      <c r="C859" s="221" t="s">
        <v>2932</v>
      </c>
      <c r="D859" s="206" t="s">
        <v>2840</v>
      </c>
      <c r="E859" s="206" t="s">
        <v>2656</v>
      </c>
      <c r="F859" s="206" t="s">
        <v>670</v>
      </c>
      <c r="G859" s="206" t="s">
        <v>2656</v>
      </c>
      <c r="H859" s="276">
        <v>1.02</v>
      </c>
      <c r="I859" s="206" t="s">
        <v>671</v>
      </c>
      <c r="J859" s="206">
        <v>1</v>
      </c>
      <c r="K859" s="207">
        <v>2022</v>
      </c>
      <c r="L859" s="241" t="s">
        <v>2933</v>
      </c>
      <c r="M859" s="241" t="s">
        <v>2934</v>
      </c>
      <c r="N859" s="262" t="s">
        <v>3136</v>
      </c>
      <c r="O859" s="242" t="s">
        <v>2935</v>
      </c>
      <c r="P859" s="242" t="s">
        <v>674</v>
      </c>
      <c r="Q859" s="210">
        <v>1982</v>
      </c>
      <c r="R859" s="211">
        <v>2</v>
      </c>
      <c r="S859" s="211" t="s">
        <v>667</v>
      </c>
      <c r="T859" s="211" t="s">
        <v>667</v>
      </c>
      <c r="U859" s="211" t="s">
        <v>667</v>
      </c>
      <c r="V859" s="211" t="s">
        <v>667</v>
      </c>
      <c r="W859" s="211" t="s">
        <v>667</v>
      </c>
      <c r="X859" s="212">
        <v>0</v>
      </c>
      <c r="Y859" s="212">
        <v>0</v>
      </c>
      <c r="Z859" s="239" t="s">
        <v>2988</v>
      </c>
      <c r="AA859" s="240">
        <v>2022</v>
      </c>
      <c r="AB859" s="215">
        <v>6</v>
      </c>
      <c r="AC859" s="215">
        <v>5</v>
      </c>
      <c r="AD859" s="220" t="b">
        <f>IF(ISBLANK(GroupMember[[#This Row],[1. Identifiant interne d’exploitation agricole*]]),"",IF(ISERROR(MATCH(GroupMember[[#This Row],[1. Identifiant interne d’exploitation agricole*]],CertifiedCrop[1. Identifiant interne d’exploitation agricole*],0)),FALSE,TRUE))</f>
        <v>1</v>
      </c>
      <c r="AE859" s="220" t="b">
        <f>IF(ISBLANK(GroupMember[[#This Row],[1. Identifiant interne d’exploitation agricole*]]),"",IF(ISERROR(MATCH(GroupMember[[#This Row],[1. Identifiant interne d’exploitation agricole*]],FarmUnit[1. Identifiant interne d’exploitation agricole*],0)),FALSE,TRUE))</f>
        <v>1</v>
      </c>
      <c r="AF859" s="165" t="str">
        <f t="shared" si="52"/>
        <v>DOUITE KAMBIRE</v>
      </c>
      <c r="AG859" s="166" t="str">
        <f t="shared" si="53"/>
        <v>5/6/2022</v>
      </c>
      <c r="AH859" s="167">
        <f t="shared" si="55"/>
        <v>5</v>
      </c>
      <c r="AI859" s="168">
        <f t="shared" si="54"/>
        <v>0</v>
      </c>
    </row>
    <row r="860" spans="1:35" ht="16.5" customHeight="1" x14ac:dyDescent="0.2">
      <c r="A860" s="206" t="s">
        <v>2936</v>
      </c>
      <c r="B860" s="238" t="s">
        <v>667</v>
      </c>
      <c r="C860" s="221" t="s">
        <v>2937</v>
      </c>
      <c r="D860" s="206" t="s">
        <v>2840</v>
      </c>
      <c r="E860" s="206" t="s">
        <v>2656</v>
      </c>
      <c r="F860" s="206" t="s">
        <v>670</v>
      </c>
      <c r="G860" s="206" t="s">
        <v>2656</v>
      </c>
      <c r="H860" s="276">
        <v>1.5</v>
      </c>
      <c r="I860" s="206" t="s">
        <v>671</v>
      </c>
      <c r="J860" s="206">
        <v>1</v>
      </c>
      <c r="K860" s="207">
        <v>2022</v>
      </c>
      <c r="L860" s="241" t="s">
        <v>2938</v>
      </c>
      <c r="M860" s="241" t="s">
        <v>2870</v>
      </c>
      <c r="N860" s="262" t="s">
        <v>3135</v>
      </c>
      <c r="O860" s="242" t="s">
        <v>667</v>
      </c>
      <c r="P860" s="242" t="s">
        <v>674</v>
      </c>
      <c r="Q860" s="210">
        <v>1975</v>
      </c>
      <c r="R860" s="211">
        <v>6</v>
      </c>
      <c r="S860" s="211" t="s">
        <v>667</v>
      </c>
      <c r="T860" s="211" t="s">
        <v>667</v>
      </c>
      <c r="U860" s="211" t="s">
        <v>667</v>
      </c>
      <c r="V860" s="211" t="s">
        <v>667</v>
      </c>
      <c r="W860" s="211" t="s">
        <v>667</v>
      </c>
      <c r="X860" s="212">
        <v>0</v>
      </c>
      <c r="Y860" s="212">
        <v>0</v>
      </c>
      <c r="Z860" s="239" t="s">
        <v>2988</v>
      </c>
      <c r="AA860" s="240">
        <v>2022</v>
      </c>
      <c r="AB860" s="215">
        <v>6</v>
      </c>
      <c r="AC860" s="215">
        <v>5</v>
      </c>
      <c r="AD860" s="220" t="b">
        <f>IF(ISBLANK(GroupMember[[#This Row],[1. Identifiant interne d’exploitation agricole*]]),"",IF(ISERROR(MATCH(GroupMember[[#This Row],[1. Identifiant interne d’exploitation agricole*]],CertifiedCrop[1. Identifiant interne d’exploitation agricole*],0)),FALSE,TRUE))</f>
        <v>1</v>
      </c>
      <c r="AE860" s="220" t="b">
        <f>IF(ISBLANK(GroupMember[[#This Row],[1. Identifiant interne d’exploitation agricole*]]),"",IF(ISERROR(MATCH(GroupMember[[#This Row],[1. Identifiant interne d’exploitation agricole*]],FarmUnit[1. Identifiant interne d’exploitation agricole*],0)),FALSE,TRUE))</f>
        <v>1</v>
      </c>
      <c r="AF860" s="165" t="str">
        <f t="shared" si="52"/>
        <v>SIAKA DIAKITE</v>
      </c>
      <c r="AG860" s="166" t="str">
        <f t="shared" si="53"/>
        <v>5/6/2022</v>
      </c>
      <c r="AH860" s="167">
        <f t="shared" si="55"/>
        <v>5</v>
      </c>
      <c r="AI860" s="168">
        <f t="shared" si="54"/>
        <v>0</v>
      </c>
    </row>
    <row r="861" spans="1:35" ht="16.5" customHeight="1" x14ac:dyDescent="0.2">
      <c r="A861" s="206" t="s">
        <v>2939</v>
      </c>
      <c r="B861" s="238" t="s">
        <v>667</v>
      </c>
      <c r="C861" s="221" t="s">
        <v>2940</v>
      </c>
      <c r="D861" s="206" t="s">
        <v>2840</v>
      </c>
      <c r="E861" s="206" t="s">
        <v>2656</v>
      </c>
      <c r="F861" s="206" t="s">
        <v>670</v>
      </c>
      <c r="G861" s="206" t="s">
        <v>2656</v>
      </c>
      <c r="H861" s="276">
        <v>1.27</v>
      </c>
      <c r="I861" s="206" t="s">
        <v>671</v>
      </c>
      <c r="J861" s="206">
        <v>1</v>
      </c>
      <c r="K861" s="207">
        <v>2022</v>
      </c>
      <c r="L861" s="241" t="s">
        <v>2941</v>
      </c>
      <c r="M861" s="241" t="s">
        <v>2849</v>
      </c>
      <c r="N861" s="262" t="s">
        <v>667</v>
      </c>
      <c r="O861" s="242" t="s">
        <v>667</v>
      </c>
      <c r="P861" s="242" t="s">
        <v>674</v>
      </c>
      <c r="Q861" s="210">
        <v>1987</v>
      </c>
      <c r="R861" s="211">
        <v>5</v>
      </c>
      <c r="S861" s="211" t="s">
        <v>667</v>
      </c>
      <c r="T861" s="211" t="s">
        <v>667</v>
      </c>
      <c r="U861" s="211" t="s">
        <v>667</v>
      </c>
      <c r="V861" s="211" t="s">
        <v>667</v>
      </c>
      <c r="W861" s="211" t="s">
        <v>667</v>
      </c>
      <c r="X861" s="212">
        <v>0</v>
      </c>
      <c r="Y861" s="212">
        <v>0</v>
      </c>
      <c r="Z861" s="239" t="s">
        <v>2988</v>
      </c>
      <c r="AA861" s="240">
        <v>2022</v>
      </c>
      <c r="AB861" s="215">
        <v>6</v>
      </c>
      <c r="AC861" s="215">
        <v>5</v>
      </c>
      <c r="AD861" s="220" t="b">
        <f>IF(ISBLANK(GroupMember[[#This Row],[1. Identifiant interne d’exploitation agricole*]]),"",IF(ISERROR(MATCH(GroupMember[[#This Row],[1. Identifiant interne d’exploitation agricole*]],CertifiedCrop[1. Identifiant interne d’exploitation agricole*],0)),FALSE,TRUE))</f>
        <v>1</v>
      </c>
      <c r="AE861" s="220" t="b">
        <f>IF(ISBLANK(GroupMember[[#This Row],[1. Identifiant interne d’exploitation agricole*]]),"",IF(ISERROR(MATCH(GroupMember[[#This Row],[1. Identifiant interne d’exploitation agricole*]],FarmUnit[1. Identifiant interne d’exploitation agricole*],0)),FALSE,TRUE))</f>
        <v>1</v>
      </c>
      <c r="AF861" s="165" t="str">
        <f t="shared" si="52"/>
        <v>DAOUDA SYLLA</v>
      </c>
      <c r="AG861" s="166" t="str">
        <f t="shared" si="53"/>
        <v>5/6/2022</v>
      </c>
      <c r="AH861" s="167">
        <f t="shared" si="55"/>
        <v>5</v>
      </c>
      <c r="AI861" s="168">
        <f t="shared" si="54"/>
        <v>0</v>
      </c>
    </row>
    <row r="862" spans="1:35" ht="16.5" customHeight="1" x14ac:dyDescent="0.2">
      <c r="A862" s="206" t="s">
        <v>2942</v>
      </c>
      <c r="B862" s="238" t="s">
        <v>667</v>
      </c>
      <c r="C862" s="221" t="s">
        <v>2943</v>
      </c>
      <c r="D862" s="206" t="s">
        <v>2840</v>
      </c>
      <c r="E862" s="206" t="s">
        <v>2656</v>
      </c>
      <c r="F862" s="206" t="s">
        <v>670</v>
      </c>
      <c r="G862" s="206" t="s">
        <v>2656</v>
      </c>
      <c r="H862" s="276">
        <v>0.89</v>
      </c>
      <c r="I862" s="206" t="s">
        <v>671</v>
      </c>
      <c r="J862" s="206">
        <v>1</v>
      </c>
      <c r="K862" s="207">
        <v>2022</v>
      </c>
      <c r="L862" s="241" t="s">
        <v>2685</v>
      </c>
      <c r="M862" s="241" t="s">
        <v>2944</v>
      </c>
      <c r="N862" s="262" t="s">
        <v>667</v>
      </c>
      <c r="O862" s="242" t="s">
        <v>2945</v>
      </c>
      <c r="P862" s="242" t="s">
        <v>674</v>
      </c>
      <c r="Q862" s="210">
        <v>1990</v>
      </c>
      <c r="R862" s="211">
        <v>2</v>
      </c>
      <c r="S862" s="211" t="s">
        <v>667</v>
      </c>
      <c r="T862" s="211" t="s">
        <v>667</v>
      </c>
      <c r="U862" s="211" t="s">
        <v>667</v>
      </c>
      <c r="V862" s="211" t="s">
        <v>667</v>
      </c>
      <c r="W862" s="211" t="s">
        <v>667</v>
      </c>
      <c r="X862" s="212">
        <v>0</v>
      </c>
      <c r="Y862" s="212">
        <v>0</v>
      </c>
      <c r="Z862" s="239" t="s">
        <v>2988</v>
      </c>
      <c r="AA862" s="240">
        <v>2022</v>
      </c>
      <c r="AB862" s="215">
        <v>6</v>
      </c>
      <c r="AC862" s="215">
        <v>11</v>
      </c>
      <c r="AD862" s="220" t="b">
        <f>IF(ISBLANK(GroupMember[[#This Row],[1. Identifiant interne d’exploitation agricole*]]),"",IF(ISERROR(MATCH(GroupMember[[#This Row],[1. Identifiant interne d’exploitation agricole*]],CertifiedCrop[1. Identifiant interne d’exploitation agricole*],0)),FALSE,TRUE))</f>
        <v>1</v>
      </c>
      <c r="AE862" s="220" t="b">
        <f>IF(ISBLANK(GroupMember[[#This Row],[1. Identifiant interne d’exploitation agricole*]]),"",IF(ISERROR(MATCH(GroupMember[[#This Row],[1. Identifiant interne d’exploitation agricole*]],FarmUnit[1. Identifiant interne d’exploitation agricole*],0)),FALSE,TRUE))</f>
        <v>1</v>
      </c>
      <c r="AF862" s="165" t="str">
        <f t="shared" si="52"/>
        <v>OUSMANE NAKO</v>
      </c>
      <c r="AG862" s="166" t="str">
        <f t="shared" si="53"/>
        <v>11/6/2022</v>
      </c>
      <c r="AH862" s="167">
        <f t="shared" si="55"/>
        <v>5</v>
      </c>
      <c r="AI862" s="168">
        <f t="shared" si="54"/>
        <v>0</v>
      </c>
    </row>
    <row r="863" spans="1:35" ht="16.5" customHeight="1" x14ac:dyDescent="0.2">
      <c r="A863" s="206" t="s">
        <v>2946</v>
      </c>
      <c r="B863" s="238" t="s">
        <v>667</v>
      </c>
      <c r="C863" s="221" t="s">
        <v>2947</v>
      </c>
      <c r="D863" s="206" t="s">
        <v>2840</v>
      </c>
      <c r="E863" s="206" t="s">
        <v>2656</v>
      </c>
      <c r="F863" s="206" t="s">
        <v>670</v>
      </c>
      <c r="G863" s="206" t="s">
        <v>2656</v>
      </c>
      <c r="H863" s="276">
        <v>1.19</v>
      </c>
      <c r="I863" s="206" t="s">
        <v>671</v>
      </c>
      <c r="J863" s="206">
        <v>1</v>
      </c>
      <c r="K863" s="207">
        <v>2022</v>
      </c>
      <c r="L863" s="241" t="s">
        <v>2194</v>
      </c>
      <c r="M863" s="241" t="s">
        <v>2670</v>
      </c>
      <c r="N863" s="262" t="s">
        <v>667</v>
      </c>
      <c r="O863" s="242" t="s">
        <v>667</v>
      </c>
      <c r="P863" s="242" t="s">
        <v>674</v>
      </c>
      <c r="Q863" s="210">
        <v>1988</v>
      </c>
      <c r="R863" s="211">
        <v>2</v>
      </c>
      <c r="S863" s="211" t="s">
        <v>667</v>
      </c>
      <c r="T863" s="211" t="s">
        <v>667</v>
      </c>
      <c r="U863" s="211" t="s">
        <v>667</v>
      </c>
      <c r="V863" s="211" t="s">
        <v>667</v>
      </c>
      <c r="W863" s="211" t="s">
        <v>667</v>
      </c>
      <c r="X863" s="212">
        <v>0</v>
      </c>
      <c r="Y863" s="212">
        <v>0</v>
      </c>
      <c r="Z863" s="239" t="s">
        <v>2988</v>
      </c>
      <c r="AA863" s="240">
        <v>2022</v>
      </c>
      <c r="AB863" s="215">
        <v>6</v>
      </c>
      <c r="AC863" s="215">
        <v>11</v>
      </c>
      <c r="AD863" s="220" t="b">
        <f>IF(ISBLANK(GroupMember[[#This Row],[1. Identifiant interne d’exploitation agricole*]]),"",IF(ISERROR(MATCH(GroupMember[[#This Row],[1. Identifiant interne d’exploitation agricole*]],CertifiedCrop[1. Identifiant interne d’exploitation agricole*],0)),FALSE,TRUE))</f>
        <v>1</v>
      </c>
      <c r="AE863" s="220" t="b">
        <f>IF(ISBLANK(GroupMember[[#This Row],[1. Identifiant interne d’exploitation agricole*]]),"",IF(ISERROR(MATCH(GroupMember[[#This Row],[1. Identifiant interne d’exploitation agricole*]],FarmUnit[1. Identifiant interne d’exploitation agricole*],0)),FALSE,TRUE))</f>
        <v>1</v>
      </c>
      <c r="AF863" s="165" t="str">
        <f t="shared" si="52"/>
        <v>ADAMA OUEDRAOGO</v>
      </c>
      <c r="AG863" s="166" t="str">
        <f t="shared" si="53"/>
        <v>11/6/2022</v>
      </c>
      <c r="AH863" s="167">
        <f t="shared" si="55"/>
        <v>5</v>
      </c>
      <c r="AI863" s="168">
        <f t="shared" si="54"/>
        <v>0</v>
      </c>
    </row>
    <row r="864" spans="1:35" ht="16.5" customHeight="1" x14ac:dyDescent="0.2">
      <c r="A864" s="206" t="s">
        <v>2948</v>
      </c>
      <c r="B864" s="238" t="s">
        <v>667</v>
      </c>
      <c r="C864" s="221" t="s">
        <v>2949</v>
      </c>
      <c r="D864" s="206" t="s">
        <v>2840</v>
      </c>
      <c r="E864" s="206" t="s">
        <v>2656</v>
      </c>
      <c r="F864" s="206" t="s">
        <v>670</v>
      </c>
      <c r="G864" s="206" t="s">
        <v>2656</v>
      </c>
      <c r="H864" s="276">
        <v>2.25</v>
      </c>
      <c r="I864" s="206" t="s">
        <v>671</v>
      </c>
      <c r="J864" s="206">
        <v>1</v>
      </c>
      <c r="K864" s="207">
        <v>2022</v>
      </c>
      <c r="L864" s="241" t="s">
        <v>2950</v>
      </c>
      <c r="M864" s="241" t="s">
        <v>2670</v>
      </c>
      <c r="N864" s="262" t="s">
        <v>667</v>
      </c>
      <c r="O864" s="242" t="s">
        <v>667</v>
      </c>
      <c r="P864" s="242" t="s">
        <v>674</v>
      </c>
      <c r="Q864" s="210">
        <v>1975</v>
      </c>
      <c r="R864" s="211">
        <v>4</v>
      </c>
      <c r="S864" s="211" t="s">
        <v>667</v>
      </c>
      <c r="T864" s="211" t="s">
        <v>667</v>
      </c>
      <c r="U864" s="211" t="s">
        <v>667</v>
      </c>
      <c r="V864" s="211" t="s">
        <v>667</v>
      </c>
      <c r="W864" s="211" t="s">
        <v>667</v>
      </c>
      <c r="X864" s="212">
        <v>0</v>
      </c>
      <c r="Y864" s="212">
        <v>0</v>
      </c>
      <c r="Z864" s="239" t="s">
        <v>2988</v>
      </c>
      <c r="AA864" s="240">
        <v>2022</v>
      </c>
      <c r="AB864" s="215">
        <v>6</v>
      </c>
      <c r="AC864" s="215">
        <v>11</v>
      </c>
      <c r="AD864" s="220" t="b">
        <f>IF(ISBLANK(GroupMember[[#This Row],[1. Identifiant interne d’exploitation agricole*]]),"",IF(ISERROR(MATCH(GroupMember[[#This Row],[1. Identifiant interne d’exploitation agricole*]],CertifiedCrop[1. Identifiant interne d’exploitation agricole*],0)),FALSE,TRUE))</f>
        <v>1</v>
      </c>
      <c r="AE864" s="220" t="b">
        <f>IF(ISBLANK(GroupMember[[#This Row],[1. Identifiant interne d’exploitation agricole*]]),"",IF(ISERROR(MATCH(GroupMember[[#This Row],[1. Identifiant interne d’exploitation agricole*]],FarmUnit[1. Identifiant interne d’exploitation agricole*],0)),FALSE,TRUE))</f>
        <v>1</v>
      </c>
      <c r="AF864" s="165" t="str">
        <f>IFERROR(CONCATENATE(L864," ",M864),"")</f>
        <v>OUMAROU OUEDRAOGO</v>
      </c>
      <c r="AG864" s="166" t="str">
        <f t="shared" si="53"/>
        <v>11/6/2022</v>
      </c>
      <c r="AH864" s="167">
        <f t="shared" si="55"/>
        <v>5</v>
      </c>
      <c r="AI864" s="168">
        <f t="shared" si="54"/>
        <v>0</v>
      </c>
    </row>
    <row r="865" spans="1:35" ht="16.5" customHeight="1" x14ac:dyDescent="0.2">
      <c r="A865" s="206" t="s">
        <v>2951</v>
      </c>
      <c r="B865" s="238" t="s">
        <v>667</v>
      </c>
      <c r="C865" s="221" t="s">
        <v>2952</v>
      </c>
      <c r="D865" s="206" t="s">
        <v>2840</v>
      </c>
      <c r="E865" s="206" t="s">
        <v>2656</v>
      </c>
      <c r="F865" s="206" t="s">
        <v>670</v>
      </c>
      <c r="G865" s="206" t="s">
        <v>2656</v>
      </c>
      <c r="H865" s="276">
        <v>1.73</v>
      </c>
      <c r="I865" s="206" t="s">
        <v>671</v>
      </c>
      <c r="J865" s="206">
        <v>1</v>
      </c>
      <c r="K865" s="207">
        <v>2022</v>
      </c>
      <c r="L865" s="241" t="s">
        <v>2950</v>
      </c>
      <c r="M865" s="241" t="s">
        <v>2953</v>
      </c>
      <c r="N865" s="262" t="s">
        <v>3134</v>
      </c>
      <c r="O865" s="242" t="s">
        <v>667</v>
      </c>
      <c r="P865" s="242" t="s">
        <v>674</v>
      </c>
      <c r="Q865" s="210">
        <v>1988</v>
      </c>
      <c r="R865" s="211">
        <v>2</v>
      </c>
      <c r="S865" s="211" t="s">
        <v>667</v>
      </c>
      <c r="T865" s="211" t="s">
        <v>667</v>
      </c>
      <c r="U865" s="211" t="s">
        <v>667</v>
      </c>
      <c r="V865" s="211" t="s">
        <v>667</v>
      </c>
      <c r="W865" s="211" t="s">
        <v>667</v>
      </c>
      <c r="X865" s="212">
        <v>0</v>
      </c>
      <c r="Y865" s="212">
        <v>0</v>
      </c>
      <c r="Z865" s="239" t="s">
        <v>2988</v>
      </c>
      <c r="AA865" s="240">
        <v>2022</v>
      </c>
      <c r="AB865" s="215">
        <v>6</v>
      </c>
      <c r="AC865" s="215">
        <v>11</v>
      </c>
      <c r="AD865" s="220" t="b">
        <f>IF(ISBLANK(GroupMember[[#This Row],[1. Identifiant interne d’exploitation agricole*]]),"",IF(ISERROR(MATCH(GroupMember[[#This Row],[1. Identifiant interne d’exploitation agricole*]],CertifiedCrop[1. Identifiant interne d’exploitation agricole*],0)),FALSE,TRUE))</f>
        <v>1</v>
      </c>
      <c r="AE865" s="220" t="b">
        <f>IF(ISBLANK(GroupMember[[#This Row],[1. Identifiant interne d’exploitation agricole*]]),"",IF(ISERROR(MATCH(GroupMember[[#This Row],[1. Identifiant interne d’exploitation agricole*]],FarmUnit[1. Identifiant interne d’exploitation agricole*],0)),FALSE,TRUE))</f>
        <v>1</v>
      </c>
      <c r="AF865" s="165" t="str">
        <f t="shared" si="52"/>
        <v>OUMAROU DIANDE</v>
      </c>
      <c r="AG865" s="166" t="str">
        <f t="shared" si="53"/>
        <v>11/6/2022</v>
      </c>
      <c r="AH865" s="167">
        <f t="shared" si="55"/>
        <v>5</v>
      </c>
      <c r="AI865" s="168">
        <f t="shared" si="54"/>
        <v>0</v>
      </c>
    </row>
    <row r="866" spans="1:35" ht="16.5" customHeight="1" x14ac:dyDescent="0.2">
      <c r="A866" s="206" t="s">
        <v>2954</v>
      </c>
      <c r="B866" s="238" t="s">
        <v>667</v>
      </c>
      <c r="C866" s="221" t="s">
        <v>2955</v>
      </c>
      <c r="D866" s="206" t="s">
        <v>2840</v>
      </c>
      <c r="E866" s="206" t="s">
        <v>2656</v>
      </c>
      <c r="F866" s="206" t="s">
        <v>670</v>
      </c>
      <c r="G866" s="206" t="s">
        <v>2656</v>
      </c>
      <c r="H866" s="276">
        <v>1.67</v>
      </c>
      <c r="I866" s="206" t="s">
        <v>671</v>
      </c>
      <c r="J866" s="206">
        <v>1</v>
      </c>
      <c r="K866" s="207">
        <v>2022</v>
      </c>
      <c r="L866" s="241" t="s">
        <v>2956</v>
      </c>
      <c r="M866" s="241" t="s">
        <v>2517</v>
      </c>
      <c r="N866" s="262" t="s">
        <v>3133</v>
      </c>
      <c r="O866" s="242" t="s">
        <v>667</v>
      </c>
      <c r="P866" s="242" t="s">
        <v>674</v>
      </c>
      <c r="Q866" s="210">
        <v>1976</v>
      </c>
      <c r="R866" s="211">
        <v>3</v>
      </c>
      <c r="S866" s="211" t="s">
        <v>667</v>
      </c>
      <c r="T866" s="211" t="s">
        <v>667</v>
      </c>
      <c r="U866" s="211" t="s">
        <v>667</v>
      </c>
      <c r="V866" s="211" t="s">
        <v>667</v>
      </c>
      <c r="W866" s="211" t="s">
        <v>667</v>
      </c>
      <c r="X866" s="212">
        <v>0</v>
      </c>
      <c r="Y866" s="212">
        <v>0</v>
      </c>
      <c r="Z866" s="239" t="s">
        <v>2988</v>
      </c>
      <c r="AA866" s="240">
        <v>2022</v>
      </c>
      <c r="AB866" s="215">
        <v>6</v>
      </c>
      <c r="AC866" s="215">
        <v>11</v>
      </c>
      <c r="AD866" s="220" t="b">
        <f>IF(ISBLANK(GroupMember[[#This Row],[1. Identifiant interne d’exploitation agricole*]]),"",IF(ISERROR(MATCH(GroupMember[[#This Row],[1. Identifiant interne d’exploitation agricole*]],CertifiedCrop[1. Identifiant interne d’exploitation agricole*],0)),FALSE,TRUE))</f>
        <v>1</v>
      </c>
      <c r="AE866" s="220" t="b">
        <f>IF(ISBLANK(GroupMember[[#This Row],[1. Identifiant interne d’exploitation agricole*]]),"",IF(ISERROR(MATCH(GroupMember[[#This Row],[1. Identifiant interne d’exploitation agricole*]],FarmUnit[1. Identifiant interne d’exploitation agricole*],0)),FALSE,TRUE))</f>
        <v>1</v>
      </c>
      <c r="AF866" s="165" t="str">
        <f t="shared" si="52"/>
        <v>SOUMANYLA  YARO</v>
      </c>
      <c r="AG866" s="166" t="str">
        <f t="shared" si="53"/>
        <v>11/6/2022</v>
      </c>
      <c r="AH866" s="167">
        <f t="shared" si="55"/>
        <v>5</v>
      </c>
      <c r="AI866" s="168">
        <f t="shared" si="54"/>
        <v>0</v>
      </c>
    </row>
    <row r="867" spans="1:35" ht="16.5" customHeight="1" x14ac:dyDescent="0.2">
      <c r="A867" s="206" t="s">
        <v>2957</v>
      </c>
      <c r="B867" s="238" t="s">
        <v>667</v>
      </c>
      <c r="C867" s="221" t="s">
        <v>2958</v>
      </c>
      <c r="D867" s="206" t="s">
        <v>2840</v>
      </c>
      <c r="E867" s="206" t="s">
        <v>2656</v>
      </c>
      <c r="F867" s="206" t="s">
        <v>670</v>
      </c>
      <c r="G867" s="206" t="s">
        <v>2656</v>
      </c>
      <c r="H867" s="276">
        <v>1.93</v>
      </c>
      <c r="I867" s="206" t="s">
        <v>671</v>
      </c>
      <c r="J867" s="206">
        <v>1</v>
      </c>
      <c r="K867" s="207">
        <v>2022</v>
      </c>
      <c r="L867" s="241" t="s">
        <v>2959</v>
      </c>
      <c r="M867" s="241" t="s">
        <v>2960</v>
      </c>
      <c r="N867" s="262" t="s">
        <v>3132</v>
      </c>
      <c r="O867" s="242" t="s">
        <v>667</v>
      </c>
      <c r="P867" s="242" t="s">
        <v>674</v>
      </c>
      <c r="Q867" s="210">
        <v>1982</v>
      </c>
      <c r="R867" s="211">
        <v>5</v>
      </c>
      <c r="S867" s="211" t="s">
        <v>667</v>
      </c>
      <c r="T867" s="211" t="s">
        <v>667</v>
      </c>
      <c r="U867" s="211" t="s">
        <v>667</v>
      </c>
      <c r="V867" s="211" t="s">
        <v>667</v>
      </c>
      <c r="W867" s="211" t="s">
        <v>667</v>
      </c>
      <c r="X867" s="212">
        <v>0</v>
      </c>
      <c r="Y867" s="212">
        <v>0</v>
      </c>
      <c r="Z867" s="239" t="s">
        <v>2988</v>
      </c>
      <c r="AA867" s="240">
        <v>2022</v>
      </c>
      <c r="AB867" s="215">
        <v>3</v>
      </c>
      <c r="AC867" s="215">
        <v>28</v>
      </c>
      <c r="AD867" s="220" t="b">
        <f>IF(ISBLANK(GroupMember[[#This Row],[1. Identifiant interne d’exploitation agricole*]]),"",IF(ISERROR(MATCH(GroupMember[[#This Row],[1. Identifiant interne d’exploitation agricole*]],CertifiedCrop[1. Identifiant interne d’exploitation agricole*],0)),FALSE,TRUE))</f>
        <v>1</v>
      </c>
      <c r="AE867" s="220" t="b">
        <f>IF(ISBLANK(GroupMember[[#This Row],[1. Identifiant interne d’exploitation agricole*]]),"",IF(ISERROR(MATCH(GroupMember[[#This Row],[1. Identifiant interne d’exploitation agricole*]],FarmUnit[1. Identifiant interne d’exploitation agricole*],0)),FALSE,TRUE))</f>
        <v>1</v>
      </c>
      <c r="AF867" s="165" t="str">
        <f t="shared" si="52"/>
        <v>KOUNTCHELE PALE</v>
      </c>
      <c r="AG867" s="166" t="str">
        <f t="shared" si="53"/>
        <v>28/3/2022</v>
      </c>
      <c r="AH867" s="167">
        <f t="shared" si="55"/>
        <v>4</v>
      </c>
      <c r="AI867" s="168">
        <f t="shared" si="54"/>
        <v>0</v>
      </c>
    </row>
    <row r="868" spans="1:35" ht="16.5" customHeight="1" x14ac:dyDescent="0.2">
      <c r="A868" s="206" t="s">
        <v>2961</v>
      </c>
      <c r="B868" s="238" t="s">
        <v>667</v>
      </c>
      <c r="C868" s="221" t="s">
        <v>2961</v>
      </c>
      <c r="D868" s="206" t="s">
        <v>2840</v>
      </c>
      <c r="E868" s="206" t="s">
        <v>2656</v>
      </c>
      <c r="F868" s="206" t="s">
        <v>670</v>
      </c>
      <c r="G868" s="206" t="s">
        <v>2656</v>
      </c>
      <c r="H868" s="276">
        <v>1.78</v>
      </c>
      <c r="I868" s="206" t="s">
        <v>671</v>
      </c>
      <c r="J868" s="206">
        <v>1</v>
      </c>
      <c r="K868" s="207">
        <v>2022</v>
      </c>
      <c r="L868" s="241" t="s">
        <v>2962</v>
      </c>
      <c r="M868" s="241" t="s">
        <v>2963</v>
      </c>
      <c r="N868" s="262" t="s">
        <v>667</v>
      </c>
      <c r="O868" s="242" t="s">
        <v>667</v>
      </c>
      <c r="P868" s="242" t="s">
        <v>674</v>
      </c>
      <c r="Q868" s="210">
        <v>1990</v>
      </c>
      <c r="R868" s="211">
        <v>2</v>
      </c>
      <c r="S868" s="211" t="s">
        <v>667</v>
      </c>
      <c r="T868" s="211" t="s">
        <v>667</v>
      </c>
      <c r="U868" s="211" t="s">
        <v>667</v>
      </c>
      <c r="V868" s="211" t="s">
        <v>667</v>
      </c>
      <c r="W868" s="211" t="s">
        <v>667</v>
      </c>
      <c r="X868" s="212">
        <v>0</v>
      </c>
      <c r="Y868" s="212">
        <v>0</v>
      </c>
      <c r="Z868" s="239" t="s">
        <v>2988</v>
      </c>
      <c r="AA868" s="240">
        <v>2022</v>
      </c>
      <c r="AB868" s="215">
        <v>3</v>
      </c>
      <c r="AC868" s="215">
        <v>28</v>
      </c>
      <c r="AD868" s="220" t="b">
        <f>IF(ISBLANK(GroupMember[[#This Row],[1. Identifiant interne d’exploitation agricole*]]),"",IF(ISERROR(MATCH(GroupMember[[#This Row],[1. Identifiant interne d’exploitation agricole*]],CertifiedCrop[1. Identifiant interne d’exploitation agricole*],0)),FALSE,TRUE))</f>
        <v>1</v>
      </c>
      <c r="AE868" s="220" t="b">
        <f>IF(ISBLANK(GroupMember[[#This Row],[1. Identifiant interne d’exploitation agricole*]]),"",IF(ISERROR(MATCH(GroupMember[[#This Row],[1. Identifiant interne d’exploitation agricole*]],FarmUnit[1. Identifiant interne d’exploitation agricole*],0)),FALSE,TRUE))</f>
        <v>1</v>
      </c>
      <c r="AF868" s="165" t="str">
        <f t="shared" si="52"/>
        <v xml:space="preserve"> BODODO SAIFOU RONGA</v>
      </c>
      <c r="AG868" s="166" t="str">
        <f t="shared" si="53"/>
        <v>28/3/2022</v>
      </c>
      <c r="AH868" s="167">
        <f t="shared" si="55"/>
        <v>4</v>
      </c>
      <c r="AI868" s="168">
        <f t="shared" si="54"/>
        <v>0</v>
      </c>
    </row>
    <row r="869" spans="1:35" ht="16.5" customHeight="1" x14ac:dyDescent="0.2">
      <c r="A869" s="206" t="s">
        <v>2964</v>
      </c>
      <c r="B869" s="238" t="s">
        <v>667</v>
      </c>
      <c r="C869" s="221" t="s">
        <v>2964</v>
      </c>
      <c r="D869" s="206" t="s">
        <v>2840</v>
      </c>
      <c r="E869" s="206" t="s">
        <v>2656</v>
      </c>
      <c r="F869" s="206" t="s">
        <v>670</v>
      </c>
      <c r="G869" s="206" t="s">
        <v>2656</v>
      </c>
      <c r="H869" s="276">
        <v>1.66</v>
      </c>
      <c r="I869" s="206" t="s">
        <v>671</v>
      </c>
      <c r="J869" s="206">
        <v>1</v>
      </c>
      <c r="K869" s="207">
        <v>2022</v>
      </c>
      <c r="L869" s="241" t="s">
        <v>2922</v>
      </c>
      <c r="M869" s="241" t="s">
        <v>2670</v>
      </c>
      <c r="N869" s="262" t="s">
        <v>3131</v>
      </c>
      <c r="O869" s="242" t="s">
        <v>2965</v>
      </c>
      <c r="P869" s="242" t="s">
        <v>674</v>
      </c>
      <c r="Q869" s="210">
        <v>1974</v>
      </c>
      <c r="R869" s="211">
        <v>6</v>
      </c>
      <c r="S869" s="211" t="s">
        <v>667</v>
      </c>
      <c r="T869" s="211" t="s">
        <v>667</v>
      </c>
      <c r="U869" s="211" t="s">
        <v>667</v>
      </c>
      <c r="V869" s="211" t="s">
        <v>667</v>
      </c>
      <c r="W869" s="211" t="s">
        <v>667</v>
      </c>
      <c r="X869" s="212">
        <v>0</v>
      </c>
      <c r="Y869" s="212">
        <v>0</v>
      </c>
      <c r="Z869" s="239" t="s">
        <v>2988</v>
      </c>
      <c r="AA869" s="240">
        <v>2022</v>
      </c>
      <c r="AB869" s="215">
        <v>3</v>
      </c>
      <c r="AC869" s="215">
        <v>28</v>
      </c>
      <c r="AD869" s="220" t="b">
        <f>IF(ISBLANK(GroupMember[[#This Row],[1. Identifiant interne d’exploitation agricole*]]),"",IF(ISERROR(MATCH(GroupMember[[#This Row],[1. Identifiant interne d’exploitation agricole*]],CertifiedCrop[1. Identifiant interne d’exploitation agricole*],0)),FALSE,TRUE))</f>
        <v>1</v>
      </c>
      <c r="AE869" s="220" t="b">
        <f>IF(ISBLANK(GroupMember[[#This Row],[1. Identifiant interne d’exploitation agricole*]]),"",IF(ISERROR(MATCH(GroupMember[[#This Row],[1. Identifiant interne d’exploitation agricole*]],FarmUnit[1. Identifiant interne d’exploitation agricole*],0)),FALSE,TRUE))</f>
        <v>1</v>
      </c>
      <c r="AF869" s="165" t="str">
        <f t="shared" si="52"/>
        <v>SOULEYMANE OUEDRAOGO</v>
      </c>
      <c r="AG869" s="166" t="str">
        <f t="shared" si="53"/>
        <v>28/3/2022</v>
      </c>
      <c r="AH869" s="167">
        <f t="shared" si="55"/>
        <v>4</v>
      </c>
      <c r="AI869" s="168">
        <f t="shared" si="54"/>
        <v>0</v>
      </c>
    </row>
    <row r="870" spans="1:35" ht="16.5" customHeight="1" x14ac:dyDescent="0.2">
      <c r="A870" s="206" t="s">
        <v>2966</v>
      </c>
      <c r="B870" s="238" t="s">
        <v>667</v>
      </c>
      <c r="C870" s="221" t="s">
        <v>2966</v>
      </c>
      <c r="D870" s="206" t="s">
        <v>2840</v>
      </c>
      <c r="E870" s="206" t="s">
        <v>2656</v>
      </c>
      <c r="F870" s="206" t="s">
        <v>670</v>
      </c>
      <c r="G870" s="206" t="s">
        <v>2656</v>
      </c>
      <c r="H870" s="276">
        <v>1.55</v>
      </c>
      <c r="I870" s="206" t="s">
        <v>671</v>
      </c>
      <c r="J870" s="206">
        <v>1</v>
      </c>
      <c r="K870" s="207">
        <v>2022</v>
      </c>
      <c r="L870" s="241" t="s">
        <v>2967</v>
      </c>
      <c r="M870" s="241" t="s">
        <v>2968</v>
      </c>
      <c r="N870" s="262" t="s">
        <v>3130</v>
      </c>
      <c r="O870" s="242" t="s">
        <v>2969</v>
      </c>
      <c r="P870" s="242" t="s">
        <v>674</v>
      </c>
      <c r="Q870" s="210">
        <v>1971</v>
      </c>
      <c r="R870" s="211">
        <v>4</v>
      </c>
      <c r="S870" s="211" t="s">
        <v>667</v>
      </c>
      <c r="T870" s="211" t="s">
        <v>667</v>
      </c>
      <c r="U870" s="211" t="s">
        <v>667</v>
      </c>
      <c r="V870" s="211" t="s">
        <v>667</v>
      </c>
      <c r="W870" s="211" t="s">
        <v>667</v>
      </c>
      <c r="X870" s="212">
        <v>0</v>
      </c>
      <c r="Y870" s="212">
        <v>0</v>
      </c>
      <c r="Z870" s="239" t="s">
        <v>2988</v>
      </c>
      <c r="AA870" s="240">
        <v>2022</v>
      </c>
      <c r="AB870" s="215">
        <v>3</v>
      </c>
      <c r="AC870" s="215">
        <v>28</v>
      </c>
      <c r="AD870" s="220" t="b">
        <f>IF(ISBLANK(GroupMember[[#This Row],[1. Identifiant interne d’exploitation agricole*]]),"",IF(ISERROR(MATCH(GroupMember[[#This Row],[1. Identifiant interne d’exploitation agricole*]],CertifiedCrop[1. Identifiant interne d’exploitation agricole*],0)),FALSE,TRUE))</f>
        <v>1</v>
      </c>
      <c r="AE870" s="220" t="b">
        <f>IF(ISBLANK(GroupMember[[#This Row],[1. Identifiant interne d’exploitation agricole*]]),"",IF(ISERROR(MATCH(GroupMember[[#This Row],[1. Identifiant interne d’exploitation agricole*]],FarmUnit[1. Identifiant interne d’exploitation agricole*],0)),FALSE,TRUE))</f>
        <v>1</v>
      </c>
      <c r="AF870" s="165" t="str">
        <f t="shared" si="52"/>
        <v>BALEBIE IDO</v>
      </c>
      <c r="AG870" s="166" t="str">
        <f t="shared" si="53"/>
        <v>28/3/2022</v>
      </c>
      <c r="AH870" s="167">
        <f t="shared" si="55"/>
        <v>4</v>
      </c>
      <c r="AI870" s="168">
        <f t="shared" si="54"/>
        <v>0</v>
      </c>
    </row>
    <row r="871" spans="1:35" ht="16.5" customHeight="1" x14ac:dyDescent="0.2">
      <c r="A871" s="206" t="s">
        <v>2970</v>
      </c>
      <c r="B871" s="238" t="s">
        <v>667</v>
      </c>
      <c r="C871" s="221" t="s">
        <v>2970</v>
      </c>
      <c r="D871" s="206" t="s">
        <v>2840</v>
      </c>
      <c r="E871" s="206" t="s">
        <v>2656</v>
      </c>
      <c r="F871" s="206" t="s">
        <v>670</v>
      </c>
      <c r="G871" s="206" t="s">
        <v>2656</v>
      </c>
      <c r="H871" s="276">
        <v>1.54</v>
      </c>
      <c r="I871" s="206" t="s">
        <v>671</v>
      </c>
      <c r="J871" s="206">
        <v>1</v>
      </c>
      <c r="K871" s="207">
        <v>2022</v>
      </c>
      <c r="L871" s="241" t="s">
        <v>967</v>
      </c>
      <c r="M871" s="241" t="s">
        <v>2963</v>
      </c>
      <c r="N871" s="262" t="s">
        <v>3129</v>
      </c>
      <c r="O871" s="242" t="s">
        <v>2971</v>
      </c>
      <c r="P871" s="242" t="s">
        <v>674</v>
      </c>
      <c r="Q871" s="210">
        <v>1975</v>
      </c>
      <c r="R871" s="211">
        <v>2</v>
      </c>
      <c r="S871" s="211" t="s">
        <v>667</v>
      </c>
      <c r="T871" s="211" t="s">
        <v>667</v>
      </c>
      <c r="U871" s="211" t="s">
        <v>667</v>
      </c>
      <c r="V871" s="211" t="s">
        <v>667</v>
      </c>
      <c r="W871" s="211" t="s">
        <v>667</v>
      </c>
      <c r="X871" s="212">
        <v>0</v>
      </c>
      <c r="Y871" s="212">
        <v>0</v>
      </c>
      <c r="Z871" s="239" t="s">
        <v>2988</v>
      </c>
      <c r="AA871" s="240">
        <v>2022</v>
      </c>
      <c r="AB871" s="215">
        <v>3</v>
      </c>
      <c r="AC871" s="215">
        <v>25</v>
      </c>
      <c r="AD871" s="220" t="b">
        <f>IF(ISBLANK(GroupMember[[#This Row],[1. Identifiant interne d’exploitation agricole*]]),"",IF(ISERROR(MATCH(GroupMember[[#This Row],[1. Identifiant interne d’exploitation agricole*]],CertifiedCrop[1. Identifiant interne d’exploitation agricole*],0)),FALSE,TRUE))</f>
        <v>1</v>
      </c>
      <c r="AE871" s="220" t="b">
        <f>IF(ISBLANK(GroupMember[[#This Row],[1. Identifiant interne d’exploitation agricole*]]),"",IF(ISERROR(MATCH(GroupMember[[#This Row],[1. Identifiant interne d’exploitation agricole*]],FarmUnit[1. Identifiant interne d’exploitation agricole*],0)),FALSE,TRUE))</f>
        <v>1</v>
      </c>
      <c r="AF871" s="165" t="str">
        <f t="shared" si="52"/>
        <v>RASMANE RONGA</v>
      </c>
      <c r="AG871" s="166" t="str">
        <f t="shared" si="53"/>
        <v>25/3/2022</v>
      </c>
      <c r="AH871" s="167">
        <f t="shared" si="55"/>
        <v>3</v>
      </c>
      <c r="AI871" s="168">
        <f t="shared" si="54"/>
        <v>0</v>
      </c>
    </row>
    <row r="872" spans="1:35" ht="16.5" customHeight="1" x14ac:dyDescent="0.2">
      <c r="A872" s="206" t="s">
        <v>2972</v>
      </c>
      <c r="B872" s="238" t="s">
        <v>667</v>
      </c>
      <c r="C872" s="221" t="s">
        <v>2972</v>
      </c>
      <c r="D872" s="206" t="s">
        <v>2840</v>
      </c>
      <c r="E872" s="206" t="s">
        <v>2656</v>
      </c>
      <c r="F872" s="206" t="s">
        <v>670</v>
      </c>
      <c r="G872" s="206" t="s">
        <v>2656</v>
      </c>
      <c r="H872" s="276">
        <v>1.9</v>
      </c>
      <c r="I872" s="206" t="s">
        <v>671</v>
      </c>
      <c r="J872" s="206">
        <v>1</v>
      </c>
      <c r="K872" s="207">
        <v>2022</v>
      </c>
      <c r="L872" s="241" t="s">
        <v>2973</v>
      </c>
      <c r="M872" s="241" t="s">
        <v>1732</v>
      </c>
      <c r="N872" s="262" t="s">
        <v>3128</v>
      </c>
      <c r="O872" s="242" t="s">
        <v>2974</v>
      </c>
      <c r="P872" s="242" t="s">
        <v>674</v>
      </c>
      <c r="Q872" s="210">
        <v>1973</v>
      </c>
      <c r="R872" s="211">
        <v>2</v>
      </c>
      <c r="S872" s="211" t="s">
        <v>667</v>
      </c>
      <c r="T872" s="211" t="s">
        <v>667</v>
      </c>
      <c r="U872" s="211" t="s">
        <v>667</v>
      </c>
      <c r="V872" s="211" t="s">
        <v>667</v>
      </c>
      <c r="W872" s="211" t="s">
        <v>667</v>
      </c>
      <c r="X872" s="212">
        <v>0</v>
      </c>
      <c r="Y872" s="212">
        <v>0</v>
      </c>
      <c r="Z872" s="239" t="s">
        <v>2988</v>
      </c>
      <c r="AA872" s="240">
        <v>2022</v>
      </c>
      <c r="AB872" s="215">
        <v>3</v>
      </c>
      <c r="AC872" s="215">
        <v>25</v>
      </c>
      <c r="AD872" s="220" t="b">
        <f>IF(ISBLANK(GroupMember[[#This Row],[1. Identifiant interne d’exploitation agricole*]]),"",IF(ISERROR(MATCH(GroupMember[[#This Row],[1. Identifiant interne d’exploitation agricole*]],CertifiedCrop[1. Identifiant interne d’exploitation agricole*],0)),FALSE,TRUE))</f>
        <v>1</v>
      </c>
      <c r="AE872" s="220" t="b">
        <f>IF(ISBLANK(GroupMember[[#This Row],[1. Identifiant interne d’exploitation agricole*]]),"",IF(ISERROR(MATCH(GroupMember[[#This Row],[1. Identifiant interne d’exploitation agricole*]],FarmUnit[1. Identifiant interne d’exploitation agricole*],0)),FALSE,TRUE))</f>
        <v>1</v>
      </c>
      <c r="AF872" s="165" t="str">
        <f t="shared" si="52"/>
        <v>BOUKARE SAWADOGO</v>
      </c>
      <c r="AG872" s="166" t="str">
        <f t="shared" si="53"/>
        <v>25/3/2022</v>
      </c>
      <c r="AH872" s="167">
        <f t="shared" si="55"/>
        <v>3</v>
      </c>
      <c r="AI872" s="168">
        <f t="shared" si="54"/>
        <v>0</v>
      </c>
    </row>
    <row r="873" spans="1:35" ht="16.5" customHeight="1" x14ac:dyDescent="0.2">
      <c r="A873" s="206" t="s">
        <v>2975</v>
      </c>
      <c r="B873" s="238" t="s">
        <v>667</v>
      </c>
      <c r="C873" s="221" t="s">
        <v>2975</v>
      </c>
      <c r="D873" s="206" t="s">
        <v>2840</v>
      </c>
      <c r="E873" s="206" t="s">
        <v>2656</v>
      </c>
      <c r="F873" s="206" t="s">
        <v>670</v>
      </c>
      <c r="G873" s="206" t="s">
        <v>2656</v>
      </c>
      <c r="H873" s="276">
        <v>1.95</v>
      </c>
      <c r="I873" s="206" t="s">
        <v>671</v>
      </c>
      <c r="J873" s="206">
        <v>1</v>
      </c>
      <c r="K873" s="207">
        <v>2022</v>
      </c>
      <c r="L873" s="241" t="s">
        <v>2870</v>
      </c>
      <c r="M873" s="241" t="s">
        <v>2976</v>
      </c>
      <c r="N873" s="262" t="s">
        <v>3127</v>
      </c>
      <c r="O873" s="242" t="s">
        <v>2977</v>
      </c>
      <c r="P873" s="242" t="s">
        <v>674</v>
      </c>
      <c r="Q873" s="210">
        <v>1972</v>
      </c>
      <c r="R873" s="211">
        <v>2</v>
      </c>
      <c r="S873" s="211" t="s">
        <v>667</v>
      </c>
      <c r="T873" s="211" t="s">
        <v>667</v>
      </c>
      <c r="U873" s="211" t="s">
        <v>667</v>
      </c>
      <c r="V873" s="211" t="s">
        <v>667</v>
      </c>
      <c r="W873" s="211" t="s">
        <v>667</v>
      </c>
      <c r="X873" s="212">
        <v>0</v>
      </c>
      <c r="Y873" s="212">
        <v>0</v>
      </c>
      <c r="Z873" s="239" t="s">
        <v>2988</v>
      </c>
      <c r="AA873" s="240">
        <v>2022</v>
      </c>
      <c r="AB873" s="215">
        <v>3</v>
      </c>
      <c r="AC873" s="215">
        <v>25</v>
      </c>
      <c r="AD873" s="220" t="b">
        <f>IF(ISBLANK(GroupMember[[#This Row],[1. Identifiant interne d’exploitation agricole*]]),"",IF(ISERROR(MATCH(GroupMember[[#This Row],[1. Identifiant interne d’exploitation agricole*]],CertifiedCrop[1. Identifiant interne d’exploitation agricole*],0)),FALSE,TRUE))</f>
        <v>1</v>
      </c>
      <c r="AE873" s="220" t="b">
        <f>IF(ISBLANK(GroupMember[[#This Row],[1. Identifiant interne d’exploitation agricole*]]),"",IF(ISERROR(MATCH(GroupMember[[#This Row],[1. Identifiant interne d’exploitation agricole*]],FarmUnit[1. Identifiant interne d’exploitation agricole*],0)),FALSE,TRUE))</f>
        <v>1</v>
      </c>
      <c r="AF873" s="165" t="str">
        <f t="shared" si="52"/>
        <v>DIAKITE OUSMANOU</v>
      </c>
      <c r="AG873" s="166" t="str">
        <f t="shared" si="53"/>
        <v>25/3/2022</v>
      </c>
      <c r="AH873" s="167">
        <f t="shared" si="55"/>
        <v>3</v>
      </c>
      <c r="AI873" s="168">
        <f t="shared" si="54"/>
        <v>0</v>
      </c>
    </row>
    <row r="874" spans="1:35" ht="16.5" customHeight="1" x14ac:dyDescent="0.2">
      <c r="A874" s="206" t="s">
        <v>2978</v>
      </c>
      <c r="B874" s="238" t="s">
        <v>667</v>
      </c>
      <c r="C874" s="221" t="s">
        <v>2978</v>
      </c>
      <c r="D874" s="206" t="s">
        <v>2840</v>
      </c>
      <c r="E874" s="206" t="s">
        <v>2656</v>
      </c>
      <c r="F874" s="206" t="s">
        <v>670</v>
      </c>
      <c r="G874" s="206" t="s">
        <v>2656</v>
      </c>
      <c r="H874" s="276">
        <v>1.1299999999999999</v>
      </c>
      <c r="I874" s="206" t="s">
        <v>671</v>
      </c>
      <c r="J874" s="206">
        <v>1</v>
      </c>
      <c r="K874" s="207">
        <v>2022</v>
      </c>
      <c r="L874" s="241" t="s">
        <v>2979</v>
      </c>
      <c r="M874" s="241" t="s">
        <v>2849</v>
      </c>
      <c r="N874" s="262" t="s">
        <v>3126</v>
      </c>
      <c r="O874" s="242" t="s">
        <v>2980</v>
      </c>
      <c r="P874" s="242" t="s">
        <v>674</v>
      </c>
      <c r="Q874" s="210">
        <v>1980</v>
      </c>
      <c r="R874" s="211">
        <v>3</v>
      </c>
      <c r="S874" s="211" t="s">
        <v>667</v>
      </c>
      <c r="T874" s="211" t="s">
        <v>667</v>
      </c>
      <c r="U874" s="211" t="s">
        <v>667</v>
      </c>
      <c r="V874" s="211" t="s">
        <v>667</v>
      </c>
      <c r="W874" s="211" t="s">
        <v>667</v>
      </c>
      <c r="X874" s="212">
        <v>0</v>
      </c>
      <c r="Y874" s="212">
        <v>0</v>
      </c>
      <c r="Z874" s="239" t="s">
        <v>2988</v>
      </c>
      <c r="AA874" s="240">
        <v>2022</v>
      </c>
      <c r="AB874" s="215">
        <v>3</v>
      </c>
      <c r="AC874" s="215">
        <v>20</v>
      </c>
      <c r="AD874" s="220" t="b">
        <f>IF(ISBLANK(GroupMember[[#This Row],[1. Identifiant interne d’exploitation agricole*]]),"",IF(ISERROR(MATCH(GroupMember[[#This Row],[1. Identifiant interne d’exploitation agricole*]],CertifiedCrop[1. Identifiant interne d’exploitation agricole*],0)),FALSE,TRUE))</f>
        <v>1</v>
      </c>
      <c r="AE874" s="220" t="b">
        <f>IF(ISBLANK(GroupMember[[#This Row],[1. Identifiant interne d’exploitation agricole*]]),"",IF(ISERROR(MATCH(GroupMember[[#This Row],[1. Identifiant interne d’exploitation agricole*]],FarmUnit[1. Identifiant interne d’exploitation agricole*],0)),FALSE,TRUE))</f>
        <v>1</v>
      </c>
      <c r="AF874" s="165" t="str">
        <f t="shared" si="52"/>
        <v>FERE SYLLA</v>
      </c>
      <c r="AG874" s="166" t="str">
        <f t="shared" si="53"/>
        <v>20/3/2022</v>
      </c>
      <c r="AH874" s="167">
        <f t="shared" si="55"/>
        <v>1</v>
      </c>
      <c r="AI874" s="168">
        <f t="shared" si="54"/>
        <v>0</v>
      </c>
    </row>
    <row r="875" spans="1:35" ht="16.5" customHeight="1" x14ac:dyDescent="0.2">
      <c r="A875" s="206" t="s">
        <v>2981</v>
      </c>
      <c r="B875" s="238" t="s">
        <v>667</v>
      </c>
      <c r="C875" s="221" t="s">
        <v>2981</v>
      </c>
      <c r="D875" s="206" t="s">
        <v>2840</v>
      </c>
      <c r="E875" s="206" t="s">
        <v>2656</v>
      </c>
      <c r="F875" s="206" t="s">
        <v>670</v>
      </c>
      <c r="G875" s="206" t="s">
        <v>2656</v>
      </c>
      <c r="H875" s="276">
        <v>2.0099999999999998</v>
      </c>
      <c r="I875" s="206" t="s">
        <v>671</v>
      </c>
      <c r="J875" s="206">
        <v>1</v>
      </c>
      <c r="K875" s="207">
        <v>2022</v>
      </c>
      <c r="L875" s="241" t="s">
        <v>2982</v>
      </c>
      <c r="M875" s="241" t="s">
        <v>2046</v>
      </c>
      <c r="N875" s="262" t="s">
        <v>667</v>
      </c>
      <c r="O875" s="242" t="s">
        <v>667</v>
      </c>
      <c r="P875" s="242" t="s">
        <v>674</v>
      </c>
      <c r="Q875" s="210">
        <v>1983</v>
      </c>
      <c r="R875" s="211">
        <v>3</v>
      </c>
      <c r="S875" s="211" t="s">
        <v>667</v>
      </c>
      <c r="T875" s="211" t="s">
        <v>667</v>
      </c>
      <c r="U875" s="211" t="s">
        <v>667</v>
      </c>
      <c r="V875" s="211" t="s">
        <v>667</v>
      </c>
      <c r="W875" s="211" t="s">
        <v>667</v>
      </c>
      <c r="X875" s="212">
        <v>0</v>
      </c>
      <c r="Y875" s="212">
        <v>0</v>
      </c>
      <c r="Z875" s="239" t="s">
        <v>2988</v>
      </c>
      <c r="AA875" s="240">
        <v>2022</v>
      </c>
      <c r="AB875" s="215">
        <v>3</v>
      </c>
      <c r="AC875" s="215">
        <v>21</v>
      </c>
      <c r="AD875" s="220" t="b">
        <f>IF(ISBLANK(GroupMember[[#This Row],[1. Identifiant interne d’exploitation agricole*]]),"",IF(ISERROR(MATCH(GroupMember[[#This Row],[1. Identifiant interne d’exploitation agricole*]],CertifiedCrop[1. Identifiant interne d’exploitation agricole*],0)),FALSE,TRUE))</f>
        <v>1</v>
      </c>
      <c r="AE875" s="220" t="b">
        <f>IF(ISBLANK(GroupMember[[#This Row],[1. Identifiant interne d’exploitation agricole*]]),"",IF(ISERROR(MATCH(GroupMember[[#This Row],[1. Identifiant interne d’exploitation agricole*]],FarmUnit[1. Identifiant interne d’exploitation agricole*],0)),FALSE,TRUE))</f>
        <v>1</v>
      </c>
      <c r="AF875" s="165" t="str">
        <f t="shared" si="52"/>
        <v>SEKOU COULIBALY</v>
      </c>
      <c r="AG875" s="166" t="str">
        <f t="shared" si="53"/>
        <v>21/3/2022</v>
      </c>
      <c r="AH875" s="167">
        <f t="shared" si="55"/>
        <v>2</v>
      </c>
      <c r="AI875" s="168">
        <f t="shared" si="54"/>
        <v>0</v>
      </c>
    </row>
    <row r="876" spans="1:35" ht="16.5" customHeight="1" x14ac:dyDescent="0.2">
      <c r="A876" s="221" t="s">
        <v>2983</v>
      </c>
      <c r="B876" s="238" t="s">
        <v>667</v>
      </c>
      <c r="C876" s="221" t="s">
        <v>2983</v>
      </c>
      <c r="D876" s="221" t="s">
        <v>2840</v>
      </c>
      <c r="E876" s="206" t="s">
        <v>2656</v>
      </c>
      <c r="F876" s="206" t="s">
        <v>670</v>
      </c>
      <c r="G876" s="206" t="s">
        <v>2656</v>
      </c>
      <c r="H876" s="276">
        <v>1.17</v>
      </c>
      <c r="I876" s="206" t="s">
        <v>671</v>
      </c>
      <c r="J876" s="206">
        <v>1</v>
      </c>
      <c r="K876" s="207">
        <v>2022</v>
      </c>
      <c r="L876" s="241" t="s">
        <v>2984</v>
      </c>
      <c r="M876" s="241" t="s">
        <v>2849</v>
      </c>
      <c r="N876" s="262" t="s">
        <v>3125</v>
      </c>
      <c r="O876" s="242" t="s">
        <v>667</v>
      </c>
      <c r="P876" s="242" t="s">
        <v>674</v>
      </c>
      <c r="Q876" s="210">
        <v>1980</v>
      </c>
      <c r="R876" s="211">
        <v>3</v>
      </c>
      <c r="S876" s="211" t="s">
        <v>667</v>
      </c>
      <c r="T876" s="211" t="s">
        <v>667</v>
      </c>
      <c r="U876" s="211" t="s">
        <v>667</v>
      </c>
      <c r="V876" s="211" t="s">
        <v>667</v>
      </c>
      <c r="W876" s="211" t="s">
        <v>667</v>
      </c>
      <c r="X876" s="212">
        <v>0</v>
      </c>
      <c r="Y876" s="212">
        <v>0</v>
      </c>
      <c r="Z876" s="239" t="s">
        <v>2988</v>
      </c>
      <c r="AA876" s="240">
        <v>2022</v>
      </c>
      <c r="AB876" s="215">
        <v>3</v>
      </c>
      <c r="AC876" s="215">
        <v>21</v>
      </c>
      <c r="AD876" s="220" t="b">
        <f>IF(ISBLANK(GroupMember[[#This Row],[1. Identifiant interne d’exploitation agricole*]]),"",IF(ISERROR(MATCH(GroupMember[[#This Row],[1. Identifiant interne d’exploitation agricole*]],CertifiedCrop[1. Identifiant interne d’exploitation agricole*],0)),FALSE,TRUE))</f>
        <v>1</v>
      </c>
      <c r="AE876" s="220" t="b">
        <f>IF(ISBLANK(GroupMember[[#This Row],[1. Identifiant interne d’exploitation agricole*]]),"",IF(ISERROR(MATCH(GroupMember[[#This Row],[1. Identifiant interne d’exploitation agricole*]],FarmUnit[1. Identifiant interne d’exploitation agricole*],0)),FALSE,TRUE))</f>
        <v>1</v>
      </c>
      <c r="AF876" s="165" t="str">
        <f t="shared" si="52"/>
        <v>MAMADOU  SYLLA</v>
      </c>
      <c r="AG876" s="166" t="str">
        <f t="shared" si="53"/>
        <v>21/3/2022</v>
      </c>
      <c r="AH876" s="167">
        <f t="shared" si="55"/>
        <v>2</v>
      </c>
      <c r="AI876" s="168">
        <f t="shared" si="54"/>
        <v>0</v>
      </c>
    </row>
    <row r="877" spans="1:35" ht="15" customHeight="1" x14ac:dyDescent="0.2">
      <c r="A877" s="243"/>
      <c r="B877" s="244"/>
      <c r="C877" s="243"/>
      <c r="D877" s="244"/>
      <c r="E877" s="244"/>
      <c r="F877" s="244"/>
      <c r="G877" s="244"/>
      <c r="H877" s="273"/>
      <c r="I877" s="244"/>
      <c r="J877" s="244"/>
      <c r="K877" s="246"/>
      <c r="L877" s="247"/>
      <c r="M877" s="247"/>
      <c r="N877" s="229"/>
      <c r="O877" s="248"/>
      <c r="P877" s="248"/>
      <c r="Q877" s="210">
        <v>1987</v>
      </c>
      <c r="R877" s="211"/>
      <c r="S877" s="250"/>
      <c r="T877" s="206"/>
      <c r="U877" s="211"/>
      <c r="V877" s="211"/>
      <c r="W877" s="211"/>
      <c r="X877" s="251"/>
      <c r="Y877" s="251"/>
      <c r="Z877" s="252"/>
      <c r="AA877" s="253"/>
      <c r="AB877" s="254"/>
      <c r="AC877" s="254"/>
      <c r="AD877" s="255" t="str">
        <f>IF(ISBLANK(GroupMember[[#This Row],[1. Identifiant interne d’exploitation agricole*]]),"",IF(ISERROR(MATCH(GroupMember[[#This Row],[1. Identifiant interne d’exploitation agricole*]],CertifiedCrop[1. Identifiant interne d’exploitation agricole*],0)),FALSE,TRUE))</f>
        <v/>
      </c>
      <c r="AE877" s="255" t="str">
        <f>IF(ISBLANK(GroupMember[[#This Row],[1. Identifiant interne d’exploitation agricole*]]),"",IF(ISERROR(MATCH(GroupMember[[#This Row],[1. Identifiant interne d’exploitation agricole*]],FarmUnit[1. Identifiant interne d’exploitation agricole*],0)),FALSE,TRUE))</f>
        <v/>
      </c>
      <c r="AF877" s="256" t="str">
        <f t="shared" ref="AF877:AF908" si="56">IFERROR(CONCATENATE(L877," ",M877),"")</f>
        <v xml:space="preserve"> </v>
      </c>
      <c r="AG877" s="257" t="str">
        <f t="shared" ref="AG877:AG908" si="57">CONCATENATE(AC877,"/",AB877,"/",AA877)</f>
        <v>//</v>
      </c>
      <c r="AH877" s="258">
        <f t="shared" ref="AH877:AH908" si="58">COUNTIFS(Z:Z,Z877,AG:AG,AG877)</f>
        <v>0</v>
      </c>
      <c r="AI877" s="259">
        <f t="shared" ref="AI877:AI908" si="59">IF((X877+Y877/12)&lt;0,"",(X877+Y877/12))</f>
        <v>0</v>
      </c>
    </row>
    <row r="878" spans="1:35" ht="15" customHeight="1" x14ac:dyDescent="0.2">
      <c r="A878" s="243"/>
      <c r="B878" s="244"/>
      <c r="C878" s="243"/>
      <c r="D878" s="244"/>
      <c r="E878" s="244"/>
      <c r="F878" s="244"/>
      <c r="G878" s="244"/>
      <c r="H878" s="273"/>
      <c r="I878" s="244"/>
      <c r="J878" s="244"/>
      <c r="K878" s="246"/>
      <c r="L878" s="247"/>
      <c r="M878" s="247"/>
      <c r="N878" s="229"/>
      <c r="O878" s="248"/>
      <c r="P878" s="248"/>
      <c r="Q878" s="210">
        <v>1980</v>
      </c>
      <c r="R878" s="211"/>
      <c r="S878" s="250"/>
      <c r="T878" s="206"/>
      <c r="U878" s="211"/>
      <c r="V878" s="211"/>
      <c r="W878" s="211"/>
      <c r="X878" s="251"/>
      <c r="Y878" s="251"/>
      <c r="Z878" s="252"/>
      <c r="AA878" s="253"/>
      <c r="AB878" s="254"/>
      <c r="AC878" s="254"/>
      <c r="AD878" s="255" t="str">
        <f>IF(ISBLANK(GroupMember[[#This Row],[1. Identifiant interne d’exploitation agricole*]]),"",IF(ISERROR(MATCH(GroupMember[[#This Row],[1. Identifiant interne d’exploitation agricole*]],CertifiedCrop[1. Identifiant interne d’exploitation agricole*],0)),FALSE,TRUE))</f>
        <v/>
      </c>
      <c r="AE878" s="255" t="str">
        <f>IF(ISBLANK(GroupMember[[#This Row],[1. Identifiant interne d’exploitation agricole*]]),"",IF(ISERROR(MATCH(GroupMember[[#This Row],[1. Identifiant interne d’exploitation agricole*]],FarmUnit[1. Identifiant interne d’exploitation agricole*],0)),FALSE,TRUE))</f>
        <v/>
      </c>
      <c r="AF878" s="256" t="str">
        <f t="shared" si="56"/>
        <v xml:space="preserve"> </v>
      </c>
      <c r="AG878" s="257" t="str">
        <f t="shared" si="57"/>
        <v>//</v>
      </c>
      <c r="AH878" s="258">
        <f t="shared" si="58"/>
        <v>0</v>
      </c>
      <c r="AI878" s="259">
        <f t="shared" si="59"/>
        <v>0</v>
      </c>
    </row>
    <row r="879" spans="1:35" ht="15" customHeight="1" x14ac:dyDescent="0.2">
      <c r="A879" s="243"/>
      <c r="B879" s="244"/>
      <c r="C879" s="243"/>
      <c r="D879" s="244"/>
      <c r="E879" s="244"/>
      <c r="F879" s="244"/>
      <c r="G879" s="244"/>
      <c r="H879" s="273"/>
      <c r="I879" s="244"/>
      <c r="J879" s="244"/>
      <c r="K879" s="246"/>
      <c r="L879" s="247"/>
      <c r="M879" s="247"/>
      <c r="N879" s="229"/>
      <c r="O879" s="248"/>
      <c r="P879" s="248"/>
      <c r="Q879" s="210">
        <v>1973</v>
      </c>
      <c r="R879" s="211"/>
      <c r="S879" s="250"/>
      <c r="T879" s="206"/>
      <c r="U879" s="211"/>
      <c r="V879" s="211"/>
      <c r="W879" s="211"/>
      <c r="X879" s="251"/>
      <c r="Y879" s="251"/>
      <c r="Z879" s="252"/>
      <c r="AA879" s="253"/>
      <c r="AB879" s="254"/>
      <c r="AC879" s="254"/>
      <c r="AD879" s="255" t="str">
        <f>IF(ISBLANK(GroupMember[[#This Row],[1. Identifiant interne d’exploitation agricole*]]),"",IF(ISERROR(MATCH(GroupMember[[#This Row],[1. Identifiant interne d’exploitation agricole*]],CertifiedCrop[1. Identifiant interne d’exploitation agricole*],0)),FALSE,TRUE))</f>
        <v/>
      </c>
      <c r="AE879" s="255" t="str">
        <f>IF(ISBLANK(GroupMember[[#This Row],[1. Identifiant interne d’exploitation agricole*]]),"",IF(ISERROR(MATCH(GroupMember[[#This Row],[1. Identifiant interne d’exploitation agricole*]],FarmUnit[1. Identifiant interne d’exploitation agricole*],0)),FALSE,TRUE))</f>
        <v/>
      </c>
      <c r="AF879" s="256" t="str">
        <f t="shared" si="56"/>
        <v xml:space="preserve"> </v>
      </c>
      <c r="AG879" s="257" t="str">
        <f t="shared" si="57"/>
        <v>//</v>
      </c>
      <c r="AH879" s="258">
        <f t="shared" si="58"/>
        <v>0</v>
      </c>
      <c r="AI879" s="259">
        <f t="shared" si="59"/>
        <v>0</v>
      </c>
    </row>
    <row r="880" spans="1:35" ht="15" customHeight="1" x14ac:dyDescent="0.2">
      <c r="A880" s="243"/>
      <c r="B880" s="244"/>
      <c r="C880" s="243"/>
      <c r="D880" s="244"/>
      <c r="E880" s="244"/>
      <c r="F880" s="244"/>
      <c r="G880" s="244"/>
      <c r="H880" s="273"/>
      <c r="I880" s="244"/>
      <c r="J880" s="244"/>
      <c r="K880" s="246"/>
      <c r="L880" s="247"/>
      <c r="M880" s="247"/>
      <c r="N880" s="229"/>
      <c r="O880" s="248"/>
      <c r="P880" s="248"/>
      <c r="Q880" s="210">
        <v>1988</v>
      </c>
      <c r="R880" s="211"/>
      <c r="S880" s="250"/>
      <c r="T880" s="206"/>
      <c r="U880" s="211"/>
      <c r="V880" s="211"/>
      <c r="W880" s="211"/>
      <c r="X880" s="251"/>
      <c r="Y880" s="251"/>
      <c r="Z880" s="252"/>
      <c r="AA880" s="253"/>
      <c r="AB880" s="254"/>
      <c r="AC880" s="254"/>
      <c r="AD880" s="255" t="str">
        <f>IF(ISBLANK(GroupMember[[#This Row],[1. Identifiant interne d’exploitation agricole*]]),"",IF(ISERROR(MATCH(GroupMember[[#This Row],[1. Identifiant interne d’exploitation agricole*]],CertifiedCrop[1. Identifiant interne d’exploitation agricole*],0)),FALSE,TRUE))</f>
        <v/>
      </c>
      <c r="AE880" s="255" t="str">
        <f>IF(ISBLANK(GroupMember[[#This Row],[1. Identifiant interne d’exploitation agricole*]]),"",IF(ISERROR(MATCH(GroupMember[[#This Row],[1. Identifiant interne d’exploitation agricole*]],FarmUnit[1. Identifiant interne d’exploitation agricole*],0)),FALSE,TRUE))</f>
        <v/>
      </c>
      <c r="AF880" s="256" t="str">
        <f t="shared" si="56"/>
        <v xml:space="preserve"> </v>
      </c>
      <c r="AG880" s="257" t="str">
        <f t="shared" si="57"/>
        <v>//</v>
      </c>
      <c r="AH880" s="258">
        <f t="shared" si="58"/>
        <v>0</v>
      </c>
      <c r="AI880" s="259">
        <f t="shared" si="59"/>
        <v>0</v>
      </c>
    </row>
    <row r="881" spans="1:35" ht="15" customHeight="1" x14ac:dyDescent="0.2">
      <c r="A881" s="243"/>
      <c r="B881" s="244"/>
      <c r="C881" s="243"/>
      <c r="D881" s="244"/>
      <c r="E881" s="244"/>
      <c r="F881" s="244"/>
      <c r="G881" s="244"/>
      <c r="H881" s="273"/>
      <c r="I881" s="244"/>
      <c r="J881" s="244"/>
      <c r="K881" s="246"/>
      <c r="L881" s="247"/>
      <c r="M881" s="247"/>
      <c r="N881" s="229"/>
      <c r="O881" s="248"/>
      <c r="P881" s="248"/>
      <c r="Q881" s="210">
        <v>1987</v>
      </c>
      <c r="R881" s="211"/>
      <c r="S881" s="250"/>
      <c r="T881" s="206"/>
      <c r="U881" s="211"/>
      <c r="V881" s="211"/>
      <c r="W881" s="211"/>
      <c r="X881" s="251"/>
      <c r="Y881" s="251"/>
      <c r="Z881" s="252"/>
      <c r="AA881" s="253"/>
      <c r="AB881" s="254"/>
      <c r="AC881" s="254"/>
      <c r="AD881" s="255" t="str">
        <f>IF(ISBLANK(GroupMember[[#This Row],[1. Identifiant interne d’exploitation agricole*]]),"",IF(ISERROR(MATCH(GroupMember[[#This Row],[1. Identifiant interne d’exploitation agricole*]],CertifiedCrop[1. Identifiant interne d’exploitation agricole*],0)),FALSE,TRUE))</f>
        <v/>
      </c>
      <c r="AE881" s="255" t="str">
        <f>IF(ISBLANK(GroupMember[[#This Row],[1. Identifiant interne d’exploitation agricole*]]),"",IF(ISERROR(MATCH(GroupMember[[#This Row],[1. Identifiant interne d’exploitation agricole*]],FarmUnit[1. Identifiant interne d’exploitation agricole*],0)),FALSE,TRUE))</f>
        <v/>
      </c>
      <c r="AF881" s="256" t="str">
        <f t="shared" si="56"/>
        <v xml:space="preserve"> </v>
      </c>
      <c r="AG881" s="257" t="str">
        <f t="shared" si="57"/>
        <v>//</v>
      </c>
      <c r="AH881" s="258">
        <f t="shared" si="58"/>
        <v>0</v>
      </c>
      <c r="AI881" s="259">
        <f t="shared" si="59"/>
        <v>0</v>
      </c>
    </row>
    <row r="882" spans="1:35" ht="15" customHeight="1" x14ac:dyDescent="0.2">
      <c r="A882" s="243"/>
      <c r="B882" s="244"/>
      <c r="C882" s="243"/>
      <c r="D882" s="244"/>
      <c r="E882" s="244"/>
      <c r="F882" s="244"/>
      <c r="G882" s="244"/>
      <c r="H882" s="274"/>
      <c r="I882" s="244"/>
      <c r="J882" s="244"/>
      <c r="K882" s="246"/>
      <c r="L882" s="247"/>
      <c r="M882" s="247"/>
      <c r="N882" s="229"/>
      <c r="O882" s="248"/>
      <c r="P882" s="248"/>
      <c r="Q882" s="210">
        <v>1986</v>
      </c>
      <c r="R882" s="211"/>
      <c r="S882" s="250"/>
      <c r="T882" s="206"/>
      <c r="U882" s="211"/>
      <c r="V882" s="211"/>
      <c r="W882" s="211"/>
      <c r="X882" s="251"/>
      <c r="Y882" s="251"/>
      <c r="Z882" s="252"/>
      <c r="AA882" s="253"/>
      <c r="AB882" s="254"/>
      <c r="AC882" s="254"/>
      <c r="AD882" s="255" t="str">
        <f>IF(ISBLANK(GroupMember[[#This Row],[1. Identifiant interne d’exploitation agricole*]]),"",IF(ISERROR(MATCH(GroupMember[[#This Row],[1. Identifiant interne d’exploitation agricole*]],CertifiedCrop[1. Identifiant interne d’exploitation agricole*],0)),FALSE,TRUE))</f>
        <v/>
      </c>
      <c r="AE882" s="255" t="str">
        <f>IF(ISBLANK(GroupMember[[#This Row],[1. Identifiant interne d’exploitation agricole*]]),"",IF(ISERROR(MATCH(GroupMember[[#This Row],[1. Identifiant interne d’exploitation agricole*]],FarmUnit[1. Identifiant interne d’exploitation agricole*],0)),FALSE,TRUE))</f>
        <v/>
      </c>
      <c r="AF882" s="256" t="str">
        <f t="shared" si="56"/>
        <v xml:space="preserve"> </v>
      </c>
      <c r="AG882" s="257" t="str">
        <f t="shared" si="57"/>
        <v>//</v>
      </c>
      <c r="AH882" s="258">
        <f t="shared" si="58"/>
        <v>0</v>
      </c>
      <c r="AI882" s="259">
        <f t="shared" si="59"/>
        <v>0</v>
      </c>
    </row>
    <row r="883" spans="1:35" ht="15" customHeight="1" x14ac:dyDescent="0.2">
      <c r="A883" s="243"/>
      <c r="B883" s="244"/>
      <c r="C883" s="243"/>
      <c r="D883" s="244"/>
      <c r="E883" s="244"/>
      <c r="F883" s="244"/>
      <c r="G883" s="244"/>
      <c r="H883" s="274"/>
      <c r="I883" s="244"/>
      <c r="J883" s="244"/>
      <c r="K883" s="246"/>
      <c r="L883" s="247"/>
      <c r="M883" s="247"/>
      <c r="N883" s="229"/>
      <c r="O883" s="248"/>
      <c r="P883" s="248"/>
      <c r="Q883" s="210">
        <v>1986</v>
      </c>
      <c r="R883" s="211"/>
      <c r="S883" s="250"/>
      <c r="T883" s="206"/>
      <c r="U883" s="211"/>
      <c r="V883" s="211"/>
      <c r="W883" s="211"/>
      <c r="X883" s="251"/>
      <c r="Y883" s="251"/>
      <c r="Z883" s="252"/>
      <c r="AA883" s="253"/>
      <c r="AB883" s="254"/>
      <c r="AC883" s="254"/>
      <c r="AD883" s="255" t="str">
        <f>IF(ISBLANK(GroupMember[[#This Row],[1. Identifiant interne d’exploitation agricole*]]),"",IF(ISERROR(MATCH(GroupMember[[#This Row],[1. Identifiant interne d’exploitation agricole*]],CertifiedCrop[1. Identifiant interne d’exploitation agricole*],0)),FALSE,TRUE))</f>
        <v/>
      </c>
      <c r="AE883" s="255" t="str">
        <f>IF(ISBLANK(GroupMember[[#This Row],[1. Identifiant interne d’exploitation agricole*]]),"",IF(ISERROR(MATCH(GroupMember[[#This Row],[1. Identifiant interne d’exploitation agricole*]],FarmUnit[1. Identifiant interne d’exploitation agricole*],0)),FALSE,TRUE))</f>
        <v/>
      </c>
      <c r="AF883" s="256" t="str">
        <f t="shared" si="56"/>
        <v xml:space="preserve"> </v>
      </c>
      <c r="AG883" s="257" t="str">
        <f t="shared" si="57"/>
        <v>//</v>
      </c>
      <c r="AH883" s="258">
        <f t="shared" si="58"/>
        <v>0</v>
      </c>
      <c r="AI883" s="259">
        <f t="shared" si="59"/>
        <v>0</v>
      </c>
    </row>
    <row r="884" spans="1:35" ht="15" customHeight="1" x14ac:dyDescent="0.2">
      <c r="A884" s="243"/>
      <c r="B884" s="244"/>
      <c r="C884" s="243"/>
      <c r="D884" s="244"/>
      <c r="E884" s="244"/>
      <c r="F884" s="244"/>
      <c r="G884" s="244"/>
      <c r="H884" s="274"/>
      <c r="I884" s="244"/>
      <c r="J884" s="244"/>
      <c r="K884" s="246"/>
      <c r="L884" s="247"/>
      <c r="M884" s="247"/>
      <c r="N884" s="229"/>
      <c r="O884" s="248"/>
      <c r="P884" s="248"/>
      <c r="Q884" s="210">
        <v>1976</v>
      </c>
      <c r="R884" s="211"/>
      <c r="S884" s="250"/>
      <c r="T884" s="206"/>
      <c r="U884" s="211"/>
      <c r="V884" s="211"/>
      <c r="W884" s="211"/>
      <c r="X884" s="251"/>
      <c r="Y884" s="251"/>
      <c r="Z884" s="252"/>
      <c r="AA884" s="253"/>
      <c r="AB884" s="254"/>
      <c r="AC884" s="254"/>
      <c r="AD884" s="255" t="str">
        <f>IF(ISBLANK(GroupMember[[#This Row],[1. Identifiant interne d’exploitation agricole*]]),"",IF(ISERROR(MATCH(GroupMember[[#This Row],[1. Identifiant interne d’exploitation agricole*]],CertifiedCrop[1. Identifiant interne d’exploitation agricole*],0)),FALSE,TRUE))</f>
        <v/>
      </c>
      <c r="AE884" s="255" t="str">
        <f>IF(ISBLANK(GroupMember[[#This Row],[1. Identifiant interne d’exploitation agricole*]]),"",IF(ISERROR(MATCH(GroupMember[[#This Row],[1. Identifiant interne d’exploitation agricole*]],FarmUnit[1. Identifiant interne d’exploitation agricole*],0)),FALSE,TRUE))</f>
        <v/>
      </c>
      <c r="AF884" s="256" t="str">
        <f t="shared" si="56"/>
        <v xml:space="preserve"> </v>
      </c>
      <c r="AG884" s="257" t="str">
        <f t="shared" si="57"/>
        <v>//</v>
      </c>
      <c r="AH884" s="258">
        <f t="shared" si="58"/>
        <v>0</v>
      </c>
      <c r="AI884" s="259">
        <f t="shared" si="59"/>
        <v>0</v>
      </c>
    </row>
    <row r="885" spans="1:35" ht="15" customHeight="1" x14ac:dyDescent="0.2">
      <c r="A885" s="243"/>
      <c r="B885" s="244"/>
      <c r="C885" s="243"/>
      <c r="D885" s="244"/>
      <c r="E885" s="244"/>
      <c r="F885" s="244"/>
      <c r="G885" s="244"/>
      <c r="H885" s="274"/>
      <c r="I885" s="244"/>
      <c r="J885" s="244"/>
      <c r="K885" s="246"/>
      <c r="L885" s="247"/>
      <c r="M885" s="247"/>
      <c r="N885" s="229"/>
      <c r="O885" s="248"/>
      <c r="P885" s="248"/>
      <c r="Q885" s="210">
        <v>1976</v>
      </c>
      <c r="R885" s="211"/>
      <c r="S885" s="250"/>
      <c r="T885" s="206"/>
      <c r="U885" s="211"/>
      <c r="V885" s="211"/>
      <c r="W885" s="211"/>
      <c r="X885" s="251"/>
      <c r="Y885" s="251"/>
      <c r="Z885" s="252"/>
      <c r="AA885" s="253"/>
      <c r="AB885" s="254"/>
      <c r="AC885" s="254"/>
      <c r="AD885" s="255" t="str">
        <f>IF(ISBLANK(GroupMember[[#This Row],[1. Identifiant interne d’exploitation agricole*]]),"",IF(ISERROR(MATCH(GroupMember[[#This Row],[1. Identifiant interne d’exploitation agricole*]],CertifiedCrop[1. Identifiant interne d’exploitation agricole*],0)),FALSE,TRUE))</f>
        <v/>
      </c>
      <c r="AE885" s="255" t="str">
        <f>IF(ISBLANK(GroupMember[[#This Row],[1. Identifiant interne d’exploitation agricole*]]),"",IF(ISERROR(MATCH(GroupMember[[#This Row],[1. Identifiant interne d’exploitation agricole*]],FarmUnit[1. Identifiant interne d’exploitation agricole*],0)),FALSE,TRUE))</f>
        <v/>
      </c>
      <c r="AF885" s="256" t="str">
        <f t="shared" si="56"/>
        <v xml:space="preserve"> </v>
      </c>
      <c r="AG885" s="257" t="str">
        <f t="shared" si="57"/>
        <v>//</v>
      </c>
      <c r="AH885" s="258">
        <f t="shared" si="58"/>
        <v>0</v>
      </c>
      <c r="AI885" s="259">
        <f t="shared" si="59"/>
        <v>0</v>
      </c>
    </row>
    <row r="886" spans="1:35" ht="15" customHeight="1" x14ac:dyDescent="0.2">
      <c r="A886" s="243"/>
      <c r="B886" s="244"/>
      <c r="C886" s="243"/>
      <c r="D886" s="244"/>
      <c r="E886" s="244"/>
      <c r="F886" s="244"/>
      <c r="G886" s="244"/>
      <c r="H886" s="274"/>
      <c r="I886" s="244"/>
      <c r="J886" s="244"/>
      <c r="K886" s="246"/>
      <c r="L886" s="247"/>
      <c r="M886" s="247"/>
      <c r="N886" s="229"/>
      <c r="O886" s="248"/>
      <c r="P886" s="248"/>
      <c r="Q886" s="210">
        <v>1976</v>
      </c>
      <c r="R886" s="211"/>
      <c r="S886" s="250"/>
      <c r="T886" s="206"/>
      <c r="U886" s="211"/>
      <c r="V886" s="211"/>
      <c r="W886" s="211"/>
      <c r="X886" s="251"/>
      <c r="Y886" s="251"/>
      <c r="Z886" s="252"/>
      <c r="AA886" s="253"/>
      <c r="AB886" s="254"/>
      <c r="AC886" s="254"/>
      <c r="AD886" s="255" t="str">
        <f>IF(ISBLANK(GroupMember[[#This Row],[1. Identifiant interne d’exploitation agricole*]]),"",IF(ISERROR(MATCH(GroupMember[[#This Row],[1. Identifiant interne d’exploitation agricole*]],CertifiedCrop[1. Identifiant interne d’exploitation agricole*],0)),FALSE,TRUE))</f>
        <v/>
      </c>
      <c r="AE886" s="255" t="str">
        <f>IF(ISBLANK(GroupMember[[#This Row],[1. Identifiant interne d’exploitation agricole*]]),"",IF(ISERROR(MATCH(GroupMember[[#This Row],[1. Identifiant interne d’exploitation agricole*]],FarmUnit[1. Identifiant interne d’exploitation agricole*],0)),FALSE,TRUE))</f>
        <v/>
      </c>
      <c r="AF886" s="256" t="str">
        <f t="shared" si="56"/>
        <v xml:space="preserve"> </v>
      </c>
      <c r="AG886" s="257" t="str">
        <f t="shared" si="57"/>
        <v>//</v>
      </c>
      <c r="AH886" s="258">
        <f t="shared" si="58"/>
        <v>0</v>
      </c>
      <c r="AI886" s="259">
        <f t="shared" si="59"/>
        <v>0</v>
      </c>
    </row>
    <row r="887" spans="1:35" ht="15" customHeight="1" x14ac:dyDescent="0.2">
      <c r="A887" s="243"/>
      <c r="B887" s="244"/>
      <c r="C887" s="243"/>
      <c r="D887" s="244"/>
      <c r="E887" s="244"/>
      <c r="F887" s="244"/>
      <c r="G887" s="244"/>
      <c r="H887" s="274"/>
      <c r="I887" s="244"/>
      <c r="J887" s="244"/>
      <c r="K887" s="246"/>
      <c r="L887" s="247"/>
      <c r="M887" s="247"/>
      <c r="N887" s="229"/>
      <c r="O887" s="248"/>
      <c r="P887" s="248"/>
      <c r="Q887" s="210">
        <v>1976</v>
      </c>
      <c r="R887" s="211"/>
      <c r="S887" s="250"/>
      <c r="T887" s="206"/>
      <c r="U887" s="211"/>
      <c r="V887" s="211"/>
      <c r="W887" s="211"/>
      <c r="X887" s="251"/>
      <c r="Y887" s="251"/>
      <c r="Z887" s="252"/>
      <c r="AA887" s="253"/>
      <c r="AB887" s="254"/>
      <c r="AC887" s="254"/>
      <c r="AD887" s="255" t="str">
        <f>IF(ISBLANK(GroupMember[[#This Row],[1. Identifiant interne d’exploitation agricole*]]),"",IF(ISERROR(MATCH(GroupMember[[#This Row],[1. Identifiant interne d’exploitation agricole*]],CertifiedCrop[1. Identifiant interne d’exploitation agricole*],0)),FALSE,TRUE))</f>
        <v/>
      </c>
      <c r="AE887" s="255" t="str">
        <f>IF(ISBLANK(GroupMember[[#This Row],[1. Identifiant interne d’exploitation agricole*]]),"",IF(ISERROR(MATCH(GroupMember[[#This Row],[1. Identifiant interne d’exploitation agricole*]],FarmUnit[1. Identifiant interne d’exploitation agricole*],0)),FALSE,TRUE))</f>
        <v/>
      </c>
      <c r="AF887" s="256" t="str">
        <f t="shared" si="56"/>
        <v xml:space="preserve"> </v>
      </c>
      <c r="AG887" s="257" t="str">
        <f t="shared" si="57"/>
        <v>//</v>
      </c>
      <c r="AH887" s="258">
        <f t="shared" si="58"/>
        <v>0</v>
      </c>
      <c r="AI887" s="259">
        <f t="shared" si="59"/>
        <v>0</v>
      </c>
    </row>
    <row r="888" spans="1:35" ht="15" customHeight="1" x14ac:dyDescent="0.2">
      <c r="A888" s="243"/>
      <c r="B888" s="244"/>
      <c r="C888" s="243"/>
      <c r="D888" s="244"/>
      <c r="E888" s="244"/>
      <c r="F888" s="244"/>
      <c r="G888" s="244"/>
      <c r="H888" s="274"/>
      <c r="I888" s="244"/>
      <c r="J888" s="244"/>
      <c r="K888" s="246"/>
      <c r="L888" s="247"/>
      <c r="M888" s="247"/>
      <c r="N888" s="229"/>
      <c r="O888" s="248"/>
      <c r="P888" s="248"/>
      <c r="Q888" s="210">
        <v>1986</v>
      </c>
      <c r="R888" s="211"/>
      <c r="S888" s="250"/>
      <c r="T888" s="206"/>
      <c r="U888" s="211"/>
      <c r="V888" s="211"/>
      <c r="W888" s="211"/>
      <c r="X888" s="251"/>
      <c r="Y888" s="251"/>
      <c r="Z888" s="252"/>
      <c r="AA888" s="253"/>
      <c r="AB888" s="254"/>
      <c r="AC888" s="254"/>
      <c r="AD888" s="255" t="str">
        <f>IF(ISBLANK(GroupMember[[#This Row],[1. Identifiant interne d’exploitation agricole*]]),"",IF(ISERROR(MATCH(GroupMember[[#This Row],[1. Identifiant interne d’exploitation agricole*]],CertifiedCrop[1. Identifiant interne d’exploitation agricole*],0)),FALSE,TRUE))</f>
        <v/>
      </c>
      <c r="AE888" s="255" t="str">
        <f>IF(ISBLANK(GroupMember[[#This Row],[1. Identifiant interne d’exploitation agricole*]]),"",IF(ISERROR(MATCH(GroupMember[[#This Row],[1. Identifiant interne d’exploitation agricole*]],FarmUnit[1. Identifiant interne d’exploitation agricole*],0)),FALSE,TRUE))</f>
        <v/>
      </c>
      <c r="AF888" s="256" t="str">
        <f t="shared" si="56"/>
        <v xml:space="preserve"> </v>
      </c>
      <c r="AG888" s="257" t="str">
        <f t="shared" si="57"/>
        <v>//</v>
      </c>
      <c r="AH888" s="258">
        <f t="shared" si="58"/>
        <v>0</v>
      </c>
      <c r="AI888" s="259">
        <f t="shared" si="59"/>
        <v>0</v>
      </c>
    </row>
    <row r="889" spans="1:35" ht="15" customHeight="1" x14ac:dyDescent="0.2">
      <c r="A889" s="243"/>
      <c r="B889" s="244"/>
      <c r="C889" s="243"/>
      <c r="D889" s="244"/>
      <c r="E889" s="244"/>
      <c r="F889" s="244"/>
      <c r="G889" s="244"/>
      <c r="H889" s="274"/>
      <c r="I889" s="244"/>
      <c r="J889" s="244"/>
      <c r="K889" s="246"/>
      <c r="L889" s="247"/>
      <c r="M889" s="247"/>
      <c r="N889" s="229"/>
      <c r="O889" s="248"/>
      <c r="P889" s="248"/>
      <c r="Q889" s="210">
        <v>1972</v>
      </c>
      <c r="R889" s="211"/>
      <c r="S889" s="250"/>
      <c r="T889" s="206"/>
      <c r="U889" s="211"/>
      <c r="V889" s="211"/>
      <c r="W889" s="211"/>
      <c r="X889" s="251"/>
      <c r="Y889" s="251"/>
      <c r="Z889" s="252"/>
      <c r="AA889" s="253"/>
      <c r="AB889" s="254"/>
      <c r="AC889" s="254"/>
      <c r="AD889" s="255" t="str">
        <f>IF(ISBLANK(GroupMember[[#This Row],[1. Identifiant interne d’exploitation agricole*]]),"",IF(ISERROR(MATCH(GroupMember[[#This Row],[1. Identifiant interne d’exploitation agricole*]],CertifiedCrop[1. Identifiant interne d’exploitation agricole*],0)),FALSE,TRUE))</f>
        <v/>
      </c>
      <c r="AE889" s="255" t="str">
        <f>IF(ISBLANK(GroupMember[[#This Row],[1. Identifiant interne d’exploitation agricole*]]),"",IF(ISERROR(MATCH(GroupMember[[#This Row],[1. Identifiant interne d’exploitation agricole*]],FarmUnit[1. Identifiant interne d’exploitation agricole*],0)),FALSE,TRUE))</f>
        <v/>
      </c>
      <c r="AF889" s="256" t="str">
        <f t="shared" si="56"/>
        <v xml:space="preserve"> </v>
      </c>
      <c r="AG889" s="257" t="str">
        <f t="shared" si="57"/>
        <v>//</v>
      </c>
      <c r="AH889" s="258">
        <f t="shared" si="58"/>
        <v>0</v>
      </c>
      <c r="AI889" s="259">
        <f t="shared" si="59"/>
        <v>0</v>
      </c>
    </row>
    <row r="890" spans="1:35" ht="15" customHeight="1" x14ac:dyDescent="0.2">
      <c r="A890" s="243"/>
      <c r="B890" s="244"/>
      <c r="C890" s="243"/>
      <c r="D890" s="244"/>
      <c r="E890" s="244"/>
      <c r="F890" s="244"/>
      <c r="G890" s="244"/>
      <c r="H890" s="274"/>
      <c r="I890" s="244"/>
      <c r="J890" s="244"/>
      <c r="K890" s="246"/>
      <c r="L890" s="247"/>
      <c r="M890" s="247"/>
      <c r="N890" s="229"/>
      <c r="O890" s="248"/>
      <c r="P890" s="248"/>
      <c r="Q890" s="210">
        <v>1988</v>
      </c>
      <c r="R890" s="211"/>
      <c r="S890" s="250"/>
      <c r="T890" s="206"/>
      <c r="U890" s="211"/>
      <c r="V890" s="211"/>
      <c r="W890" s="211"/>
      <c r="X890" s="251"/>
      <c r="Y890" s="251"/>
      <c r="Z890" s="252"/>
      <c r="AA890" s="253"/>
      <c r="AB890" s="254"/>
      <c r="AC890" s="254"/>
      <c r="AD890" s="255" t="str">
        <f>IF(ISBLANK(GroupMember[[#This Row],[1. Identifiant interne d’exploitation agricole*]]),"",IF(ISERROR(MATCH(GroupMember[[#This Row],[1. Identifiant interne d’exploitation agricole*]],CertifiedCrop[1. Identifiant interne d’exploitation agricole*],0)),FALSE,TRUE))</f>
        <v/>
      </c>
      <c r="AE890" s="255" t="str">
        <f>IF(ISBLANK(GroupMember[[#This Row],[1. Identifiant interne d’exploitation agricole*]]),"",IF(ISERROR(MATCH(GroupMember[[#This Row],[1. Identifiant interne d’exploitation agricole*]],FarmUnit[1. Identifiant interne d’exploitation agricole*],0)),FALSE,TRUE))</f>
        <v/>
      </c>
      <c r="AF890" s="256" t="str">
        <f t="shared" si="56"/>
        <v xml:space="preserve"> </v>
      </c>
      <c r="AG890" s="257" t="str">
        <f t="shared" si="57"/>
        <v>//</v>
      </c>
      <c r="AH890" s="258">
        <f t="shared" si="58"/>
        <v>0</v>
      </c>
      <c r="AI890" s="259">
        <f t="shared" si="59"/>
        <v>0</v>
      </c>
    </row>
    <row r="891" spans="1:35" ht="15" customHeight="1" x14ac:dyDescent="0.2">
      <c r="A891" s="243"/>
      <c r="B891" s="244"/>
      <c r="C891" s="243"/>
      <c r="D891" s="244"/>
      <c r="E891" s="244"/>
      <c r="F891" s="244"/>
      <c r="G891" s="244"/>
      <c r="H891" s="274"/>
      <c r="I891" s="244"/>
      <c r="J891" s="244"/>
      <c r="K891" s="246"/>
      <c r="L891" s="247"/>
      <c r="M891" s="247"/>
      <c r="N891" s="229"/>
      <c r="O891" s="248"/>
      <c r="P891" s="248"/>
      <c r="Q891" s="210">
        <v>1975</v>
      </c>
      <c r="R891" s="211"/>
      <c r="S891" s="250"/>
      <c r="T891" s="206"/>
      <c r="U891" s="211"/>
      <c r="V891" s="211"/>
      <c r="W891" s="211"/>
      <c r="X891" s="251"/>
      <c r="Y891" s="251"/>
      <c r="Z891" s="252"/>
      <c r="AA891" s="253"/>
      <c r="AB891" s="254"/>
      <c r="AC891" s="254"/>
      <c r="AD891" s="255" t="str">
        <f>IF(ISBLANK(GroupMember[[#This Row],[1. Identifiant interne d’exploitation agricole*]]),"",IF(ISERROR(MATCH(GroupMember[[#This Row],[1. Identifiant interne d’exploitation agricole*]],CertifiedCrop[1. Identifiant interne d’exploitation agricole*],0)),FALSE,TRUE))</f>
        <v/>
      </c>
      <c r="AE891" s="255" t="str">
        <f>IF(ISBLANK(GroupMember[[#This Row],[1. Identifiant interne d’exploitation agricole*]]),"",IF(ISERROR(MATCH(GroupMember[[#This Row],[1. Identifiant interne d’exploitation agricole*]],FarmUnit[1. Identifiant interne d’exploitation agricole*],0)),FALSE,TRUE))</f>
        <v/>
      </c>
      <c r="AF891" s="256" t="str">
        <f t="shared" si="56"/>
        <v xml:space="preserve"> </v>
      </c>
      <c r="AG891" s="257" t="str">
        <f t="shared" si="57"/>
        <v>//</v>
      </c>
      <c r="AH891" s="258">
        <f t="shared" si="58"/>
        <v>0</v>
      </c>
      <c r="AI891" s="259">
        <f t="shared" si="59"/>
        <v>0</v>
      </c>
    </row>
    <row r="892" spans="1:35" ht="15" customHeight="1" x14ac:dyDescent="0.2">
      <c r="A892" s="243"/>
      <c r="B892" s="244"/>
      <c r="C892" s="243"/>
      <c r="D892" s="244"/>
      <c r="E892" s="244"/>
      <c r="F892" s="244"/>
      <c r="G892" s="244"/>
      <c r="H892" s="274"/>
      <c r="I892" s="244"/>
      <c r="J892" s="244"/>
      <c r="K892" s="246"/>
      <c r="L892" s="247"/>
      <c r="M892" s="247"/>
      <c r="N892" s="229"/>
      <c r="O892" s="248"/>
      <c r="P892" s="248"/>
      <c r="Q892" s="210">
        <v>1988</v>
      </c>
      <c r="R892" s="211"/>
      <c r="S892" s="250"/>
      <c r="T892" s="206"/>
      <c r="U892" s="211"/>
      <c r="V892" s="211"/>
      <c r="W892" s="211"/>
      <c r="X892" s="251"/>
      <c r="Y892" s="251"/>
      <c r="Z892" s="252"/>
      <c r="AA892" s="253"/>
      <c r="AB892" s="254"/>
      <c r="AC892" s="254"/>
      <c r="AD892" s="255" t="str">
        <f>IF(ISBLANK(GroupMember[[#This Row],[1. Identifiant interne d’exploitation agricole*]]),"",IF(ISERROR(MATCH(GroupMember[[#This Row],[1. Identifiant interne d’exploitation agricole*]],CertifiedCrop[1. Identifiant interne d’exploitation agricole*],0)),FALSE,TRUE))</f>
        <v/>
      </c>
      <c r="AE892" s="255" t="str">
        <f>IF(ISBLANK(GroupMember[[#This Row],[1. Identifiant interne d’exploitation agricole*]]),"",IF(ISERROR(MATCH(GroupMember[[#This Row],[1. Identifiant interne d’exploitation agricole*]],FarmUnit[1. Identifiant interne d’exploitation agricole*],0)),FALSE,TRUE))</f>
        <v/>
      </c>
      <c r="AF892" s="256" t="str">
        <f t="shared" si="56"/>
        <v xml:space="preserve"> </v>
      </c>
      <c r="AG892" s="257" t="str">
        <f t="shared" si="57"/>
        <v>//</v>
      </c>
      <c r="AH892" s="258">
        <f t="shared" si="58"/>
        <v>0</v>
      </c>
      <c r="AI892" s="259">
        <f t="shared" si="59"/>
        <v>0</v>
      </c>
    </row>
    <row r="893" spans="1:35" ht="15" customHeight="1" x14ac:dyDescent="0.2">
      <c r="A893" s="243"/>
      <c r="B893" s="244"/>
      <c r="C893" s="243"/>
      <c r="D893" s="244"/>
      <c r="E893" s="244"/>
      <c r="F893" s="244"/>
      <c r="G893" s="244"/>
      <c r="H893" s="274"/>
      <c r="I893" s="244"/>
      <c r="J893" s="244"/>
      <c r="K893" s="246"/>
      <c r="L893" s="247"/>
      <c r="M893" s="247"/>
      <c r="N893" s="229"/>
      <c r="O893" s="248"/>
      <c r="P893" s="248"/>
      <c r="Q893" s="210">
        <v>1988</v>
      </c>
      <c r="R893" s="211"/>
      <c r="S893" s="250"/>
      <c r="T893" s="206"/>
      <c r="U893" s="211"/>
      <c r="V893" s="211"/>
      <c r="W893" s="211"/>
      <c r="X893" s="251"/>
      <c r="Y893" s="251"/>
      <c r="Z893" s="252"/>
      <c r="AA893" s="253"/>
      <c r="AB893" s="254"/>
      <c r="AC893" s="254"/>
      <c r="AD893" s="255" t="str">
        <f>IF(ISBLANK(GroupMember[[#This Row],[1. Identifiant interne d’exploitation agricole*]]),"",IF(ISERROR(MATCH(GroupMember[[#This Row],[1. Identifiant interne d’exploitation agricole*]],CertifiedCrop[1. Identifiant interne d’exploitation agricole*],0)),FALSE,TRUE))</f>
        <v/>
      </c>
      <c r="AE893" s="255" t="str">
        <f>IF(ISBLANK(GroupMember[[#This Row],[1. Identifiant interne d’exploitation agricole*]]),"",IF(ISERROR(MATCH(GroupMember[[#This Row],[1. Identifiant interne d’exploitation agricole*]],FarmUnit[1. Identifiant interne d’exploitation agricole*],0)),FALSE,TRUE))</f>
        <v/>
      </c>
      <c r="AF893" s="256" t="str">
        <f t="shared" si="56"/>
        <v xml:space="preserve"> </v>
      </c>
      <c r="AG893" s="257" t="str">
        <f t="shared" si="57"/>
        <v>//</v>
      </c>
      <c r="AH893" s="258">
        <f t="shared" si="58"/>
        <v>0</v>
      </c>
      <c r="AI893" s="259">
        <f t="shared" si="59"/>
        <v>0</v>
      </c>
    </row>
    <row r="894" spans="1:35" ht="15" customHeight="1" x14ac:dyDescent="0.2">
      <c r="A894" s="243"/>
      <c r="B894" s="244"/>
      <c r="C894" s="243"/>
      <c r="D894" s="244"/>
      <c r="E894" s="244"/>
      <c r="F894" s="244"/>
      <c r="G894" s="244"/>
      <c r="H894" s="274"/>
      <c r="I894" s="244"/>
      <c r="J894" s="244"/>
      <c r="K894" s="246"/>
      <c r="L894" s="247"/>
      <c r="M894" s="247"/>
      <c r="N894" s="229"/>
      <c r="O894" s="248"/>
      <c r="P894" s="248"/>
      <c r="Q894" s="210">
        <v>1977</v>
      </c>
      <c r="R894" s="211"/>
      <c r="S894" s="250"/>
      <c r="T894" s="206"/>
      <c r="U894" s="211"/>
      <c r="V894" s="211"/>
      <c r="W894" s="211"/>
      <c r="X894" s="251"/>
      <c r="Y894" s="251"/>
      <c r="Z894" s="252"/>
      <c r="AA894" s="253"/>
      <c r="AB894" s="254"/>
      <c r="AC894" s="254"/>
      <c r="AD894" s="255" t="str">
        <f>IF(ISBLANK(GroupMember[[#This Row],[1. Identifiant interne d’exploitation agricole*]]),"",IF(ISERROR(MATCH(GroupMember[[#This Row],[1. Identifiant interne d’exploitation agricole*]],CertifiedCrop[1. Identifiant interne d’exploitation agricole*],0)),FALSE,TRUE))</f>
        <v/>
      </c>
      <c r="AE894" s="255" t="str">
        <f>IF(ISBLANK(GroupMember[[#This Row],[1. Identifiant interne d’exploitation agricole*]]),"",IF(ISERROR(MATCH(GroupMember[[#This Row],[1. Identifiant interne d’exploitation agricole*]],FarmUnit[1. Identifiant interne d’exploitation agricole*],0)),FALSE,TRUE))</f>
        <v/>
      </c>
      <c r="AF894" s="256" t="str">
        <f t="shared" si="56"/>
        <v xml:space="preserve"> </v>
      </c>
      <c r="AG894" s="257" t="str">
        <f t="shared" si="57"/>
        <v>//</v>
      </c>
      <c r="AH894" s="258">
        <f t="shared" si="58"/>
        <v>0</v>
      </c>
      <c r="AI894" s="259">
        <f t="shared" si="59"/>
        <v>0</v>
      </c>
    </row>
    <row r="895" spans="1:35" ht="15" customHeight="1" x14ac:dyDescent="0.2">
      <c r="A895" s="243"/>
      <c r="B895" s="244"/>
      <c r="C895" s="243"/>
      <c r="D895" s="244"/>
      <c r="E895" s="244"/>
      <c r="F895" s="244"/>
      <c r="G895" s="244"/>
      <c r="H895" s="274"/>
      <c r="I895" s="244"/>
      <c r="J895" s="244"/>
      <c r="K895" s="246"/>
      <c r="L895" s="247"/>
      <c r="M895" s="247"/>
      <c r="N895" s="229"/>
      <c r="O895" s="248"/>
      <c r="P895" s="248"/>
      <c r="Q895" s="210">
        <v>1986</v>
      </c>
      <c r="R895" s="211"/>
      <c r="S895" s="250"/>
      <c r="T895" s="206"/>
      <c r="U895" s="211"/>
      <c r="V895" s="211"/>
      <c r="W895" s="211"/>
      <c r="X895" s="251"/>
      <c r="Y895" s="251"/>
      <c r="Z895" s="252"/>
      <c r="AA895" s="253"/>
      <c r="AB895" s="254"/>
      <c r="AC895" s="254"/>
      <c r="AD895" s="255" t="str">
        <f>IF(ISBLANK(GroupMember[[#This Row],[1. Identifiant interne d’exploitation agricole*]]),"",IF(ISERROR(MATCH(GroupMember[[#This Row],[1. Identifiant interne d’exploitation agricole*]],CertifiedCrop[1. Identifiant interne d’exploitation agricole*],0)),FALSE,TRUE))</f>
        <v/>
      </c>
      <c r="AE895" s="255" t="str">
        <f>IF(ISBLANK(GroupMember[[#This Row],[1. Identifiant interne d’exploitation agricole*]]),"",IF(ISERROR(MATCH(GroupMember[[#This Row],[1. Identifiant interne d’exploitation agricole*]],FarmUnit[1. Identifiant interne d’exploitation agricole*],0)),FALSE,TRUE))</f>
        <v/>
      </c>
      <c r="AF895" s="256" t="str">
        <f t="shared" si="56"/>
        <v xml:space="preserve"> </v>
      </c>
      <c r="AG895" s="257" t="str">
        <f t="shared" si="57"/>
        <v>//</v>
      </c>
      <c r="AH895" s="258">
        <f t="shared" si="58"/>
        <v>0</v>
      </c>
      <c r="AI895" s="259">
        <f t="shared" si="59"/>
        <v>0</v>
      </c>
    </row>
    <row r="896" spans="1:35" ht="15" customHeight="1" x14ac:dyDescent="0.2">
      <c r="A896" s="243"/>
      <c r="B896" s="244"/>
      <c r="C896" s="243"/>
      <c r="D896" s="244"/>
      <c r="E896" s="244"/>
      <c r="F896" s="244"/>
      <c r="G896" s="244"/>
      <c r="H896" s="274"/>
      <c r="I896" s="244"/>
      <c r="J896" s="244"/>
      <c r="K896" s="246"/>
      <c r="L896" s="247"/>
      <c r="M896" s="247"/>
      <c r="N896" s="229"/>
      <c r="O896" s="248"/>
      <c r="P896" s="248"/>
      <c r="Q896" s="210">
        <v>1978</v>
      </c>
      <c r="R896" s="211"/>
      <c r="S896" s="250"/>
      <c r="T896" s="206"/>
      <c r="U896" s="211"/>
      <c r="V896" s="211"/>
      <c r="W896" s="211"/>
      <c r="X896" s="251"/>
      <c r="Y896" s="251"/>
      <c r="Z896" s="252"/>
      <c r="AA896" s="253"/>
      <c r="AB896" s="254"/>
      <c r="AC896" s="254"/>
      <c r="AD896" s="255" t="str">
        <f>IF(ISBLANK(GroupMember[[#This Row],[1. Identifiant interne d’exploitation agricole*]]),"",IF(ISERROR(MATCH(GroupMember[[#This Row],[1. Identifiant interne d’exploitation agricole*]],CertifiedCrop[1. Identifiant interne d’exploitation agricole*],0)),FALSE,TRUE))</f>
        <v/>
      </c>
      <c r="AE896" s="255" t="str">
        <f>IF(ISBLANK(GroupMember[[#This Row],[1. Identifiant interne d’exploitation agricole*]]),"",IF(ISERROR(MATCH(GroupMember[[#This Row],[1. Identifiant interne d’exploitation agricole*]],FarmUnit[1. Identifiant interne d’exploitation agricole*],0)),FALSE,TRUE))</f>
        <v/>
      </c>
      <c r="AF896" s="256" t="str">
        <f t="shared" si="56"/>
        <v xml:space="preserve"> </v>
      </c>
      <c r="AG896" s="257" t="str">
        <f t="shared" si="57"/>
        <v>//</v>
      </c>
      <c r="AH896" s="258">
        <f t="shared" si="58"/>
        <v>0</v>
      </c>
      <c r="AI896" s="259">
        <f t="shared" si="59"/>
        <v>0</v>
      </c>
    </row>
    <row r="897" spans="1:35" ht="15" customHeight="1" x14ac:dyDescent="0.2">
      <c r="A897" s="243"/>
      <c r="B897" s="244"/>
      <c r="C897" s="243"/>
      <c r="D897" s="244"/>
      <c r="E897" s="244"/>
      <c r="F897" s="244"/>
      <c r="G897" s="244"/>
      <c r="H897" s="274"/>
      <c r="I897" s="244"/>
      <c r="J897" s="244"/>
      <c r="K897" s="246"/>
      <c r="L897" s="247"/>
      <c r="M897" s="247"/>
      <c r="N897" s="229"/>
      <c r="O897" s="248"/>
      <c r="P897" s="248"/>
      <c r="Q897" s="210">
        <v>1975</v>
      </c>
      <c r="R897" s="211"/>
      <c r="S897" s="250"/>
      <c r="T897" s="206"/>
      <c r="U897" s="211"/>
      <c r="V897" s="211"/>
      <c r="W897" s="211"/>
      <c r="X897" s="251"/>
      <c r="Y897" s="251"/>
      <c r="Z897" s="252"/>
      <c r="AA897" s="253"/>
      <c r="AB897" s="254"/>
      <c r="AC897" s="254"/>
      <c r="AD897" s="255" t="str">
        <f>IF(ISBLANK(GroupMember[[#This Row],[1. Identifiant interne d’exploitation agricole*]]),"",IF(ISERROR(MATCH(GroupMember[[#This Row],[1. Identifiant interne d’exploitation agricole*]],CertifiedCrop[1. Identifiant interne d’exploitation agricole*],0)),FALSE,TRUE))</f>
        <v/>
      </c>
      <c r="AE897" s="255" t="str">
        <f>IF(ISBLANK(GroupMember[[#This Row],[1. Identifiant interne d’exploitation agricole*]]),"",IF(ISERROR(MATCH(GroupMember[[#This Row],[1. Identifiant interne d’exploitation agricole*]],FarmUnit[1. Identifiant interne d’exploitation agricole*],0)),FALSE,TRUE))</f>
        <v/>
      </c>
      <c r="AF897" s="256" t="str">
        <f t="shared" si="56"/>
        <v xml:space="preserve"> </v>
      </c>
      <c r="AG897" s="257" t="str">
        <f t="shared" si="57"/>
        <v>//</v>
      </c>
      <c r="AH897" s="258">
        <f t="shared" si="58"/>
        <v>0</v>
      </c>
      <c r="AI897" s="259">
        <f t="shared" si="59"/>
        <v>0</v>
      </c>
    </row>
    <row r="898" spans="1:35" ht="15" customHeight="1" x14ac:dyDescent="0.2">
      <c r="A898" s="243"/>
      <c r="B898" s="244"/>
      <c r="C898" s="243"/>
      <c r="D898" s="244"/>
      <c r="E898" s="244"/>
      <c r="F898" s="244"/>
      <c r="G898" s="244"/>
      <c r="H898" s="274"/>
      <c r="I898" s="244"/>
      <c r="J898" s="244"/>
      <c r="K898" s="246"/>
      <c r="L898" s="247"/>
      <c r="M898" s="247"/>
      <c r="N898" s="229"/>
      <c r="O898" s="248"/>
      <c r="P898" s="248"/>
      <c r="Q898" s="210">
        <v>1977</v>
      </c>
      <c r="R898" s="211"/>
      <c r="S898" s="250"/>
      <c r="T898" s="206"/>
      <c r="U898" s="211"/>
      <c r="V898" s="211"/>
      <c r="W898" s="211"/>
      <c r="X898" s="251"/>
      <c r="Y898" s="251"/>
      <c r="Z898" s="252"/>
      <c r="AA898" s="253"/>
      <c r="AB898" s="254"/>
      <c r="AC898" s="254"/>
      <c r="AD898" s="255" t="str">
        <f>IF(ISBLANK(GroupMember[[#This Row],[1. Identifiant interne d’exploitation agricole*]]),"",IF(ISERROR(MATCH(GroupMember[[#This Row],[1. Identifiant interne d’exploitation agricole*]],CertifiedCrop[1. Identifiant interne d’exploitation agricole*],0)),FALSE,TRUE))</f>
        <v/>
      </c>
      <c r="AE898" s="255" t="str">
        <f>IF(ISBLANK(GroupMember[[#This Row],[1. Identifiant interne d’exploitation agricole*]]),"",IF(ISERROR(MATCH(GroupMember[[#This Row],[1. Identifiant interne d’exploitation agricole*]],FarmUnit[1. Identifiant interne d’exploitation agricole*],0)),FALSE,TRUE))</f>
        <v/>
      </c>
      <c r="AF898" s="256" t="str">
        <f t="shared" si="56"/>
        <v xml:space="preserve"> </v>
      </c>
      <c r="AG898" s="257" t="str">
        <f t="shared" si="57"/>
        <v>//</v>
      </c>
      <c r="AH898" s="258">
        <f t="shared" si="58"/>
        <v>0</v>
      </c>
      <c r="AI898" s="259">
        <f t="shared" si="59"/>
        <v>0</v>
      </c>
    </row>
    <row r="899" spans="1:35" ht="15" customHeight="1" x14ac:dyDescent="0.2">
      <c r="A899" s="243"/>
      <c r="B899" s="244"/>
      <c r="C899" s="243"/>
      <c r="D899" s="244"/>
      <c r="E899" s="244"/>
      <c r="F899" s="244"/>
      <c r="G899" s="244"/>
      <c r="H899" s="274"/>
      <c r="I899" s="244"/>
      <c r="J899" s="244"/>
      <c r="K899" s="246"/>
      <c r="L899" s="247"/>
      <c r="M899" s="247"/>
      <c r="N899" s="229"/>
      <c r="O899" s="248"/>
      <c r="P899" s="248"/>
      <c r="Q899" s="210">
        <v>1990</v>
      </c>
      <c r="R899" s="211"/>
      <c r="S899" s="250"/>
      <c r="T899" s="206"/>
      <c r="U899" s="211"/>
      <c r="V899" s="211"/>
      <c r="W899" s="211"/>
      <c r="X899" s="251"/>
      <c r="Y899" s="251"/>
      <c r="Z899" s="252"/>
      <c r="AA899" s="253"/>
      <c r="AB899" s="254"/>
      <c r="AC899" s="254"/>
      <c r="AD899" s="255" t="str">
        <f>IF(ISBLANK(GroupMember[[#This Row],[1. Identifiant interne d’exploitation agricole*]]),"",IF(ISERROR(MATCH(GroupMember[[#This Row],[1. Identifiant interne d’exploitation agricole*]],CertifiedCrop[1. Identifiant interne d’exploitation agricole*],0)),FALSE,TRUE))</f>
        <v/>
      </c>
      <c r="AE899" s="255" t="str">
        <f>IF(ISBLANK(GroupMember[[#This Row],[1. Identifiant interne d’exploitation agricole*]]),"",IF(ISERROR(MATCH(GroupMember[[#This Row],[1. Identifiant interne d’exploitation agricole*]],FarmUnit[1. Identifiant interne d’exploitation agricole*],0)),FALSE,TRUE))</f>
        <v/>
      </c>
      <c r="AF899" s="256" t="str">
        <f t="shared" si="56"/>
        <v xml:space="preserve"> </v>
      </c>
      <c r="AG899" s="257" t="str">
        <f t="shared" si="57"/>
        <v>//</v>
      </c>
      <c r="AH899" s="258">
        <f t="shared" si="58"/>
        <v>0</v>
      </c>
      <c r="AI899" s="259">
        <f t="shared" si="59"/>
        <v>0</v>
      </c>
    </row>
    <row r="900" spans="1:35" ht="15" customHeight="1" x14ac:dyDescent="0.2">
      <c r="A900" s="243"/>
      <c r="B900" s="244"/>
      <c r="C900" s="243"/>
      <c r="D900" s="244"/>
      <c r="E900" s="244"/>
      <c r="F900" s="244"/>
      <c r="G900" s="244"/>
      <c r="H900" s="274"/>
      <c r="I900" s="244"/>
      <c r="J900" s="244"/>
      <c r="K900" s="246"/>
      <c r="L900" s="247"/>
      <c r="M900" s="247"/>
      <c r="N900" s="229"/>
      <c r="O900" s="248"/>
      <c r="P900" s="248"/>
      <c r="Q900" s="210">
        <v>1987</v>
      </c>
      <c r="R900" s="211"/>
      <c r="S900" s="250"/>
      <c r="T900" s="206"/>
      <c r="U900" s="211"/>
      <c r="V900" s="211"/>
      <c r="W900" s="211"/>
      <c r="X900" s="251"/>
      <c r="Y900" s="251"/>
      <c r="Z900" s="252"/>
      <c r="AA900" s="253"/>
      <c r="AB900" s="254"/>
      <c r="AC900" s="254"/>
      <c r="AD900" s="255" t="str">
        <f>IF(ISBLANK(GroupMember[[#This Row],[1. Identifiant interne d’exploitation agricole*]]),"",IF(ISERROR(MATCH(GroupMember[[#This Row],[1. Identifiant interne d’exploitation agricole*]],CertifiedCrop[1. Identifiant interne d’exploitation agricole*],0)),FALSE,TRUE))</f>
        <v/>
      </c>
      <c r="AE900" s="255" t="str">
        <f>IF(ISBLANK(GroupMember[[#This Row],[1. Identifiant interne d’exploitation agricole*]]),"",IF(ISERROR(MATCH(GroupMember[[#This Row],[1. Identifiant interne d’exploitation agricole*]],FarmUnit[1. Identifiant interne d’exploitation agricole*],0)),FALSE,TRUE))</f>
        <v/>
      </c>
      <c r="AF900" s="256" t="str">
        <f t="shared" si="56"/>
        <v xml:space="preserve"> </v>
      </c>
      <c r="AG900" s="257" t="str">
        <f t="shared" si="57"/>
        <v>//</v>
      </c>
      <c r="AH900" s="258">
        <f t="shared" si="58"/>
        <v>0</v>
      </c>
      <c r="AI900" s="259">
        <f t="shared" si="59"/>
        <v>0</v>
      </c>
    </row>
    <row r="901" spans="1:35" ht="15" customHeight="1" x14ac:dyDescent="0.2">
      <c r="A901" s="243"/>
      <c r="B901" s="244"/>
      <c r="C901" s="243"/>
      <c r="D901" s="244"/>
      <c r="E901" s="244"/>
      <c r="F901" s="244"/>
      <c r="G901" s="244"/>
      <c r="H901" s="274"/>
      <c r="I901" s="244"/>
      <c r="J901" s="244"/>
      <c r="K901" s="246"/>
      <c r="L901" s="247"/>
      <c r="M901" s="247"/>
      <c r="N901" s="229"/>
      <c r="O901" s="248"/>
      <c r="P901" s="248"/>
      <c r="Q901" s="210">
        <v>1977</v>
      </c>
      <c r="R901" s="211"/>
      <c r="S901" s="250"/>
      <c r="T901" s="206"/>
      <c r="U901" s="211"/>
      <c r="V901" s="211"/>
      <c r="W901" s="211"/>
      <c r="X901" s="251"/>
      <c r="Y901" s="251"/>
      <c r="Z901" s="252"/>
      <c r="AA901" s="253"/>
      <c r="AB901" s="254"/>
      <c r="AC901" s="254"/>
      <c r="AD901" s="255" t="str">
        <f>IF(ISBLANK(GroupMember[[#This Row],[1. Identifiant interne d’exploitation agricole*]]),"",IF(ISERROR(MATCH(GroupMember[[#This Row],[1. Identifiant interne d’exploitation agricole*]],CertifiedCrop[1. Identifiant interne d’exploitation agricole*],0)),FALSE,TRUE))</f>
        <v/>
      </c>
      <c r="AE901" s="255" t="str">
        <f>IF(ISBLANK(GroupMember[[#This Row],[1. Identifiant interne d’exploitation agricole*]]),"",IF(ISERROR(MATCH(GroupMember[[#This Row],[1. Identifiant interne d’exploitation agricole*]],FarmUnit[1. Identifiant interne d’exploitation agricole*],0)),FALSE,TRUE))</f>
        <v/>
      </c>
      <c r="AF901" s="256" t="str">
        <f t="shared" si="56"/>
        <v xml:space="preserve"> </v>
      </c>
      <c r="AG901" s="257" t="str">
        <f t="shared" si="57"/>
        <v>//</v>
      </c>
      <c r="AH901" s="258">
        <f t="shared" si="58"/>
        <v>0</v>
      </c>
      <c r="AI901" s="259">
        <f t="shared" si="59"/>
        <v>0</v>
      </c>
    </row>
    <row r="902" spans="1:35" ht="15" customHeight="1" x14ac:dyDescent="0.2">
      <c r="A902" s="243"/>
      <c r="B902" s="244"/>
      <c r="C902" s="243"/>
      <c r="D902" s="244"/>
      <c r="E902" s="244"/>
      <c r="F902" s="244"/>
      <c r="G902" s="244"/>
      <c r="H902" s="274"/>
      <c r="I902" s="244"/>
      <c r="J902" s="244"/>
      <c r="K902" s="246"/>
      <c r="L902" s="247"/>
      <c r="M902" s="247"/>
      <c r="N902" s="229"/>
      <c r="O902" s="248"/>
      <c r="P902" s="248"/>
      <c r="Q902" s="210">
        <v>1979</v>
      </c>
      <c r="R902" s="211"/>
      <c r="S902" s="250"/>
      <c r="T902" s="206"/>
      <c r="U902" s="211"/>
      <c r="V902" s="211"/>
      <c r="W902" s="211"/>
      <c r="X902" s="251"/>
      <c r="Y902" s="251"/>
      <c r="Z902" s="252"/>
      <c r="AA902" s="253"/>
      <c r="AB902" s="254"/>
      <c r="AC902" s="254"/>
      <c r="AD902" s="255" t="str">
        <f>IF(ISBLANK(GroupMember[[#This Row],[1. Identifiant interne d’exploitation agricole*]]),"",IF(ISERROR(MATCH(GroupMember[[#This Row],[1. Identifiant interne d’exploitation agricole*]],CertifiedCrop[1. Identifiant interne d’exploitation agricole*],0)),FALSE,TRUE))</f>
        <v/>
      </c>
      <c r="AE902" s="255" t="str">
        <f>IF(ISBLANK(GroupMember[[#This Row],[1. Identifiant interne d’exploitation agricole*]]),"",IF(ISERROR(MATCH(GroupMember[[#This Row],[1. Identifiant interne d’exploitation agricole*]],FarmUnit[1. Identifiant interne d’exploitation agricole*],0)),FALSE,TRUE))</f>
        <v/>
      </c>
      <c r="AF902" s="256" t="str">
        <f t="shared" si="56"/>
        <v xml:space="preserve"> </v>
      </c>
      <c r="AG902" s="257" t="str">
        <f t="shared" si="57"/>
        <v>//</v>
      </c>
      <c r="AH902" s="258">
        <f t="shared" si="58"/>
        <v>0</v>
      </c>
      <c r="AI902" s="259">
        <f t="shared" si="59"/>
        <v>0</v>
      </c>
    </row>
    <row r="903" spans="1:35" ht="15" customHeight="1" x14ac:dyDescent="0.2">
      <c r="A903" s="243"/>
      <c r="B903" s="244"/>
      <c r="C903" s="243"/>
      <c r="D903" s="244"/>
      <c r="E903" s="244"/>
      <c r="F903" s="244"/>
      <c r="G903" s="244"/>
      <c r="H903" s="274"/>
      <c r="I903" s="244"/>
      <c r="J903" s="244"/>
      <c r="K903" s="246"/>
      <c r="L903" s="247"/>
      <c r="M903" s="247"/>
      <c r="N903" s="229"/>
      <c r="O903" s="248"/>
      <c r="P903" s="248"/>
      <c r="Q903" s="210">
        <v>1977</v>
      </c>
      <c r="R903" s="211"/>
      <c r="S903" s="250"/>
      <c r="T903" s="206"/>
      <c r="U903" s="211"/>
      <c r="V903" s="211"/>
      <c r="W903" s="211"/>
      <c r="X903" s="251"/>
      <c r="Y903" s="251"/>
      <c r="Z903" s="252"/>
      <c r="AA903" s="253"/>
      <c r="AB903" s="254"/>
      <c r="AC903" s="254"/>
      <c r="AD903" s="255" t="str">
        <f>IF(ISBLANK(GroupMember[[#This Row],[1. Identifiant interne d’exploitation agricole*]]),"",IF(ISERROR(MATCH(GroupMember[[#This Row],[1. Identifiant interne d’exploitation agricole*]],CertifiedCrop[1. Identifiant interne d’exploitation agricole*],0)),FALSE,TRUE))</f>
        <v/>
      </c>
      <c r="AE903" s="255" t="str">
        <f>IF(ISBLANK(GroupMember[[#This Row],[1. Identifiant interne d’exploitation agricole*]]),"",IF(ISERROR(MATCH(GroupMember[[#This Row],[1. Identifiant interne d’exploitation agricole*]],FarmUnit[1. Identifiant interne d’exploitation agricole*],0)),FALSE,TRUE))</f>
        <v/>
      </c>
      <c r="AF903" s="256" t="str">
        <f t="shared" si="56"/>
        <v xml:space="preserve"> </v>
      </c>
      <c r="AG903" s="257" t="str">
        <f t="shared" si="57"/>
        <v>//</v>
      </c>
      <c r="AH903" s="258">
        <f t="shared" si="58"/>
        <v>0</v>
      </c>
      <c r="AI903" s="259">
        <f t="shared" si="59"/>
        <v>0</v>
      </c>
    </row>
    <row r="904" spans="1:35" ht="15" customHeight="1" x14ac:dyDescent="0.2">
      <c r="A904" s="243"/>
      <c r="B904" s="244"/>
      <c r="C904" s="243"/>
      <c r="D904" s="244"/>
      <c r="E904" s="244"/>
      <c r="F904" s="244"/>
      <c r="G904" s="244"/>
      <c r="H904" s="274"/>
      <c r="I904" s="244"/>
      <c r="J904" s="244"/>
      <c r="K904" s="246"/>
      <c r="L904" s="247"/>
      <c r="M904" s="247"/>
      <c r="N904" s="229"/>
      <c r="O904" s="248"/>
      <c r="P904" s="248"/>
      <c r="Q904" s="210">
        <v>1970</v>
      </c>
      <c r="R904" s="211"/>
      <c r="S904" s="250"/>
      <c r="T904" s="206"/>
      <c r="U904" s="211"/>
      <c r="V904" s="211"/>
      <c r="W904" s="211"/>
      <c r="X904" s="251"/>
      <c r="Y904" s="251"/>
      <c r="Z904" s="252"/>
      <c r="AA904" s="253"/>
      <c r="AB904" s="254"/>
      <c r="AC904" s="254"/>
      <c r="AD904" s="255" t="str">
        <f>IF(ISBLANK(GroupMember[[#This Row],[1. Identifiant interne d’exploitation agricole*]]),"",IF(ISERROR(MATCH(GroupMember[[#This Row],[1. Identifiant interne d’exploitation agricole*]],CertifiedCrop[1. Identifiant interne d’exploitation agricole*],0)),FALSE,TRUE))</f>
        <v/>
      </c>
      <c r="AE904" s="255" t="str">
        <f>IF(ISBLANK(GroupMember[[#This Row],[1. Identifiant interne d’exploitation agricole*]]),"",IF(ISERROR(MATCH(GroupMember[[#This Row],[1. Identifiant interne d’exploitation agricole*]],FarmUnit[1. Identifiant interne d’exploitation agricole*],0)),FALSE,TRUE))</f>
        <v/>
      </c>
      <c r="AF904" s="256" t="str">
        <f t="shared" si="56"/>
        <v xml:space="preserve"> </v>
      </c>
      <c r="AG904" s="257" t="str">
        <f t="shared" si="57"/>
        <v>//</v>
      </c>
      <c r="AH904" s="258">
        <f t="shared" si="58"/>
        <v>0</v>
      </c>
      <c r="AI904" s="259">
        <f t="shared" si="59"/>
        <v>0</v>
      </c>
    </row>
    <row r="905" spans="1:35" ht="15" customHeight="1" x14ac:dyDescent="0.2">
      <c r="A905" s="243"/>
      <c r="B905" s="244"/>
      <c r="C905" s="243"/>
      <c r="D905" s="244"/>
      <c r="E905" s="244"/>
      <c r="F905" s="244"/>
      <c r="G905" s="244"/>
      <c r="H905" s="274"/>
      <c r="I905" s="244"/>
      <c r="J905" s="244"/>
      <c r="K905" s="246"/>
      <c r="L905" s="247"/>
      <c r="M905" s="247"/>
      <c r="N905" s="229"/>
      <c r="O905" s="248"/>
      <c r="P905" s="248"/>
      <c r="Q905" s="249"/>
      <c r="R905" s="211"/>
      <c r="S905" s="250"/>
      <c r="T905" s="206"/>
      <c r="U905" s="211"/>
      <c r="V905" s="211"/>
      <c r="W905" s="211"/>
      <c r="X905" s="251"/>
      <c r="Y905" s="251"/>
      <c r="Z905" s="252"/>
      <c r="AA905" s="253"/>
      <c r="AB905" s="254"/>
      <c r="AC905" s="254"/>
      <c r="AD905" s="255" t="str">
        <f>IF(ISBLANK(GroupMember[[#This Row],[1. Identifiant interne d’exploitation agricole*]]),"",IF(ISERROR(MATCH(GroupMember[[#This Row],[1. Identifiant interne d’exploitation agricole*]],CertifiedCrop[1. Identifiant interne d’exploitation agricole*],0)),FALSE,TRUE))</f>
        <v/>
      </c>
      <c r="AE905" s="255" t="str">
        <f>IF(ISBLANK(GroupMember[[#This Row],[1. Identifiant interne d’exploitation agricole*]]),"",IF(ISERROR(MATCH(GroupMember[[#This Row],[1. Identifiant interne d’exploitation agricole*]],FarmUnit[1. Identifiant interne d’exploitation agricole*],0)),FALSE,TRUE))</f>
        <v/>
      </c>
      <c r="AF905" s="256" t="str">
        <f t="shared" si="56"/>
        <v xml:space="preserve"> </v>
      </c>
      <c r="AG905" s="257" t="str">
        <f t="shared" si="57"/>
        <v>//</v>
      </c>
      <c r="AH905" s="258">
        <f t="shared" si="58"/>
        <v>0</v>
      </c>
      <c r="AI905" s="259">
        <f t="shared" si="59"/>
        <v>0</v>
      </c>
    </row>
    <row r="906" spans="1:35" ht="15" customHeight="1" x14ac:dyDescent="0.2">
      <c r="A906" s="243"/>
      <c r="B906" s="244"/>
      <c r="C906" s="243"/>
      <c r="D906" s="244"/>
      <c r="E906" s="244"/>
      <c r="F906" s="244"/>
      <c r="G906" s="244"/>
      <c r="H906" s="274"/>
      <c r="I906" s="244"/>
      <c r="J906" s="244"/>
      <c r="K906" s="246"/>
      <c r="L906" s="247"/>
      <c r="M906" s="247"/>
      <c r="N906" s="229"/>
      <c r="O906" s="248"/>
      <c r="P906" s="248"/>
      <c r="Q906" s="249"/>
      <c r="R906" s="211"/>
      <c r="S906" s="250"/>
      <c r="T906" s="206"/>
      <c r="U906" s="211"/>
      <c r="V906" s="211"/>
      <c r="W906" s="211"/>
      <c r="X906" s="251"/>
      <c r="Y906" s="251"/>
      <c r="Z906" s="252"/>
      <c r="AA906" s="253"/>
      <c r="AB906" s="254"/>
      <c r="AC906" s="254"/>
      <c r="AD906" s="255" t="str">
        <f>IF(ISBLANK(GroupMember[[#This Row],[1. Identifiant interne d’exploitation agricole*]]),"",IF(ISERROR(MATCH(GroupMember[[#This Row],[1. Identifiant interne d’exploitation agricole*]],CertifiedCrop[1. Identifiant interne d’exploitation agricole*],0)),FALSE,TRUE))</f>
        <v/>
      </c>
      <c r="AE906" s="255" t="str">
        <f>IF(ISBLANK(GroupMember[[#This Row],[1. Identifiant interne d’exploitation agricole*]]),"",IF(ISERROR(MATCH(GroupMember[[#This Row],[1. Identifiant interne d’exploitation agricole*]],FarmUnit[1. Identifiant interne d’exploitation agricole*],0)),FALSE,TRUE))</f>
        <v/>
      </c>
      <c r="AF906" s="256" t="str">
        <f t="shared" si="56"/>
        <v xml:space="preserve"> </v>
      </c>
      <c r="AG906" s="257" t="str">
        <f t="shared" si="57"/>
        <v>//</v>
      </c>
      <c r="AH906" s="258">
        <f t="shared" si="58"/>
        <v>0</v>
      </c>
      <c r="AI906" s="259">
        <f t="shared" si="59"/>
        <v>0</v>
      </c>
    </row>
    <row r="907" spans="1:35" ht="15" customHeight="1" x14ac:dyDescent="0.2">
      <c r="A907" s="243"/>
      <c r="B907" s="244"/>
      <c r="C907" s="243"/>
      <c r="D907" s="244"/>
      <c r="E907" s="244"/>
      <c r="F907" s="244"/>
      <c r="G907" s="244"/>
      <c r="H907" s="274"/>
      <c r="I907" s="244"/>
      <c r="J907" s="244"/>
      <c r="K907" s="246"/>
      <c r="L907" s="247"/>
      <c r="M907" s="247"/>
      <c r="N907" s="229"/>
      <c r="O907" s="248"/>
      <c r="P907" s="248"/>
      <c r="Q907" s="249"/>
      <c r="R907" s="211"/>
      <c r="S907" s="250"/>
      <c r="T907" s="206"/>
      <c r="U907" s="211"/>
      <c r="V907" s="211"/>
      <c r="W907" s="211"/>
      <c r="X907" s="251"/>
      <c r="Y907" s="251"/>
      <c r="Z907" s="252"/>
      <c r="AA907" s="253"/>
      <c r="AB907" s="254"/>
      <c r="AC907" s="254"/>
      <c r="AD907" s="255" t="str">
        <f>IF(ISBLANK(GroupMember[[#This Row],[1. Identifiant interne d’exploitation agricole*]]),"",IF(ISERROR(MATCH(GroupMember[[#This Row],[1. Identifiant interne d’exploitation agricole*]],CertifiedCrop[1. Identifiant interne d’exploitation agricole*],0)),FALSE,TRUE))</f>
        <v/>
      </c>
      <c r="AE907" s="255" t="str">
        <f>IF(ISBLANK(GroupMember[[#This Row],[1. Identifiant interne d’exploitation agricole*]]),"",IF(ISERROR(MATCH(GroupMember[[#This Row],[1. Identifiant interne d’exploitation agricole*]],FarmUnit[1. Identifiant interne d’exploitation agricole*],0)),FALSE,TRUE))</f>
        <v/>
      </c>
      <c r="AF907" s="256" t="str">
        <f t="shared" si="56"/>
        <v xml:space="preserve"> </v>
      </c>
      <c r="AG907" s="257" t="str">
        <f t="shared" si="57"/>
        <v>//</v>
      </c>
      <c r="AH907" s="258">
        <f t="shared" si="58"/>
        <v>0</v>
      </c>
      <c r="AI907" s="259">
        <f t="shared" si="59"/>
        <v>0</v>
      </c>
    </row>
    <row r="908" spans="1:35" ht="15" customHeight="1" x14ac:dyDescent="0.2">
      <c r="A908" s="243"/>
      <c r="B908" s="244"/>
      <c r="C908" s="243"/>
      <c r="D908" s="244"/>
      <c r="E908" s="244"/>
      <c r="F908" s="244"/>
      <c r="G908" s="244"/>
      <c r="H908" s="274"/>
      <c r="I908" s="244"/>
      <c r="J908" s="244"/>
      <c r="K908" s="246"/>
      <c r="L908" s="247"/>
      <c r="M908" s="247"/>
      <c r="N908" s="229"/>
      <c r="O908" s="248"/>
      <c r="P908" s="248"/>
      <c r="Q908" s="249"/>
      <c r="R908" s="211"/>
      <c r="S908" s="250"/>
      <c r="T908" s="206"/>
      <c r="U908" s="211"/>
      <c r="V908" s="211"/>
      <c r="W908" s="211"/>
      <c r="X908" s="251"/>
      <c r="Y908" s="251"/>
      <c r="Z908" s="252"/>
      <c r="AA908" s="253"/>
      <c r="AB908" s="254"/>
      <c r="AC908" s="254"/>
      <c r="AD908" s="255" t="str">
        <f>IF(ISBLANK(GroupMember[[#This Row],[1. Identifiant interne d’exploitation agricole*]]),"",IF(ISERROR(MATCH(GroupMember[[#This Row],[1. Identifiant interne d’exploitation agricole*]],CertifiedCrop[1. Identifiant interne d’exploitation agricole*],0)),FALSE,TRUE))</f>
        <v/>
      </c>
      <c r="AE908" s="255" t="str">
        <f>IF(ISBLANK(GroupMember[[#This Row],[1. Identifiant interne d’exploitation agricole*]]),"",IF(ISERROR(MATCH(GroupMember[[#This Row],[1. Identifiant interne d’exploitation agricole*]],FarmUnit[1. Identifiant interne d’exploitation agricole*],0)),FALSE,TRUE))</f>
        <v/>
      </c>
      <c r="AF908" s="256" t="str">
        <f t="shared" si="56"/>
        <v xml:space="preserve"> </v>
      </c>
      <c r="AG908" s="257" t="str">
        <f t="shared" si="57"/>
        <v>//</v>
      </c>
      <c r="AH908" s="258">
        <f t="shared" si="58"/>
        <v>0</v>
      </c>
      <c r="AI908" s="259">
        <f t="shared" si="59"/>
        <v>0</v>
      </c>
    </row>
    <row r="909" spans="1:35" ht="15" customHeight="1" x14ac:dyDescent="0.2">
      <c r="A909" s="243"/>
      <c r="B909" s="244"/>
      <c r="C909" s="243"/>
      <c r="D909" s="244"/>
      <c r="E909" s="244"/>
      <c r="F909" s="244"/>
      <c r="G909" s="244"/>
      <c r="H909" s="274"/>
      <c r="I909" s="244"/>
      <c r="J909" s="244"/>
      <c r="K909" s="246"/>
      <c r="L909" s="247"/>
      <c r="M909" s="247"/>
      <c r="N909" s="229"/>
      <c r="O909" s="248"/>
      <c r="P909" s="248"/>
      <c r="Q909" s="249"/>
      <c r="R909" s="211"/>
      <c r="S909" s="250"/>
      <c r="T909" s="206"/>
      <c r="U909" s="211"/>
      <c r="V909" s="211"/>
      <c r="W909" s="211"/>
      <c r="X909" s="251"/>
      <c r="Y909" s="251"/>
      <c r="Z909" s="252"/>
      <c r="AA909" s="253"/>
      <c r="AB909" s="254"/>
      <c r="AC909" s="254"/>
      <c r="AD909" s="255" t="str">
        <f>IF(ISBLANK(GroupMember[[#This Row],[1. Identifiant interne d’exploitation agricole*]]),"",IF(ISERROR(MATCH(GroupMember[[#This Row],[1. Identifiant interne d’exploitation agricole*]],CertifiedCrop[1. Identifiant interne d’exploitation agricole*],0)),FALSE,TRUE))</f>
        <v/>
      </c>
      <c r="AE909" s="255" t="str">
        <f>IF(ISBLANK(GroupMember[[#This Row],[1. Identifiant interne d’exploitation agricole*]]),"",IF(ISERROR(MATCH(GroupMember[[#This Row],[1. Identifiant interne d’exploitation agricole*]],FarmUnit[1. Identifiant interne d’exploitation agricole*],0)),FALSE,TRUE))</f>
        <v/>
      </c>
      <c r="AF909" s="256" t="str">
        <f t="shared" ref="AF909:AF940" si="60">IFERROR(CONCATENATE(L909," ",M909),"")</f>
        <v xml:space="preserve"> </v>
      </c>
      <c r="AG909" s="257" t="str">
        <f t="shared" ref="AG909:AG940" si="61">CONCATENATE(AC909,"/",AB909,"/",AA909)</f>
        <v>//</v>
      </c>
      <c r="AH909" s="258">
        <f t="shared" ref="AH909:AH940" si="62">COUNTIFS(Z:Z,Z909,AG:AG,AG909)</f>
        <v>0</v>
      </c>
      <c r="AI909" s="259">
        <f t="shared" ref="AI909:AI940" si="63">IF((X909+Y909/12)&lt;0,"",(X909+Y909/12))</f>
        <v>0</v>
      </c>
    </row>
    <row r="910" spans="1:35" ht="15" customHeight="1" x14ac:dyDescent="0.2">
      <c r="A910" s="243"/>
      <c r="B910" s="244"/>
      <c r="C910" s="243"/>
      <c r="D910" s="244"/>
      <c r="E910" s="244"/>
      <c r="F910" s="244"/>
      <c r="G910" s="244"/>
      <c r="H910" s="274"/>
      <c r="I910" s="244"/>
      <c r="J910" s="244"/>
      <c r="K910" s="246"/>
      <c r="L910" s="247"/>
      <c r="M910" s="247"/>
      <c r="N910" s="229"/>
      <c r="O910" s="248"/>
      <c r="P910" s="248"/>
      <c r="Q910" s="249"/>
      <c r="R910" s="211"/>
      <c r="S910" s="250"/>
      <c r="T910" s="206"/>
      <c r="U910" s="211"/>
      <c r="V910" s="211"/>
      <c r="W910" s="211"/>
      <c r="X910" s="251"/>
      <c r="Y910" s="251"/>
      <c r="Z910" s="252"/>
      <c r="AA910" s="253"/>
      <c r="AB910" s="254"/>
      <c r="AC910" s="254"/>
      <c r="AD910" s="255" t="str">
        <f>IF(ISBLANK(GroupMember[[#This Row],[1. Identifiant interne d’exploitation agricole*]]),"",IF(ISERROR(MATCH(GroupMember[[#This Row],[1. Identifiant interne d’exploitation agricole*]],CertifiedCrop[1. Identifiant interne d’exploitation agricole*],0)),FALSE,TRUE))</f>
        <v/>
      </c>
      <c r="AE910" s="255" t="str">
        <f>IF(ISBLANK(GroupMember[[#This Row],[1. Identifiant interne d’exploitation agricole*]]),"",IF(ISERROR(MATCH(GroupMember[[#This Row],[1. Identifiant interne d’exploitation agricole*]],FarmUnit[1. Identifiant interne d’exploitation agricole*],0)),FALSE,TRUE))</f>
        <v/>
      </c>
      <c r="AF910" s="256" t="str">
        <f t="shared" si="60"/>
        <v xml:space="preserve"> </v>
      </c>
      <c r="AG910" s="257" t="str">
        <f t="shared" si="61"/>
        <v>//</v>
      </c>
      <c r="AH910" s="258">
        <f t="shared" si="62"/>
        <v>0</v>
      </c>
      <c r="AI910" s="259">
        <f t="shared" si="63"/>
        <v>0</v>
      </c>
    </row>
    <row r="911" spans="1:35" ht="15" customHeight="1" x14ac:dyDescent="0.2">
      <c r="A911" s="243"/>
      <c r="B911" s="244"/>
      <c r="C911" s="243"/>
      <c r="D911" s="244"/>
      <c r="E911" s="244"/>
      <c r="F911" s="244"/>
      <c r="G911" s="244"/>
      <c r="H911" s="274"/>
      <c r="I911" s="244"/>
      <c r="J911" s="244"/>
      <c r="K911" s="246"/>
      <c r="L911" s="247"/>
      <c r="M911" s="247"/>
      <c r="N911" s="229"/>
      <c r="O911" s="248"/>
      <c r="P911" s="248"/>
      <c r="Q911" s="249"/>
      <c r="R911" s="211"/>
      <c r="S911" s="250"/>
      <c r="T911" s="206"/>
      <c r="U911" s="211"/>
      <c r="V911" s="211"/>
      <c r="W911" s="211"/>
      <c r="X911" s="251"/>
      <c r="Y911" s="251"/>
      <c r="Z911" s="252"/>
      <c r="AA911" s="253"/>
      <c r="AB911" s="254"/>
      <c r="AC911" s="254"/>
      <c r="AD911" s="255" t="str">
        <f>IF(ISBLANK(GroupMember[[#This Row],[1. Identifiant interne d’exploitation agricole*]]),"",IF(ISERROR(MATCH(GroupMember[[#This Row],[1. Identifiant interne d’exploitation agricole*]],CertifiedCrop[1. Identifiant interne d’exploitation agricole*],0)),FALSE,TRUE))</f>
        <v/>
      </c>
      <c r="AE911" s="255" t="str">
        <f>IF(ISBLANK(GroupMember[[#This Row],[1. Identifiant interne d’exploitation agricole*]]),"",IF(ISERROR(MATCH(GroupMember[[#This Row],[1. Identifiant interne d’exploitation agricole*]],FarmUnit[1. Identifiant interne d’exploitation agricole*],0)),FALSE,TRUE))</f>
        <v/>
      </c>
      <c r="AF911" s="256" t="str">
        <f t="shared" si="60"/>
        <v xml:space="preserve"> </v>
      </c>
      <c r="AG911" s="257" t="str">
        <f t="shared" si="61"/>
        <v>//</v>
      </c>
      <c r="AH911" s="258">
        <f t="shared" si="62"/>
        <v>0</v>
      </c>
      <c r="AI911" s="259">
        <f t="shared" si="63"/>
        <v>0</v>
      </c>
    </row>
    <row r="912" spans="1:35" ht="15" customHeight="1" x14ac:dyDescent="0.2">
      <c r="A912" s="243"/>
      <c r="B912" s="244"/>
      <c r="C912" s="243"/>
      <c r="D912" s="244"/>
      <c r="E912" s="244"/>
      <c r="F912" s="244"/>
      <c r="G912" s="244"/>
      <c r="H912" s="274"/>
      <c r="I912" s="244"/>
      <c r="J912" s="244"/>
      <c r="K912" s="246"/>
      <c r="L912" s="247"/>
      <c r="M912" s="247"/>
      <c r="N912" s="229"/>
      <c r="O912" s="248"/>
      <c r="P912" s="248"/>
      <c r="Q912" s="249"/>
      <c r="R912" s="211"/>
      <c r="S912" s="250"/>
      <c r="T912" s="206"/>
      <c r="U912" s="211"/>
      <c r="V912" s="211"/>
      <c r="W912" s="211"/>
      <c r="X912" s="251"/>
      <c r="Y912" s="251"/>
      <c r="Z912" s="252"/>
      <c r="AA912" s="253"/>
      <c r="AB912" s="254"/>
      <c r="AC912" s="254"/>
      <c r="AD912" s="255" t="str">
        <f>IF(ISBLANK(GroupMember[[#This Row],[1. Identifiant interne d’exploitation agricole*]]),"",IF(ISERROR(MATCH(GroupMember[[#This Row],[1. Identifiant interne d’exploitation agricole*]],CertifiedCrop[1. Identifiant interne d’exploitation agricole*],0)),FALSE,TRUE))</f>
        <v/>
      </c>
      <c r="AE912" s="255" t="str">
        <f>IF(ISBLANK(GroupMember[[#This Row],[1. Identifiant interne d’exploitation agricole*]]),"",IF(ISERROR(MATCH(GroupMember[[#This Row],[1. Identifiant interne d’exploitation agricole*]],FarmUnit[1. Identifiant interne d’exploitation agricole*],0)),FALSE,TRUE))</f>
        <v/>
      </c>
      <c r="AF912" s="256" t="str">
        <f t="shared" si="60"/>
        <v xml:space="preserve"> </v>
      </c>
      <c r="AG912" s="257" t="str">
        <f t="shared" si="61"/>
        <v>//</v>
      </c>
      <c r="AH912" s="258">
        <f t="shared" si="62"/>
        <v>0</v>
      </c>
      <c r="AI912" s="259">
        <f t="shared" si="63"/>
        <v>0</v>
      </c>
    </row>
    <row r="913" spans="1:35" ht="15" customHeight="1" x14ac:dyDescent="0.2">
      <c r="A913" s="243"/>
      <c r="B913" s="244"/>
      <c r="C913" s="243"/>
      <c r="D913" s="244"/>
      <c r="E913" s="244"/>
      <c r="F913" s="244"/>
      <c r="G913" s="244"/>
      <c r="H913" s="274"/>
      <c r="I913" s="244"/>
      <c r="J913" s="244"/>
      <c r="K913" s="246"/>
      <c r="L913" s="247"/>
      <c r="M913" s="247"/>
      <c r="N913" s="229"/>
      <c r="O913" s="248"/>
      <c r="P913" s="248"/>
      <c r="Q913" s="249"/>
      <c r="R913" s="211"/>
      <c r="S913" s="250"/>
      <c r="T913" s="206"/>
      <c r="U913" s="211"/>
      <c r="V913" s="211"/>
      <c r="W913" s="211"/>
      <c r="X913" s="251"/>
      <c r="Y913" s="251"/>
      <c r="Z913" s="252"/>
      <c r="AA913" s="253"/>
      <c r="AB913" s="254"/>
      <c r="AC913" s="254"/>
      <c r="AD913" s="255" t="str">
        <f>IF(ISBLANK(GroupMember[[#This Row],[1. Identifiant interne d’exploitation agricole*]]),"",IF(ISERROR(MATCH(GroupMember[[#This Row],[1. Identifiant interne d’exploitation agricole*]],CertifiedCrop[1. Identifiant interne d’exploitation agricole*],0)),FALSE,TRUE))</f>
        <v/>
      </c>
      <c r="AE913" s="255" t="str">
        <f>IF(ISBLANK(GroupMember[[#This Row],[1. Identifiant interne d’exploitation agricole*]]),"",IF(ISERROR(MATCH(GroupMember[[#This Row],[1. Identifiant interne d’exploitation agricole*]],FarmUnit[1. Identifiant interne d’exploitation agricole*],0)),FALSE,TRUE))</f>
        <v/>
      </c>
      <c r="AF913" s="256" t="str">
        <f t="shared" si="60"/>
        <v xml:space="preserve"> </v>
      </c>
      <c r="AG913" s="257" t="str">
        <f t="shared" si="61"/>
        <v>//</v>
      </c>
      <c r="AH913" s="258">
        <f t="shared" si="62"/>
        <v>0</v>
      </c>
      <c r="AI913" s="259">
        <f t="shared" si="63"/>
        <v>0</v>
      </c>
    </row>
    <row r="914" spans="1:35" ht="15" customHeight="1" x14ac:dyDescent="0.2">
      <c r="A914" s="243"/>
      <c r="B914" s="244"/>
      <c r="C914" s="243"/>
      <c r="D914" s="244"/>
      <c r="E914" s="244"/>
      <c r="F914" s="244"/>
      <c r="G914" s="244"/>
      <c r="H914" s="274"/>
      <c r="I914" s="244"/>
      <c r="J914" s="244"/>
      <c r="K914" s="246"/>
      <c r="L914" s="247"/>
      <c r="M914" s="247"/>
      <c r="N914" s="229"/>
      <c r="O914" s="248"/>
      <c r="P914" s="248"/>
      <c r="Q914" s="249"/>
      <c r="R914" s="211"/>
      <c r="S914" s="250"/>
      <c r="T914" s="206"/>
      <c r="U914" s="211"/>
      <c r="V914" s="211"/>
      <c r="W914" s="211"/>
      <c r="X914" s="251"/>
      <c r="Y914" s="251"/>
      <c r="Z914" s="252"/>
      <c r="AA914" s="253"/>
      <c r="AB914" s="254"/>
      <c r="AC914" s="254"/>
      <c r="AD914" s="255" t="str">
        <f>IF(ISBLANK(GroupMember[[#This Row],[1. Identifiant interne d’exploitation agricole*]]),"",IF(ISERROR(MATCH(GroupMember[[#This Row],[1. Identifiant interne d’exploitation agricole*]],CertifiedCrop[1. Identifiant interne d’exploitation agricole*],0)),FALSE,TRUE))</f>
        <v/>
      </c>
      <c r="AE914" s="255" t="str">
        <f>IF(ISBLANK(GroupMember[[#This Row],[1. Identifiant interne d’exploitation agricole*]]),"",IF(ISERROR(MATCH(GroupMember[[#This Row],[1. Identifiant interne d’exploitation agricole*]],FarmUnit[1. Identifiant interne d’exploitation agricole*],0)),FALSE,TRUE))</f>
        <v/>
      </c>
      <c r="AF914" s="256" t="str">
        <f t="shared" si="60"/>
        <v xml:space="preserve"> </v>
      </c>
      <c r="AG914" s="257" t="str">
        <f t="shared" si="61"/>
        <v>//</v>
      </c>
      <c r="AH914" s="258">
        <f t="shared" si="62"/>
        <v>0</v>
      </c>
      <c r="AI914" s="259">
        <f t="shared" si="63"/>
        <v>0</v>
      </c>
    </row>
    <row r="915" spans="1:35" ht="15" customHeight="1" x14ac:dyDescent="0.2">
      <c r="A915" s="243"/>
      <c r="B915" s="244"/>
      <c r="C915" s="243"/>
      <c r="D915" s="244"/>
      <c r="E915" s="244"/>
      <c r="F915" s="244"/>
      <c r="G915" s="244"/>
      <c r="H915" s="274"/>
      <c r="I915" s="244"/>
      <c r="J915" s="244"/>
      <c r="K915" s="246"/>
      <c r="L915" s="247"/>
      <c r="M915" s="247"/>
      <c r="N915" s="229"/>
      <c r="O915" s="248"/>
      <c r="P915" s="248"/>
      <c r="Q915" s="249"/>
      <c r="R915" s="211"/>
      <c r="S915" s="250"/>
      <c r="T915" s="206"/>
      <c r="U915" s="211"/>
      <c r="V915" s="211"/>
      <c r="W915" s="211"/>
      <c r="X915" s="251"/>
      <c r="Y915" s="251"/>
      <c r="Z915" s="252"/>
      <c r="AA915" s="253"/>
      <c r="AB915" s="254"/>
      <c r="AC915" s="254"/>
      <c r="AD915" s="255" t="str">
        <f>IF(ISBLANK(GroupMember[[#This Row],[1. Identifiant interne d’exploitation agricole*]]),"",IF(ISERROR(MATCH(GroupMember[[#This Row],[1. Identifiant interne d’exploitation agricole*]],CertifiedCrop[1. Identifiant interne d’exploitation agricole*],0)),FALSE,TRUE))</f>
        <v/>
      </c>
      <c r="AE915" s="255" t="str">
        <f>IF(ISBLANK(GroupMember[[#This Row],[1. Identifiant interne d’exploitation agricole*]]),"",IF(ISERROR(MATCH(GroupMember[[#This Row],[1. Identifiant interne d’exploitation agricole*]],FarmUnit[1. Identifiant interne d’exploitation agricole*],0)),FALSE,TRUE))</f>
        <v/>
      </c>
      <c r="AF915" s="256" t="str">
        <f t="shared" si="60"/>
        <v xml:space="preserve"> </v>
      </c>
      <c r="AG915" s="257" t="str">
        <f t="shared" si="61"/>
        <v>//</v>
      </c>
      <c r="AH915" s="258">
        <f t="shared" si="62"/>
        <v>0</v>
      </c>
      <c r="AI915" s="259">
        <f t="shared" si="63"/>
        <v>0</v>
      </c>
    </row>
    <row r="916" spans="1:35" ht="15" customHeight="1" x14ac:dyDescent="0.2">
      <c r="A916" s="243"/>
      <c r="B916" s="244"/>
      <c r="C916" s="243"/>
      <c r="D916" s="244"/>
      <c r="E916" s="244"/>
      <c r="F916" s="244"/>
      <c r="G916" s="244"/>
      <c r="H916" s="274"/>
      <c r="I916" s="244"/>
      <c r="J916" s="244"/>
      <c r="K916" s="246"/>
      <c r="L916" s="247"/>
      <c r="M916" s="247"/>
      <c r="N916" s="229"/>
      <c r="O916" s="248"/>
      <c r="P916" s="248"/>
      <c r="Q916" s="249"/>
      <c r="R916" s="211"/>
      <c r="S916" s="250"/>
      <c r="T916" s="206"/>
      <c r="U916" s="211"/>
      <c r="V916" s="211"/>
      <c r="W916" s="211"/>
      <c r="X916" s="251"/>
      <c r="Y916" s="251"/>
      <c r="Z916" s="252"/>
      <c r="AA916" s="253"/>
      <c r="AB916" s="254"/>
      <c r="AC916" s="254"/>
      <c r="AD916" s="255" t="str">
        <f>IF(ISBLANK(GroupMember[[#This Row],[1. Identifiant interne d’exploitation agricole*]]),"",IF(ISERROR(MATCH(GroupMember[[#This Row],[1. Identifiant interne d’exploitation agricole*]],CertifiedCrop[1. Identifiant interne d’exploitation agricole*],0)),FALSE,TRUE))</f>
        <v/>
      </c>
      <c r="AE916" s="255" t="str">
        <f>IF(ISBLANK(GroupMember[[#This Row],[1. Identifiant interne d’exploitation agricole*]]),"",IF(ISERROR(MATCH(GroupMember[[#This Row],[1. Identifiant interne d’exploitation agricole*]],FarmUnit[1. Identifiant interne d’exploitation agricole*],0)),FALSE,TRUE))</f>
        <v/>
      </c>
      <c r="AF916" s="256" t="str">
        <f t="shared" si="60"/>
        <v xml:space="preserve"> </v>
      </c>
      <c r="AG916" s="257" t="str">
        <f t="shared" si="61"/>
        <v>//</v>
      </c>
      <c r="AH916" s="258">
        <f t="shared" si="62"/>
        <v>0</v>
      </c>
      <c r="AI916" s="259">
        <f t="shared" si="63"/>
        <v>0</v>
      </c>
    </row>
    <row r="917" spans="1:35" ht="15" customHeight="1" x14ac:dyDescent="0.2">
      <c r="A917" s="243"/>
      <c r="B917" s="244"/>
      <c r="C917" s="243"/>
      <c r="D917" s="244"/>
      <c r="E917" s="244"/>
      <c r="F917" s="244"/>
      <c r="G917" s="244"/>
      <c r="H917" s="274"/>
      <c r="I917" s="244"/>
      <c r="J917" s="244"/>
      <c r="K917" s="246"/>
      <c r="L917" s="247"/>
      <c r="M917" s="247"/>
      <c r="N917" s="229"/>
      <c r="O917" s="248"/>
      <c r="P917" s="248"/>
      <c r="Q917" s="249"/>
      <c r="R917" s="211"/>
      <c r="S917" s="250"/>
      <c r="T917" s="206"/>
      <c r="U917" s="211"/>
      <c r="V917" s="211"/>
      <c r="W917" s="211"/>
      <c r="X917" s="251"/>
      <c r="Y917" s="251"/>
      <c r="Z917" s="252"/>
      <c r="AA917" s="253"/>
      <c r="AB917" s="254"/>
      <c r="AC917" s="254"/>
      <c r="AD917" s="255" t="str">
        <f>IF(ISBLANK(GroupMember[[#This Row],[1. Identifiant interne d’exploitation agricole*]]),"",IF(ISERROR(MATCH(GroupMember[[#This Row],[1. Identifiant interne d’exploitation agricole*]],CertifiedCrop[1. Identifiant interne d’exploitation agricole*],0)),FALSE,TRUE))</f>
        <v/>
      </c>
      <c r="AE917" s="255" t="str">
        <f>IF(ISBLANK(GroupMember[[#This Row],[1. Identifiant interne d’exploitation agricole*]]),"",IF(ISERROR(MATCH(GroupMember[[#This Row],[1. Identifiant interne d’exploitation agricole*]],FarmUnit[1. Identifiant interne d’exploitation agricole*],0)),FALSE,TRUE))</f>
        <v/>
      </c>
      <c r="AF917" s="256" t="str">
        <f t="shared" si="60"/>
        <v xml:space="preserve"> </v>
      </c>
      <c r="AG917" s="257" t="str">
        <f t="shared" si="61"/>
        <v>//</v>
      </c>
      <c r="AH917" s="258">
        <f t="shared" si="62"/>
        <v>0</v>
      </c>
      <c r="AI917" s="259">
        <f t="shared" si="63"/>
        <v>0</v>
      </c>
    </row>
    <row r="918" spans="1:35" ht="15" customHeight="1" x14ac:dyDescent="0.2">
      <c r="A918" s="243"/>
      <c r="B918" s="244"/>
      <c r="C918" s="243"/>
      <c r="D918" s="244"/>
      <c r="E918" s="244"/>
      <c r="F918" s="244"/>
      <c r="G918" s="244"/>
      <c r="H918" s="274"/>
      <c r="I918" s="244"/>
      <c r="J918" s="244"/>
      <c r="K918" s="246"/>
      <c r="L918" s="247"/>
      <c r="M918" s="247"/>
      <c r="N918" s="229"/>
      <c r="O918" s="248"/>
      <c r="P918" s="248"/>
      <c r="Q918" s="249"/>
      <c r="R918" s="211"/>
      <c r="S918" s="250"/>
      <c r="T918" s="206"/>
      <c r="U918" s="211"/>
      <c r="V918" s="211"/>
      <c r="W918" s="211"/>
      <c r="X918" s="251"/>
      <c r="Y918" s="251"/>
      <c r="Z918" s="252"/>
      <c r="AA918" s="253"/>
      <c r="AB918" s="254"/>
      <c r="AC918" s="254"/>
      <c r="AD918" s="255" t="str">
        <f>IF(ISBLANK(GroupMember[[#This Row],[1. Identifiant interne d’exploitation agricole*]]),"",IF(ISERROR(MATCH(GroupMember[[#This Row],[1. Identifiant interne d’exploitation agricole*]],CertifiedCrop[1. Identifiant interne d’exploitation agricole*],0)),FALSE,TRUE))</f>
        <v/>
      </c>
      <c r="AE918" s="255" t="str">
        <f>IF(ISBLANK(GroupMember[[#This Row],[1. Identifiant interne d’exploitation agricole*]]),"",IF(ISERROR(MATCH(GroupMember[[#This Row],[1. Identifiant interne d’exploitation agricole*]],FarmUnit[1. Identifiant interne d’exploitation agricole*],0)),FALSE,TRUE))</f>
        <v/>
      </c>
      <c r="AF918" s="256" t="str">
        <f t="shared" si="60"/>
        <v xml:space="preserve"> </v>
      </c>
      <c r="AG918" s="257" t="str">
        <f t="shared" si="61"/>
        <v>//</v>
      </c>
      <c r="AH918" s="258">
        <f t="shared" si="62"/>
        <v>0</v>
      </c>
      <c r="AI918" s="259">
        <f t="shared" si="63"/>
        <v>0</v>
      </c>
    </row>
    <row r="919" spans="1:35" ht="15" customHeight="1" x14ac:dyDescent="0.2">
      <c r="A919" s="243"/>
      <c r="B919" s="244"/>
      <c r="C919" s="243"/>
      <c r="D919" s="244"/>
      <c r="E919" s="244"/>
      <c r="F919" s="244"/>
      <c r="G919" s="244"/>
      <c r="H919" s="274"/>
      <c r="I919" s="244"/>
      <c r="J919" s="244"/>
      <c r="K919" s="246"/>
      <c r="L919" s="247"/>
      <c r="M919" s="247"/>
      <c r="N919" s="229"/>
      <c r="O919" s="248"/>
      <c r="P919" s="248"/>
      <c r="Q919" s="249"/>
      <c r="R919" s="211"/>
      <c r="S919" s="250"/>
      <c r="T919" s="206"/>
      <c r="U919" s="211"/>
      <c r="V919" s="211"/>
      <c r="W919" s="211"/>
      <c r="X919" s="251"/>
      <c r="Y919" s="251"/>
      <c r="Z919" s="252"/>
      <c r="AA919" s="253"/>
      <c r="AB919" s="254"/>
      <c r="AC919" s="254"/>
      <c r="AD919" s="255" t="str">
        <f>IF(ISBLANK(GroupMember[[#This Row],[1. Identifiant interne d’exploitation agricole*]]),"",IF(ISERROR(MATCH(GroupMember[[#This Row],[1. Identifiant interne d’exploitation agricole*]],CertifiedCrop[1. Identifiant interne d’exploitation agricole*],0)),FALSE,TRUE))</f>
        <v/>
      </c>
      <c r="AE919" s="255" t="str">
        <f>IF(ISBLANK(GroupMember[[#This Row],[1. Identifiant interne d’exploitation agricole*]]),"",IF(ISERROR(MATCH(GroupMember[[#This Row],[1. Identifiant interne d’exploitation agricole*]],FarmUnit[1. Identifiant interne d’exploitation agricole*],0)),FALSE,TRUE))</f>
        <v/>
      </c>
      <c r="AF919" s="256" t="str">
        <f t="shared" si="60"/>
        <v xml:space="preserve"> </v>
      </c>
      <c r="AG919" s="257" t="str">
        <f t="shared" si="61"/>
        <v>//</v>
      </c>
      <c r="AH919" s="258">
        <f t="shared" si="62"/>
        <v>0</v>
      </c>
      <c r="AI919" s="259">
        <f t="shared" si="63"/>
        <v>0</v>
      </c>
    </row>
    <row r="920" spans="1:35" ht="15" customHeight="1" x14ac:dyDescent="0.2">
      <c r="A920" s="243"/>
      <c r="B920" s="244"/>
      <c r="C920" s="243"/>
      <c r="D920" s="244"/>
      <c r="E920" s="244"/>
      <c r="F920" s="244"/>
      <c r="G920" s="244"/>
      <c r="H920" s="274"/>
      <c r="I920" s="244"/>
      <c r="J920" s="244"/>
      <c r="K920" s="246"/>
      <c r="L920" s="247"/>
      <c r="M920" s="247"/>
      <c r="N920" s="229"/>
      <c r="O920" s="248"/>
      <c r="P920" s="248"/>
      <c r="Q920" s="249"/>
      <c r="R920" s="211"/>
      <c r="S920" s="250"/>
      <c r="T920" s="206"/>
      <c r="U920" s="211"/>
      <c r="V920" s="211"/>
      <c r="W920" s="211"/>
      <c r="X920" s="251"/>
      <c r="Y920" s="251"/>
      <c r="Z920" s="252"/>
      <c r="AA920" s="253"/>
      <c r="AB920" s="254"/>
      <c r="AC920" s="254"/>
      <c r="AD920" s="255" t="str">
        <f>IF(ISBLANK(GroupMember[[#This Row],[1. Identifiant interne d’exploitation agricole*]]),"",IF(ISERROR(MATCH(GroupMember[[#This Row],[1. Identifiant interne d’exploitation agricole*]],CertifiedCrop[1. Identifiant interne d’exploitation agricole*],0)),FALSE,TRUE))</f>
        <v/>
      </c>
      <c r="AE920" s="255" t="str">
        <f>IF(ISBLANK(GroupMember[[#This Row],[1. Identifiant interne d’exploitation agricole*]]),"",IF(ISERROR(MATCH(GroupMember[[#This Row],[1. Identifiant interne d’exploitation agricole*]],FarmUnit[1. Identifiant interne d’exploitation agricole*],0)),FALSE,TRUE))</f>
        <v/>
      </c>
      <c r="AF920" s="256" t="str">
        <f t="shared" si="60"/>
        <v xml:space="preserve"> </v>
      </c>
      <c r="AG920" s="257" t="str">
        <f t="shared" si="61"/>
        <v>//</v>
      </c>
      <c r="AH920" s="258">
        <f t="shared" si="62"/>
        <v>0</v>
      </c>
      <c r="AI920" s="259">
        <f t="shared" si="63"/>
        <v>0</v>
      </c>
    </row>
    <row r="921" spans="1:35" ht="15" customHeight="1" x14ac:dyDescent="0.2">
      <c r="A921" s="243"/>
      <c r="B921" s="244"/>
      <c r="C921" s="243"/>
      <c r="D921" s="244"/>
      <c r="E921" s="244"/>
      <c r="F921" s="244"/>
      <c r="G921" s="244"/>
      <c r="H921" s="274"/>
      <c r="I921" s="244"/>
      <c r="J921" s="244"/>
      <c r="K921" s="246"/>
      <c r="L921" s="247"/>
      <c r="M921" s="247"/>
      <c r="N921" s="229"/>
      <c r="O921" s="248"/>
      <c r="P921" s="248"/>
      <c r="Q921" s="249"/>
      <c r="R921" s="211"/>
      <c r="S921" s="250"/>
      <c r="T921" s="206"/>
      <c r="U921" s="211"/>
      <c r="V921" s="211"/>
      <c r="W921" s="211"/>
      <c r="X921" s="251"/>
      <c r="Y921" s="251"/>
      <c r="Z921" s="252"/>
      <c r="AA921" s="253"/>
      <c r="AB921" s="254"/>
      <c r="AC921" s="254"/>
      <c r="AD921" s="255" t="str">
        <f>IF(ISBLANK(GroupMember[[#This Row],[1. Identifiant interne d’exploitation agricole*]]),"",IF(ISERROR(MATCH(GroupMember[[#This Row],[1. Identifiant interne d’exploitation agricole*]],CertifiedCrop[1. Identifiant interne d’exploitation agricole*],0)),FALSE,TRUE))</f>
        <v/>
      </c>
      <c r="AE921" s="255" t="str">
        <f>IF(ISBLANK(GroupMember[[#This Row],[1. Identifiant interne d’exploitation agricole*]]),"",IF(ISERROR(MATCH(GroupMember[[#This Row],[1. Identifiant interne d’exploitation agricole*]],FarmUnit[1. Identifiant interne d’exploitation agricole*],0)),FALSE,TRUE))</f>
        <v/>
      </c>
      <c r="AF921" s="256" t="str">
        <f t="shared" si="60"/>
        <v xml:space="preserve"> </v>
      </c>
      <c r="AG921" s="257" t="str">
        <f t="shared" si="61"/>
        <v>//</v>
      </c>
      <c r="AH921" s="258">
        <f t="shared" si="62"/>
        <v>0</v>
      </c>
      <c r="AI921" s="259">
        <f t="shared" si="63"/>
        <v>0</v>
      </c>
    </row>
    <row r="922" spans="1:35" ht="15" customHeight="1" x14ac:dyDescent="0.2">
      <c r="A922" s="243"/>
      <c r="B922" s="244"/>
      <c r="C922" s="243"/>
      <c r="D922" s="244"/>
      <c r="E922" s="244"/>
      <c r="F922" s="244"/>
      <c r="G922" s="244"/>
      <c r="H922" s="274"/>
      <c r="I922" s="244"/>
      <c r="J922" s="244"/>
      <c r="K922" s="246"/>
      <c r="L922" s="247"/>
      <c r="M922" s="247"/>
      <c r="N922" s="229"/>
      <c r="O922" s="248"/>
      <c r="P922" s="248"/>
      <c r="Q922" s="249"/>
      <c r="R922" s="211"/>
      <c r="S922" s="250"/>
      <c r="T922" s="206"/>
      <c r="U922" s="211"/>
      <c r="V922" s="211"/>
      <c r="W922" s="211"/>
      <c r="X922" s="251"/>
      <c r="Y922" s="251"/>
      <c r="Z922" s="252"/>
      <c r="AA922" s="253"/>
      <c r="AB922" s="254"/>
      <c r="AC922" s="254"/>
      <c r="AD922" s="255" t="str">
        <f>IF(ISBLANK(GroupMember[[#This Row],[1. Identifiant interne d’exploitation agricole*]]),"",IF(ISERROR(MATCH(GroupMember[[#This Row],[1. Identifiant interne d’exploitation agricole*]],CertifiedCrop[1. Identifiant interne d’exploitation agricole*],0)),FALSE,TRUE))</f>
        <v/>
      </c>
      <c r="AE922" s="255" t="str">
        <f>IF(ISBLANK(GroupMember[[#This Row],[1. Identifiant interne d’exploitation agricole*]]),"",IF(ISERROR(MATCH(GroupMember[[#This Row],[1. Identifiant interne d’exploitation agricole*]],FarmUnit[1. Identifiant interne d’exploitation agricole*],0)),FALSE,TRUE))</f>
        <v/>
      </c>
      <c r="AF922" s="256" t="str">
        <f t="shared" si="60"/>
        <v xml:space="preserve"> </v>
      </c>
      <c r="AG922" s="257" t="str">
        <f t="shared" si="61"/>
        <v>//</v>
      </c>
      <c r="AH922" s="258">
        <f t="shared" si="62"/>
        <v>0</v>
      </c>
      <c r="AI922" s="259">
        <f t="shared" si="63"/>
        <v>0</v>
      </c>
    </row>
    <row r="923" spans="1:35" ht="15" customHeight="1" x14ac:dyDescent="0.2">
      <c r="A923" s="243"/>
      <c r="B923" s="244"/>
      <c r="C923" s="243"/>
      <c r="D923" s="244"/>
      <c r="E923" s="244"/>
      <c r="F923" s="244"/>
      <c r="G923" s="244"/>
      <c r="H923" s="274"/>
      <c r="I923" s="244"/>
      <c r="J923" s="244"/>
      <c r="K923" s="246"/>
      <c r="L923" s="247"/>
      <c r="M923" s="247"/>
      <c r="N923" s="229"/>
      <c r="O923" s="248"/>
      <c r="P923" s="248"/>
      <c r="Q923" s="249"/>
      <c r="R923" s="211"/>
      <c r="S923" s="250"/>
      <c r="T923" s="206"/>
      <c r="U923" s="211"/>
      <c r="V923" s="211"/>
      <c r="W923" s="211"/>
      <c r="X923" s="251"/>
      <c r="Y923" s="251"/>
      <c r="Z923" s="252"/>
      <c r="AA923" s="253"/>
      <c r="AB923" s="254"/>
      <c r="AC923" s="254"/>
      <c r="AD923" s="255" t="str">
        <f>IF(ISBLANK(GroupMember[[#This Row],[1. Identifiant interne d’exploitation agricole*]]),"",IF(ISERROR(MATCH(GroupMember[[#This Row],[1. Identifiant interne d’exploitation agricole*]],CertifiedCrop[1. Identifiant interne d’exploitation agricole*],0)),FALSE,TRUE))</f>
        <v/>
      </c>
      <c r="AE923" s="255" t="str">
        <f>IF(ISBLANK(GroupMember[[#This Row],[1. Identifiant interne d’exploitation agricole*]]),"",IF(ISERROR(MATCH(GroupMember[[#This Row],[1. Identifiant interne d’exploitation agricole*]],FarmUnit[1. Identifiant interne d’exploitation agricole*],0)),FALSE,TRUE))</f>
        <v/>
      </c>
      <c r="AF923" s="256" t="str">
        <f t="shared" si="60"/>
        <v xml:space="preserve"> </v>
      </c>
      <c r="AG923" s="257" t="str">
        <f t="shared" si="61"/>
        <v>//</v>
      </c>
      <c r="AH923" s="258">
        <f t="shared" si="62"/>
        <v>0</v>
      </c>
      <c r="AI923" s="259">
        <f t="shared" si="63"/>
        <v>0</v>
      </c>
    </row>
    <row r="924" spans="1:35" ht="15" customHeight="1" x14ac:dyDescent="0.2">
      <c r="A924" s="243"/>
      <c r="B924" s="244"/>
      <c r="C924" s="243"/>
      <c r="D924" s="244"/>
      <c r="E924" s="244"/>
      <c r="F924" s="244"/>
      <c r="G924" s="244"/>
      <c r="H924" s="274"/>
      <c r="I924" s="244"/>
      <c r="J924" s="244"/>
      <c r="K924" s="246"/>
      <c r="L924" s="247"/>
      <c r="M924" s="247"/>
      <c r="N924" s="229"/>
      <c r="O924" s="248"/>
      <c r="P924" s="248"/>
      <c r="Q924" s="249"/>
      <c r="R924" s="211"/>
      <c r="S924" s="250"/>
      <c r="T924" s="206"/>
      <c r="U924" s="211"/>
      <c r="V924" s="211"/>
      <c r="W924" s="211"/>
      <c r="X924" s="251"/>
      <c r="Y924" s="251"/>
      <c r="Z924" s="252"/>
      <c r="AA924" s="253"/>
      <c r="AB924" s="254"/>
      <c r="AC924" s="254"/>
      <c r="AD924" s="255" t="str">
        <f>IF(ISBLANK(GroupMember[[#This Row],[1. Identifiant interne d’exploitation agricole*]]),"",IF(ISERROR(MATCH(GroupMember[[#This Row],[1. Identifiant interne d’exploitation agricole*]],CertifiedCrop[1. Identifiant interne d’exploitation agricole*],0)),FALSE,TRUE))</f>
        <v/>
      </c>
      <c r="AE924" s="255" t="str">
        <f>IF(ISBLANK(GroupMember[[#This Row],[1. Identifiant interne d’exploitation agricole*]]),"",IF(ISERROR(MATCH(GroupMember[[#This Row],[1. Identifiant interne d’exploitation agricole*]],FarmUnit[1. Identifiant interne d’exploitation agricole*],0)),FALSE,TRUE))</f>
        <v/>
      </c>
      <c r="AF924" s="256" t="str">
        <f t="shared" si="60"/>
        <v xml:space="preserve"> </v>
      </c>
      <c r="AG924" s="257" t="str">
        <f t="shared" si="61"/>
        <v>//</v>
      </c>
      <c r="AH924" s="258">
        <f t="shared" si="62"/>
        <v>0</v>
      </c>
      <c r="AI924" s="259">
        <f t="shared" si="63"/>
        <v>0</v>
      </c>
    </row>
    <row r="925" spans="1:35" ht="15" customHeight="1" x14ac:dyDescent="0.2">
      <c r="A925" s="243"/>
      <c r="B925" s="244"/>
      <c r="C925" s="243"/>
      <c r="D925" s="244"/>
      <c r="E925" s="244"/>
      <c r="F925" s="244"/>
      <c r="G925" s="244"/>
      <c r="H925" s="274"/>
      <c r="I925" s="244"/>
      <c r="J925" s="244"/>
      <c r="K925" s="246"/>
      <c r="L925" s="247"/>
      <c r="M925" s="247"/>
      <c r="N925" s="229"/>
      <c r="O925" s="248"/>
      <c r="P925" s="248"/>
      <c r="Q925" s="249"/>
      <c r="R925" s="211"/>
      <c r="S925" s="250"/>
      <c r="T925" s="206"/>
      <c r="U925" s="211"/>
      <c r="V925" s="211"/>
      <c r="W925" s="211"/>
      <c r="X925" s="251"/>
      <c r="Y925" s="251"/>
      <c r="Z925" s="252"/>
      <c r="AA925" s="253"/>
      <c r="AB925" s="254"/>
      <c r="AC925" s="254"/>
      <c r="AD925" s="255" t="str">
        <f>IF(ISBLANK(GroupMember[[#This Row],[1. Identifiant interne d’exploitation agricole*]]),"",IF(ISERROR(MATCH(GroupMember[[#This Row],[1. Identifiant interne d’exploitation agricole*]],CertifiedCrop[1. Identifiant interne d’exploitation agricole*],0)),FALSE,TRUE))</f>
        <v/>
      </c>
      <c r="AE925" s="255" t="str">
        <f>IF(ISBLANK(GroupMember[[#This Row],[1. Identifiant interne d’exploitation agricole*]]),"",IF(ISERROR(MATCH(GroupMember[[#This Row],[1. Identifiant interne d’exploitation agricole*]],FarmUnit[1. Identifiant interne d’exploitation agricole*],0)),FALSE,TRUE))</f>
        <v/>
      </c>
      <c r="AF925" s="256" t="str">
        <f t="shared" si="60"/>
        <v xml:space="preserve"> </v>
      </c>
      <c r="AG925" s="257" t="str">
        <f t="shared" si="61"/>
        <v>//</v>
      </c>
      <c r="AH925" s="258">
        <f t="shared" si="62"/>
        <v>0</v>
      </c>
      <c r="AI925" s="259">
        <f t="shared" si="63"/>
        <v>0</v>
      </c>
    </row>
    <row r="926" spans="1:35" ht="15" customHeight="1" x14ac:dyDescent="0.2">
      <c r="A926" s="243"/>
      <c r="B926" s="244"/>
      <c r="C926" s="243"/>
      <c r="D926" s="244"/>
      <c r="E926" s="244"/>
      <c r="F926" s="244"/>
      <c r="G926" s="244"/>
      <c r="H926" s="274"/>
      <c r="I926" s="244"/>
      <c r="J926" s="244"/>
      <c r="K926" s="246"/>
      <c r="L926" s="247"/>
      <c r="M926" s="247"/>
      <c r="N926" s="229"/>
      <c r="O926" s="248"/>
      <c r="P926" s="248"/>
      <c r="Q926" s="249"/>
      <c r="R926" s="211"/>
      <c r="S926" s="250"/>
      <c r="T926" s="206"/>
      <c r="U926" s="211"/>
      <c r="V926" s="211"/>
      <c r="W926" s="211"/>
      <c r="X926" s="251"/>
      <c r="Y926" s="251"/>
      <c r="Z926" s="252"/>
      <c r="AA926" s="253"/>
      <c r="AB926" s="254"/>
      <c r="AC926" s="254"/>
      <c r="AD926" s="255" t="str">
        <f>IF(ISBLANK(GroupMember[[#This Row],[1. Identifiant interne d’exploitation agricole*]]),"",IF(ISERROR(MATCH(GroupMember[[#This Row],[1. Identifiant interne d’exploitation agricole*]],CertifiedCrop[1. Identifiant interne d’exploitation agricole*],0)),FALSE,TRUE))</f>
        <v/>
      </c>
      <c r="AE926" s="255" t="str">
        <f>IF(ISBLANK(GroupMember[[#This Row],[1. Identifiant interne d’exploitation agricole*]]),"",IF(ISERROR(MATCH(GroupMember[[#This Row],[1. Identifiant interne d’exploitation agricole*]],FarmUnit[1. Identifiant interne d’exploitation agricole*],0)),FALSE,TRUE))</f>
        <v/>
      </c>
      <c r="AF926" s="256" t="str">
        <f t="shared" si="60"/>
        <v xml:space="preserve"> </v>
      </c>
      <c r="AG926" s="257" t="str">
        <f t="shared" si="61"/>
        <v>//</v>
      </c>
      <c r="AH926" s="258">
        <f t="shared" si="62"/>
        <v>0</v>
      </c>
      <c r="AI926" s="259">
        <f t="shared" si="63"/>
        <v>0</v>
      </c>
    </row>
    <row r="927" spans="1:35" ht="15" customHeight="1" x14ac:dyDescent="0.2">
      <c r="A927" s="243"/>
      <c r="B927" s="244"/>
      <c r="C927" s="243"/>
      <c r="D927" s="244"/>
      <c r="E927" s="244"/>
      <c r="F927" s="244"/>
      <c r="G927" s="244"/>
      <c r="H927" s="274"/>
      <c r="I927" s="244"/>
      <c r="J927" s="244"/>
      <c r="K927" s="246"/>
      <c r="L927" s="247"/>
      <c r="M927" s="247"/>
      <c r="N927" s="229"/>
      <c r="O927" s="248"/>
      <c r="P927" s="248"/>
      <c r="Q927" s="249"/>
      <c r="R927" s="211"/>
      <c r="S927" s="250"/>
      <c r="T927" s="206"/>
      <c r="U927" s="211"/>
      <c r="V927" s="211"/>
      <c r="W927" s="211"/>
      <c r="X927" s="251"/>
      <c r="Y927" s="251"/>
      <c r="Z927" s="252"/>
      <c r="AA927" s="253"/>
      <c r="AB927" s="254"/>
      <c r="AC927" s="254"/>
      <c r="AD927" s="255" t="str">
        <f>IF(ISBLANK(GroupMember[[#This Row],[1. Identifiant interne d’exploitation agricole*]]),"",IF(ISERROR(MATCH(GroupMember[[#This Row],[1. Identifiant interne d’exploitation agricole*]],CertifiedCrop[1. Identifiant interne d’exploitation agricole*],0)),FALSE,TRUE))</f>
        <v/>
      </c>
      <c r="AE927" s="255" t="str">
        <f>IF(ISBLANK(GroupMember[[#This Row],[1. Identifiant interne d’exploitation agricole*]]),"",IF(ISERROR(MATCH(GroupMember[[#This Row],[1. Identifiant interne d’exploitation agricole*]],FarmUnit[1. Identifiant interne d’exploitation agricole*],0)),FALSE,TRUE))</f>
        <v/>
      </c>
      <c r="AF927" s="256" t="str">
        <f t="shared" si="60"/>
        <v xml:space="preserve"> </v>
      </c>
      <c r="AG927" s="257" t="str">
        <f t="shared" si="61"/>
        <v>//</v>
      </c>
      <c r="AH927" s="258">
        <f t="shared" si="62"/>
        <v>0</v>
      </c>
      <c r="AI927" s="259">
        <f t="shared" si="63"/>
        <v>0</v>
      </c>
    </row>
    <row r="928" spans="1:35" ht="15" customHeight="1" x14ac:dyDescent="0.2">
      <c r="A928" s="243"/>
      <c r="B928" s="244"/>
      <c r="C928" s="243"/>
      <c r="D928" s="244"/>
      <c r="E928" s="244"/>
      <c r="F928" s="244"/>
      <c r="G928" s="244"/>
      <c r="H928" s="274"/>
      <c r="I928" s="244"/>
      <c r="J928" s="244"/>
      <c r="K928" s="246"/>
      <c r="L928" s="247"/>
      <c r="M928" s="247"/>
      <c r="N928" s="229"/>
      <c r="O928" s="248"/>
      <c r="P928" s="248"/>
      <c r="Q928" s="249"/>
      <c r="R928" s="211"/>
      <c r="S928" s="250"/>
      <c r="T928" s="206"/>
      <c r="U928" s="211"/>
      <c r="V928" s="211"/>
      <c r="W928" s="211"/>
      <c r="X928" s="251"/>
      <c r="Y928" s="251"/>
      <c r="Z928" s="252"/>
      <c r="AA928" s="253"/>
      <c r="AB928" s="254"/>
      <c r="AC928" s="254"/>
      <c r="AD928" s="255" t="str">
        <f>IF(ISBLANK(GroupMember[[#This Row],[1. Identifiant interne d’exploitation agricole*]]),"",IF(ISERROR(MATCH(GroupMember[[#This Row],[1. Identifiant interne d’exploitation agricole*]],CertifiedCrop[1. Identifiant interne d’exploitation agricole*],0)),FALSE,TRUE))</f>
        <v/>
      </c>
      <c r="AE928" s="255" t="str">
        <f>IF(ISBLANK(GroupMember[[#This Row],[1. Identifiant interne d’exploitation agricole*]]),"",IF(ISERROR(MATCH(GroupMember[[#This Row],[1. Identifiant interne d’exploitation agricole*]],FarmUnit[1. Identifiant interne d’exploitation agricole*],0)),FALSE,TRUE))</f>
        <v/>
      </c>
      <c r="AF928" s="256" t="str">
        <f t="shared" si="60"/>
        <v xml:space="preserve"> </v>
      </c>
      <c r="AG928" s="257" t="str">
        <f t="shared" si="61"/>
        <v>//</v>
      </c>
      <c r="AH928" s="258">
        <f t="shared" si="62"/>
        <v>0</v>
      </c>
      <c r="AI928" s="259">
        <f t="shared" si="63"/>
        <v>0</v>
      </c>
    </row>
    <row r="929" spans="1:35" ht="15" customHeight="1" x14ac:dyDescent="0.2">
      <c r="A929" s="243"/>
      <c r="B929" s="244"/>
      <c r="C929" s="243"/>
      <c r="D929" s="244"/>
      <c r="E929" s="244"/>
      <c r="F929" s="244"/>
      <c r="G929" s="244"/>
      <c r="H929" s="274"/>
      <c r="I929" s="244"/>
      <c r="J929" s="244"/>
      <c r="K929" s="246"/>
      <c r="L929" s="247"/>
      <c r="M929" s="247"/>
      <c r="N929" s="229"/>
      <c r="O929" s="248"/>
      <c r="P929" s="248"/>
      <c r="Q929" s="249"/>
      <c r="R929" s="211"/>
      <c r="S929" s="250"/>
      <c r="T929" s="206"/>
      <c r="U929" s="211"/>
      <c r="V929" s="211"/>
      <c r="W929" s="211"/>
      <c r="X929" s="251"/>
      <c r="Y929" s="251"/>
      <c r="Z929" s="252"/>
      <c r="AA929" s="253"/>
      <c r="AB929" s="254"/>
      <c r="AC929" s="254"/>
      <c r="AD929" s="255" t="str">
        <f>IF(ISBLANK(GroupMember[[#This Row],[1. Identifiant interne d’exploitation agricole*]]),"",IF(ISERROR(MATCH(GroupMember[[#This Row],[1. Identifiant interne d’exploitation agricole*]],CertifiedCrop[1. Identifiant interne d’exploitation agricole*],0)),FALSE,TRUE))</f>
        <v/>
      </c>
      <c r="AE929" s="255" t="str">
        <f>IF(ISBLANK(GroupMember[[#This Row],[1. Identifiant interne d’exploitation agricole*]]),"",IF(ISERROR(MATCH(GroupMember[[#This Row],[1. Identifiant interne d’exploitation agricole*]],FarmUnit[1. Identifiant interne d’exploitation agricole*],0)),FALSE,TRUE))</f>
        <v/>
      </c>
      <c r="AF929" s="256" t="str">
        <f t="shared" si="60"/>
        <v xml:space="preserve"> </v>
      </c>
      <c r="AG929" s="257" t="str">
        <f t="shared" si="61"/>
        <v>//</v>
      </c>
      <c r="AH929" s="258">
        <f t="shared" si="62"/>
        <v>0</v>
      </c>
      <c r="AI929" s="259">
        <f t="shared" si="63"/>
        <v>0</v>
      </c>
    </row>
    <row r="930" spans="1:35" ht="15" customHeight="1" x14ac:dyDescent="0.2">
      <c r="A930" s="243"/>
      <c r="B930" s="244"/>
      <c r="C930" s="243"/>
      <c r="D930" s="244"/>
      <c r="E930" s="244"/>
      <c r="F930" s="244"/>
      <c r="G930" s="244"/>
      <c r="H930" s="274"/>
      <c r="I930" s="244"/>
      <c r="J930" s="244"/>
      <c r="K930" s="246"/>
      <c r="L930" s="247"/>
      <c r="M930" s="247"/>
      <c r="N930" s="229"/>
      <c r="O930" s="248"/>
      <c r="P930" s="248"/>
      <c r="Q930" s="249"/>
      <c r="R930" s="211"/>
      <c r="S930" s="250"/>
      <c r="T930" s="206"/>
      <c r="U930" s="211"/>
      <c r="V930" s="211"/>
      <c r="W930" s="211"/>
      <c r="X930" s="251"/>
      <c r="Y930" s="251"/>
      <c r="Z930" s="252"/>
      <c r="AA930" s="253"/>
      <c r="AB930" s="254"/>
      <c r="AC930" s="254"/>
      <c r="AD930" s="255" t="str">
        <f>IF(ISBLANK(GroupMember[[#This Row],[1. Identifiant interne d’exploitation agricole*]]),"",IF(ISERROR(MATCH(GroupMember[[#This Row],[1. Identifiant interne d’exploitation agricole*]],CertifiedCrop[1. Identifiant interne d’exploitation agricole*],0)),FALSE,TRUE))</f>
        <v/>
      </c>
      <c r="AE930" s="255" t="str">
        <f>IF(ISBLANK(GroupMember[[#This Row],[1. Identifiant interne d’exploitation agricole*]]),"",IF(ISERROR(MATCH(GroupMember[[#This Row],[1. Identifiant interne d’exploitation agricole*]],FarmUnit[1. Identifiant interne d’exploitation agricole*],0)),FALSE,TRUE))</f>
        <v/>
      </c>
      <c r="AF930" s="256" t="str">
        <f t="shared" si="60"/>
        <v xml:space="preserve"> </v>
      </c>
      <c r="AG930" s="257" t="str">
        <f t="shared" si="61"/>
        <v>//</v>
      </c>
      <c r="AH930" s="258">
        <f t="shared" si="62"/>
        <v>0</v>
      </c>
      <c r="AI930" s="259">
        <f t="shared" si="63"/>
        <v>0</v>
      </c>
    </row>
    <row r="931" spans="1:35" ht="15" customHeight="1" x14ac:dyDescent="0.2">
      <c r="A931" s="243"/>
      <c r="B931" s="244"/>
      <c r="C931" s="243"/>
      <c r="D931" s="244"/>
      <c r="E931" s="244"/>
      <c r="F931" s="244"/>
      <c r="G931" s="244"/>
      <c r="H931" s="274"/>
      <c r="I931" s="244"/>
      <c r="J931" s="244"/>
      <c r="K931" s="246"/>
      <c r="L931" s="247"/>
      <c r="M931" s="247"/>
      <c r="N931" s="229"/>
      <c r="O931" s="248"/>
      <c r="P931" s="248"/>
      <c r="Q931" s="249"/>
      <c r="R931" s="211"/>
      <c r="S931" s="250"/>
      <c r="T931" s="206"/>
      <c r="U931" s="211"/>
      <c r="V931" s="211"/>
      <c r="W931" s="211"/>
      <c r="X931" s="251"/>
      <c r="Y931" s="251"/>
      <c r="Z931" s="252"/>
      <c r="AA931" s="253"/>
      <c r="AB931" s="254"/>
      <c r="AC931" s="254"/>
      <c r="AD931" s="255" t="str">
        <f>IF(ISBLANK(GroupMember[[#This Row],[1. Identifiant interne d’exploitation agricole*]]),"",IF(ISERROR(MATCH(GroupMember[[#This Row],[1. Identifiant interne d’exploitation agricole*]],CertifiedCrop[1. Identifiant interne d’exploitation agricole*],0)),FALSE,TRUE))</f>
        <v/>
      </c>
      <c r="AE931" s="255" t="str">
        <f>IF(ISBLANK(GroupMember[[#This Row],[1. Identifiant interne d’exploitation agricole*]]),"",IF(ISERROR(MATCH(GroupMember[[#This Row],[1. Identifiant interne d’exploitation agricole*]],FarmUnit[1. Identifiant interne d’exploitation agricole*],0)),FALSE,TRUE))</f>
        <v/>
      </c>
      <c r="AF931" s="256" t="str">
        <f t="shared" si="60"/>
        <v xml:space="preserve"> </v>
      </c>
      <c r="AG931" s="257" t="str">
        <f t="shared" si="61"/>
        <v>//</v>
      </c>
      <c r="AH931" s="258">
        <f t="shared" si="62"/>
        <v>0</v>
      </c>
      <c r="AI931" s="259">
        <f t="shared" si="63"/>
        <v>0</v>
      </c>
    </row>
    <row r="932" spans="1:35" ht="15" customHeight="1" x14ac:dyDescent="0.2">
      <c r="A932" s="243"/>
      <c r="B932" s="244"/>
      <c r="C932" s="243"/>
      <c r="D932" s="244"/>
      <c r="E932" s="244"/>
      <c r="F932" s="244"/>
      <c r="G932" s="244"/>
      <c r="H932" s="274"/>
      <c r="I932" s="244"/>
      <c r="J932" s="244"/>
      <c r="K932" s="246"/>
      <c r="L932" s="247"/>
      <c r="M932" s="247"/>
      <c r="N932" s="229"/>
      <c r="O932" s="248"/>
      <c r="P932" s="248"/>
      <c r="Q932" s="249"/>
      <c r="R932" s="211"/>
      <c r="S932" s="250"/>
      <c r="T932" s="206"/>
      <c r="U932" s="211"/>
      <c r="V932" s="211"/>
      <c r="W932" s="211"/>
      <c r="X932" s="251"/>
      <c r="Y932" s="251"/>
      <c r="Z932" s="252"/>
      <c r="AA932" s="253"/>
      <c r="AB932" s="254"/>
      <c r="AC932" s="254"/>
      <c r="AD932" s="255" t="str">
        <f>IF(ISBLANK(GroupMember[[#This Row],[1. Identifiant interne d’exploitation agricole*]]),"",IF(ISERROR(MATCH(GroupMember[[#This Row],[1. Identifiant interne d’exploitation agricole*]],CertifiedCrop[1. Identifiant interne d’exploitation agricole*],0)),FALSE,TRUE))</f>
        <v/>
      </c>
      <c r="AE932" s="255" t="str">
        <f>IF(ISBLANK(GroupMember[[#This Row],[1. Identifiant interne d’exploitation agricole*]]),"",IF(ISERROR(MATCH(GroupMember[[#This Row],[1. Identifiant interne d’exploitation agricole*]],FarmUnit[1. Identifiant interne d’exploitation agricole*],0)),FALSE,TRUE))</f>
        <v/>
      </c>
      <c r="AF932" s="256" t="str">
        <f t="shared" si="60"/>
        <v xml:space="preserve"> </v>
      </c>
      <c r="AG932" s="257" t="str">
        <f t="shared" si="61"/>
        <v>//</v>
      </c>
      <c r="AH932" s="258">
        <f t="shared" si="62"/>
        <v>0</v>
      </c>
      <c r="AI932" s="259">
        <f t="shared" si="63"/>
        <v>0</v>
      </c>
    </row>
    <row r="933" spans="1:35" ht="15" customHeight="1" x14ac:dyDescent="0.2">
      <c r="A933" s="243"/>
      <c r="B933" s="244"/>
      <c r="C933" s="243"/>
      <c r="D933" s="244"/>
      <c r="E933" s="244"/>
      <c r="F933" s="244"/>
      <c r="G933" s="244"/>
      <c r="H933" s="274"/>
      <c r="I933" s="244"/>
      <c r="J933" s="244"/>
      <c r="K933" s="246"/>
      <c r="L933" s="247"/>
      <c r="M933" s="247"/>
      <c r="N933" s="229"/>
      <c r="O933" s="248"/>
      <c r="P933" s="248"/>
      <c r="Q933" s="249"/>
      <c r="R933" s="211"/>
      <c r="S933" s="250"/>
      <c r="T933" s="206"/>
      <c r="U933" s="211"/>
      <c r="V933" s="211"/>
      <c r="W933" s="211"/>
      <c r="X933" s="251"/>
      <c r="Y933" s="251"/>
      <c r="Z933" s="252"/>
      <c r="AA933" s="253"/>
      <c r="AB933" s="254"/>
      <c r="AC933" s="254"/>
      <c r="AD933" s="255" t="str">
        <f>IF(ISBLANK(GroupMember[[#This Row],[1. Identifiant interne d’exploitation agricole*]]),"",IF(ISERROR(MATCH(GroupMember[[#This Row],[1. Identifiant interne d’exploitation agricole*]],CertifiedCrop[1. Identifiant interne d’exploitation agricole*],0)),FALSE,TRUE))</f>
        <v/>
      </c>
      <c r="AE933" s="255" t="str">
        <f>IF(ISBLANK(GroupMember[[#This Row],[1. Identifiant interne d’exploitation agricole*]]),"",IF(ISERROR(MATCH(GroupMember[[#This Row],[1. Identifiant interne d’exploitation agricole*]],FarmUnit[1. Identifiant interne d’exploitation agricole*],0)),FALSE,TRUE))</f>
        <v/>
      </c>
      <c r="AF933" s="256" t="str">
        <f t="shared" si="60"/>
        <v xml:space="preserve"> </v>
      </c>
      <c r="AG933" s="257" t="str">
        <f t="shared" si="61"/>
        <v>//</v>
      </c>
      <c r="AH933" s="258">
        <f t="shared" si="62"/>
        <v>0</v>
      </c>
      <c r="AI933" s="259">
        <f t="shared" si="63"/>
        <v>0</v>
      </c>
    </row>
    <row r="934" spans="1:35" ht="15" customHeight="1" x14ac:dyDescent="0.2">
      <c r="A934" s="243"/>
      <c r="B934" s="244"/>
      <c r="C934" s="243"/>
      <c r="D934" s="244"/>
      <c r="E934" s="244"/>
      <c r="F934" s="244"/>
      <c r="G934" s="244"/>
      <c r="H934" s="274"/>
      <c r="I934" s="244"/>
      <c r="J934" s="244"/>
      <c r="K934" s="246"/>
      <c r="L934" s="247"/>
      <c r="M934" s="247"/>
      <c r="N934" s="229"/>
      <c r="O934" s="248"/>
      <c r="P934" s="248"/>
      <c r="Q934" s="249"/>
      <c r="R934" s="211"/>
      <c r="S934" s="250"/>
      <c r="T934" s="206"/>
      <c r="U934" s="211"/>
      <c r="V934" s="211"/>
      <c r="W934" s="211"/>
      <c r="X934" s="251"/>
      <c r="Y934" s="251"/>
      <c r="Z934" s="252"/>
      <c r="AA934" s="253"/>
      <c r="AB934" s="254"/>
      <c r="AC934" s="254"/>
      <c r="AD934" s="255" t="str">
        <f>IF(ISBLANK(GroupMember[[#This Row],[1. Identifiant interne d’exploitation agricole*]]),"",IF(ISERROR(MATCH(GroupMember[[#This Row],[1. Identifiant interne d’exploitation agricole*]],CertifiedCrop[1. Identifiant interne d’exploitation agricole*],0)),FALSE,TRUE))</f>
        <v/>
      </c>
      <c r="AE934" s="255" t="str">
        <f>IF(ISBLANK(GroupMember[[#This Row],[1. Identifiant interne d’exploitation agricole*]]),"",IF(ISERROR(MATCH(GroupMember[[#This Row],[1. Identifiant interne d’exploitation agricole*]],FarmUnit[1. Identifiant interne d’exploitation agricole*],0)),FALSE,TRUE))</f>
        <v/>
      </c>
      <c r="AF934" s="256" t="str">
        <f t="shared" si="60"/>
        <v xml:space="preserve"> </v>
      </c>
      <c r="AG934" s="257" t="str">
        <f t="shared" si="61"/>
        <v>//</v>
      </c>
      <c r="AH934" s="258">
        <f t="shared" si="62"/>
        <v>0</v>
      </c>
      <c r="AI934" s="259">
        <f t="shared" si="63"/>
        <v>0</v>
      </c>
    </row>
    <row r="935" spans="1:35" ht="15" customHeight="1" x14ac:dyDescent="0.2">
      <c r="A935" s="243"/>
      <c r="B935" s="244"/>
      <c r="C935" s="243"/>
      <c r="D935" s="244"/>
      <c r="E935" s="244"/>
      <c r="F935" s="244"/>
      <c r="G935" s="244"/>
      <c r="H935" s="274"/>
      <c r="I935" s="244"/>
      <c r="J935" s="244"/>
      <c r="K935" s="246"/>
      <c r="L935" s="247"/>
      <c r="M935" s="247"/>
      <c r="N935" s="229"/>
      <c r="O935" s="248"/>
      <c r="P935" s="248"/>
      <c r="Q935" s="249"/>
      <c r="R935" s="211"/>
      <c r="S935" s="250"/>
      <c r="T935" s="206"/>
      <c r="U935" s="211"/>
      <c r="V935" s="211"/>
      <c r="W935" s="211"/>
      <c r="X935" s="251"/>
      <c r="Y935" s="251"/>
      <c r="Z935" s="252"/>
      <c r="AA935" s="253"/>
      <c r="AB935" s="254"/>
      <c r="AC935" s="254"/>
      <c r="AD935" s="255" t="str">
        <f>IF(ISBLANK(GroupMember[[#This Row],[1. Identifiant interne d’exploitation agricole*]]),"",IF(ISERROR(MATCH(GroupMember[[#This Row],[1. Identifiant interne d’exploitation agricole*]],CertifiedCrop[1. Identifiant interne d’exploitation agricole*],0)),FALSE,TRUE))</f>
        <v/>
      </c>
      <c r="AE935" s="255" t="str">
        <f>IF(ISBLANK(GroupMember[[#This Row],[1. Identifiant interne d’exploitation agricole*]]),"",IF(ISERROR(MATCH(GroupMember[[#This Row],[1. Identifiant interne d’exploitation agricole*]],FarmUnit[1. Identifiant interne d’exploitation agricole*],0)),FALSE,TRUE))</f>
        <v/>
      </c>
      <c r="AF935" s="256" t="str">
        <f t="shared" si="60"/>
        <v xml:space="preserve"> </v>
      </c>
      <c r="AG935" s="257" t="str">
        <f t="shared" si="61"/>
        <v>//</v>
      </c>
      <c r="AH935" s="258">
        <f t="shared" si="62"/>
        <v>0</v>
      </c>
      <c r="AI935" s="259">
        <f t="shared" si="63"/>
        <v>0</v>
      </c>
    </row>
    <row r="936" spans="1:35" ht="15" customHeight="1" x14ac:dyDescent="0.2">
      <c r="A936" s="243"/>
      <c r="B936" s="244"/>
      <c r="C936" s="243"/>
      <c r="D936" s="244"/>
      <c r="E936" s="244"/>
      <c r="F936" s="244"/>
      <c r="G936" s="244"/>
      <c r="H936" s="274"/>
      <c r="I936" s="244"/>
      <c r="J936" s="244"/>
      <c r="K936" s="246"/>
      <c r="L936" s="247"/>
      <c r="M936" s="247"/>
      <c r="N936" s="229"/>
      <c r="O936" s="248"/>
      <c r="P936" s="248"/>
      <c r="Q936" s="249"/>
      <c r="R936" s="211"/>
      <c r="S936" s="250"/>
      <c r="T936" s="206"/>
      <c r="U936" s="211"/>
      <c r="V936" s="211"/>
      <c r="W936" s="211"/>
      <c r="X936" s="251"/>
      <c r="Y936" s="251"/>
      <c r="Z936" s="252"/>
      <c r="AA936" s="253"/>
      <c r="AB936" s="254"/>
      <c r="AC936" s="254"/>
      <c r="AD936" s="255" t="str">
        <f>IF(ISBLANK(GroupMember[[#This Row],[1. Identifiant interne d’exploitation agricole*]]),"",IF(ISERROR(MATCH(GroupMember[[#This Row],[1. Identifiant interne d’exploitation agricole*]],CertifiedCrop[1. Identifiant interne d’exploitation agricole*],0)),FALSE,TRUE))</f>
        <v/>
      </c>
      <c r="AE936" s="255" t="str">
        <f>IF(ISBLANK(GroupMember[[#This Row],[1. Identifiant interne d’exploitation agricole*]]),"",IF(ISERROR(MATCH(GroupMember[[#This Row],[1. Identifiant interne d’exploitation agricole*]],FarmUnit[1. Identifiant interne d’exploitation agricole*],0)),FALSE,TRUE))</f>
        <v/>
      </c>
      <c r="AF936" s="256" t="str">
        <f t="shared" si="60"/>
        <v xml:space="preserve"> </v>
      </c>
      <c r="AG936" s="257" t="str">
        <f t="shared" si="61"/>
        <v>//</v>
      </c>
      <c r="AH936" s="258">
        <f t="shared" si="62"/>
        <v>0</v>
      </c>
      <c r="AI936" s="259">
        <f t="shared" si="63"/>
        <v>0</v>
      </c>
    </row>
    <row r="937" spans="1:35" ht="15" customHeight="1" x14ac:dyDescent="0.2">
      <c r="A937" s="243"/>
      <c r="B937" s="244"/>
      <c r="C937" s="243"/>
      <c r="D937" s="244"/>
      <c r="E937" s="244"/>
      <c r="F937" s="244"/>
      <c r="G937" s="244"/>
      <c r="H937" s="274"/>
      <c r="I937" s="244"/>
      <c r="J937" s="244"/>
      <c r="K937" s="246"/>
      <c r="L937" s="247"/>
      <c r="M937" s="247"/>
      <c r="N937" s="229"/>
      <c r="O937" s="248"/>
      <c r="P937" s="248"/>
      <c r="Q937" s="249"/>
      <c r="R937" s="211"/>
      <c r="S937" s="250"/>
      <c r="T937" s="206"/>
      <c r="U937" s="211"/>
      <c r="V937" s="211"/>
      <c r="W937" s="211"/>
      <c r="X937" s="251"/>
      <c r="Y937" s="251"/>
      <c r="Z937" s="252"/>
      <c r="AA937" s="253"/>
      <c r="AB937" s="254"/>
      <c r="AC937" s="254"/>
      <c r="AD937" s="255" t="str">
        <f>IF(ISBLANK(GroupMember[[#This Row],[1. Identifiant interne d’exploitation agricole*]]),"",IF(ISERROR(MATCH(GroupMember[[#This Row],[1. Identifiant interne d’exploitation agricole*]],CertifiedCrop[1. Identifiant interne d’exploitation agricole*],0)),FALSE,TRUE))</f>
        <v/>
      </c>
      <c r="AE937" s="255" t="str">
        <f>IF(ISBLANK(GroupMember[[#This Row],[1. Identifiant interne d’exploitation agricole*]]),"",IF(ISERROR(MATCH(GroupMember[[#This Row],[1. Identifiant interne d’exploitation agricole*]],FarmUnit[1. Identifiant interne d’exploitation agricole*],0)),FALSE,TRUE))</f>
        <v/>
      </c>
      <c r="AF937" s="256" t="str">
        <f t="shared" si="60"/>
        <v xml:space="preserve"> </v>
      </c>
      <c r="AG937" s="257" t="str">
        <f t="shared" si="61"/>
        <v>//</v>
      </c>
      <c r="AH937" s="258">
        <f t="shared" si="62"/>
        <v>0</v>
      </c>
      <c r="AI937" s="259">
        <f t="shared" si="63"/>
        <v>0</v>
      </c>
    </row>
    <row r="938" spans="1:35" ht="15" customHeight="1" x14ac:dyDescent="0.2">
      <c r="A938" s="243"/>
      <c r="B938" s="244"/>
      <c r="C938" s="243"/>
      <c r="D938" s="244"/>
      <c r="E938" s="244"/>
      <c r="F938" s="244"/>
      <c r="G938" s="244"/>
      <c r="H938" s="274"/>
      <c r="I938" s="244"/>
      <c r="J938" s="244"/>
      <c r="K938" s="246"/>
      <c r="L938" s="247"/>
      <c r="M938" s="247"/>
      <c r="N938" s="229"/>
      <c r="O938" s="248"/>
      <c r="P938" s="248"/>
      <c r="Q938" s="249"/>
      <c r="R938" s="211"/>
      <c r="S938" s="250"/>
      <c r="T938" s="206"/>
      <c r="U938" s="211"/>
      <c r="V938" s="211"/>
      <c r="W938" s="211"/>
      <c r="X938" s="251"/>
      <c r="Y938" s="251"/>
      <c r="Z938" s="252"/>
      <c r="AA938" s="253"/>
      <c r="AB938" s="254"/>
      <c r="AC938" s="254"/>
      <c r="AD938" s="255" t="str">
        <f>IF(ISBLANK(GroupMember[[#This Row],[1. Identifiant interne d’exploitation agricole*]]),"",IF(ISERROR(MATCH(GroupMember[[#This Row],[1. Identifiant interne d’exploitation agricole*]],CertifiedCrop[1. Identifiant interne d’exploitation agricole*],0)),FALSE,TRUE))</f>
        <v/>
      </c>
      <c r="AE938" s="255" t="str">
        <f>IF(ISBLANK(GroupMember[[#This Row],[1. Identifiant interne d’exploitation agricole*]]),"",IF(ISERROR(MATCH(GroupMember[[#This Row],[1. Identifiant interne d’exploitation agricole*]],FarmUnit[1. Identifiant interne d’exploitation agricole*],0)),FALSE,TRUE))</f>
        <v/>
      </c>
      <c r="AF938" s="256" t="str">
        <f t="shared" si="60"/>
        <v xml:space="preserve"> </v>
      </c>
      <c r="AG938" s="257" t="str">
        <f t="shared" si="61"/>
        <v>//</v>
      </c>
      <c r="AH938" s="258">
        <f t="shared" si="62"/>
        <v>0</v>
      </c>
      <c r="AI938" s="259">
        <f t="shared" si="63"/>
        <v>0</v>
      </c>
    </row>
    <row r="939" spans="1:35" ht="15" customHeight="1" x14ac:dyDescent="0.2">
      <c r="A939" s="243"/>
      <c r="B939" s="244"/>
      <c r="C939" s="243"/>
      <c r="D939" s="244"/>
      <c r="E939" s="244"/>
      <c r="F939" s="244"/>
      <c r="G939" s="244"/>
      <c r="H939" s="274"/>
      <c r="I939" s="244"/>
      <c r="J939" s="244"/>
      <c r="K939" s="246"/>
      <c r="L939" s="247"/>
      <c r="M939" s="247"/>
      <c r="N939" s="229"/>
      <c r="O939" s="248"/>
      <c r="P939" s="248"/>
      <c r="Q939" s="249"/>
      <c r="R939" s="211"/>
      <c r="S939" s="250"/>
      <c r="T939" s="206"/>
      <c r="U939" s="211"/>
      <c r="V939" s="211"/>
      <c r="W939" s="211"/>
      <c r="X939" s="251"/>
      <c r="Y939" s="251"/>
      <c r="Z939" s="252"/>
      <c r="AA939" s="253"/>
      <c r="AB939" s="254"/>
      <c r="AC939" s="254"/>
      <c r="AD939" s="255" t="str">
        <f>IF(ISBLANK(GroupMember[[#This Row],[1. Identifiant interne d’exploitation agricole*]]),"",IF(ISERROR(MATCH(GroupMember[[#This Row],[1. Identifiant interne d’exploitation agricole*]],CertifiedCrop[1. Identifiant interne d’exploitation agricole*],0)),FALSE,TRUE))</f>
        <v/>
      </c>
      <c r="AE939" s="255" t="str">
        <f>IF(ISBLANK(GroupMember[[#This Row],[1. Identifiant interne d’exploitation agricole*]]),"",IF(ISERROR(MATCH(GroupMember[[#This Row],[1. Identifiant interne d’exploitation agricole*]],FarmUnit[1. Identifiant interne d’exploitation agricole*],0)),FALSE,TRUE))</f>
        <v/>
      </c>
      <c r="AF939" s="256" t="str">
        <f t="shared" si="60"/>
        <v xml:space="preserve"> </v>
      </c>
      <c r="AG939" s="257" t="str">
        <f t="shared" si="61"/>
        <v>//</v>
      </c>
      <c r="AH939" s="258">
        <f t="shared" si="62"/>
        <v>0</v>
      </c>
      <c r="AI939" s="259">
        <f t="shared" si="63"/>
        <v>0</v>
      </c>
    </row>
    <row r="940" spans="1:35" ht="15" customHeight="1" x14ac:dyDescent="0.2">
      <c r="A940" s="243"/>
      <c r="B940" s="244"/>
      <c r="C940" s="243"/>
      <c r="D940" s="244"/>
      <c r="E940" s="244"/>
      <c r="F940" s="244"/>
      <c r="G940" s="244"/>
      <c r="H940" s="274"/>
      <c r="I940" s="244"/>
      <c r="J940" s="244"/>
      <c r="K940" s="246"/>
      <c r="L940" s="247"/>
      <c r="M940" s="247"/>
      <c r="N940" s="229"/>
      <c r="O940" s="248"/>
      <c r="P940" s="248"/>
      <c r="Q940" s="249"/>
      <c r="R940" s="211"/>
      <c r="S940" s="250"/>
      <c r="T940" s="206"/>
      <c r="U940" s="211"/>
      <c r="V940" s="211"/>
      <c r="W940" s="211"/>
      <c r="X940" s="251"/>
      <c r="Y940" s="251"/>
      <c r="Z940" s="252"/>
      <c r="AA940" s="253"/>
      <c r="AB940" s="254"/>
      <c r="AC940" s="254"/>
      <c r="AD940" s="255" t="str">
        <f>IF(ISBLANK(GroupMember[[#This Row],[1. Identifiant interne d’exploitation agricole*]]),"",IF(ISERROR(MATCH(GroupMember[[#This Row],[1. Identifiant interne d’exploitation agricole*]],CertifiedCrop[1. Identifiant interne d’exploitation agricole*],0)),FALSE,TRUE))</f>
        <v/>
      </c>
      <c r="AE940" s="255" t="str">
        <f>IF(ISBLANK(GroupMember[[#This Row],[1. Identifiant interne d’exploitation agricole*]]),"",IF(ISERROR(MATCH(GroupMember[[#This Row],[1. Identifiant interne d’exploitation agricole*]],FarmUnit[1. Identifiant interne d’exploitation agricole*],0)),FALSE,TRUE))</f>
        <v/>
      </c>
      <c r="AF940" s="256" t="str">
        <f t="shared" si="60"/>
        <v xml:space="preserve"> </v>
      </c>
      <c r="AG940" s="257" t="str">
        <f t="shared" si="61"/>
        <v>//</v>
      </c>
      <c r="AH940" s="258">
        <f t="shared" si="62"/>
        <v>0</v>
      </c>
      <c r="AI940" s="259">
        <f t="shared" si="63"/>
        <v>0</v>
      </c>
    </row>
    <row r="941" spans="1:35" ht="15" customHeight="1" x14ac:dyDescent="0.2">
      <c r="A941" s="243"/>
      <c r="B941" s="244"/>
      <c r="C941" s="243"/>
      <c r="D941" s="244"/>
      <c r="E941" s="244"/>
      <c r="F941" s="244"/>
      <c r="G941" s="244"/>
      <c r="H941" s="274"/>
      <c r="I941" s="244"/>
      <c r="J941" s="244"/>
      <c r="K941" s="246"/>
      <c r="L941" s="247"/>
      <c r="M941" s="247"/>
      <c r="N941" s="229"/>
      <c r="O941" s="248"/>
      <c r="P941" s="248"/>
      <c r="Q941" s="249"/>
      <c r="R941" s="211"/>
      <c r="S941" s="250"/>
      <c r="T941" s="206"/>
      <c r="U941" s="211"/>
      <c r="V941" s="211"/>
      <c r="W941" s="211"/>
      <c r="X941" s="251"/>
      <c r="Y941" s="251"/>
      <c r="Z941" s="252"/>
      <c r="AA941" s="253"/>
      <c r="AB941" s="254"/>
      <c r="AC941" s="254"/>
      <c r="AD941" s="255" t="str">
        <f>IF(ISBLANK(GroupMember[[#This Row],[1. Identifiant interne d’exploitation agricole*]]),"",IF(ISERROR(MATCH(GroupMember[[#This Row],[1. Identifiant interne d’exploitation agricole*]],CertifiedCrop[1. Identifiant interne d’exploitation agricole*],0)),FALSE,TRUE))</f>
        <v/>
      </c>
      <c r="AE941" s="255" t="str">
        <f>IF(ISBLANK(GroupMember[[#This Row],[1. Identifiant interne d’exploitation agricole*]]),"",IF(ISERROR(MATCH(GroupMember[[#This Row],[1. Identifiant interne d’exploitation agricole*]],FarmUnit[1. Identifiant interne d’exploitation agricole*],0)),FALSE,TRUE))</f>
        <v/>
      </c>
      <c r="AF941" s="256" t="str">
        <f t="shared" ref="AF941:AF972" si="64">IFERROR(CONCATENATE(L941," ",M941),"")</f>
        <v xml:space="preserve"> </v>
      </c>
      <c r="AG941" s="257" t="str">
        <f t="shared" ref="AG941:AG972" si="65">CONCATENATE(AC941,"/",AB941,"/",AA941)</f>
        <v>//</v>
      </c>
      <c r="AH941" s="258">
        <f t="shared" ref="AH941:AH972" si="66">COUNTIFS(Z:Z,Z941,AG:AG,AG941)</f>
        <v>0</v>
      </c>
      <c r="AI941" s="259">
        <f t="shared" ref="AI941:AI972" si="67">IF((X941+Y941/12)&lt;0,"",(X941+Y941/12))</f>
        <v>0</v>
      </c>
    </row>
    <row r="942" spans="1:35" ht="15" customHeight="1" x14ac:dyDescent="0.2">
      <c r="A942" s="243"/>
      <c r="B942" s="244"/>
      <c r="C942" s="243"/>
      <c r="D942" s="244"/>
      <c r="E942" s="244"/>
      <c r="F942" s="244"/>
      <c r="G942" s="244"/>
      <c r="H942" s="274"/>
      <c r="I942" s="244"/>
      <c r="J942" s="244"/>
      <c r="K942" s="246"/>
      <c r="L942" s="247"/>
      <c r="M942" s="247"/>
      <c r="N942" s="229"/>
      <c r="O942" s="248"/>
      <c r="P942" s="248"/>
      <c r="Q942" s="249"/>
      <c r="R942" s="211"/>
      <c r="S942" s="250"/>
      <c r="T942" s="206"/>
      <c r="U942" s="211"/>
      <c r="V942" s="211"/>
      <c r="W942" s="211"/>
      <c r="X942" s="251"/>
      <c r="Y942" s="251"/>
      <c r="Z942" s="252"/>
      <c r="AA942" s="253"/>
      <c r="AB942" s="254"/>
      <c r="AC942" s="254"/>
      <c r="AD942" s="255" t="str">
        <f>IF(ISBLANK(GroupMember[[#This Row],[1. Identifiant interne d’exploitation agricole*]]),"",IF(ISERROR(MATCH(GroupMember[[#This Row],[1. Identifiant interne d’exploitation agricole*]],CertifiedCrop[1. Identifiant interne d’exploitation agricole*],0)),FALSE,TRUE))</f>
        <v/>
      </c>
      <c r="AE942" s="255" t="str">
        <f>IF(ISBLANK(GroupMember[[#This Row],[1. Identifiant interne d’exploitation agricole*]]),"",IF(ISERROR(MATCH(GroupMember[[#This Row],[1. Identifiant interne d’exploitation agricole*]],FarmUnit[1. Identifiant interne d’exploitation agricole*],0)),FALSE,TRUE))</f>
        <v/>
      </c>
      <c r="AF942" s="256" t="str">
        <f t="shared" si="64"/>
        <v xml:space="preserve"> </v>
      </c>
      <c r="AG942" s="257" t="str">
        <f t="shared" si="65"/>
        <v>//</v>
      </c>
      <c r="AH942" s="258">
        <f t="shared" si="66"/>
        <v>0</v>
      </c>
      <c r="AI942" s="259">
        <f t="shared" si="67"/>
        <v>0</v>
      </c>
    </row>
    <row r="943" spans="1:35" ht="15" customHeight="1" x14ac:dyDescent="0.2">
      <c r="A943" s="243"/>
      <c r="B943" s="244"/>
      <c r="C943" s="243"/>
      <c r="D943" s="244"/>
      <c r="E943" s="244"/>
      <c r="F943" s="244"/>
      <c r="G943" s="244"/>
      <c r="H943" s="274"/>
      <c r="I943" s="244"/>
      <c r="J943" s="244"/>
      <c r="K943" s="246"/>
      <c r="L943" s="247"/>
      <c r="M943" s="247"/>
      <c r="N943" s="229"/>
      <c r="O943" s="248"/>
      <c r="P943" s="248"/>
      <c r="Q943" s="249"/>
      <c r="R943" s="211"/>
      <c r="S943" s="250"/>
      <c r="T943" s="206"/>
      <c r="U943" s="211"/>
      <c r="V943" s="211"/>
      <c r="W943" s="211"/>
      <c r="X943" s="251"/>
      <c r="Y943" s="251"/>
      <c r="Z943" s="252"/>
      <c r="AA943" s="253"/>
      <c r="AB943" s="254"/>
      <c r="AC943" s="254"/>
      <c r="AD943" s="255" t="str">
        <f>IF(ISBLANK(GroupMember[[#This Row],[1. Identifiant interne d’exploitation agricole*]]),"",IF(ISERROR(MATCH(GroupMember[[#This Row],[1. Identifiant interne d’exploitation agricole*]],CertifiedCrop[1. Identifiant interne d’exploitation agricole*],0)),FALSE,TRUE))</f>
        <v/>
      </c>
      <c r="AE943" s="255" t="str">
        <f>IF(ISBLANK(GroupMember[[#This Row],[1. Identifiant interne d’exploitation agricole*]]),"",IF(ISERROR(MATCH(GroupMember[[#This Row],[1. Identifiant interne d’exploitation agricole*]],FarmUnit[1. Identifiant interne d’exploitation agricole*],0)),FALSE,TRUE))</f>
        <v/>
      </c>
      <c r="AF943" s="256" t="str">
        <f t="shared" si="64"/>
        <v xml:space="preserve"> </v>
      </c>
      <c r="AG943" s="257" t="str">
        <f t="shared" si="65"/>
        <v>//</v>
      </c>
      <c r="AH943" s="258">
        <f t="shared" si="66"/>
        <v>0</v>
      </c>
      <c r="AI943" s="259">
        <f t="shared" si="67"/>
        <v>0</v>
      </c>
    </row>
    <row r="944" spans="1:35" ht="15" customHeight="1" x14ac:dyDescent="0.2">
      <c r="A944" s="243"/>
      <c r="B944" s="244"/>
      <c r="C944" s="243"/>
      <c r="D944" s="244"/>
      <c r="E944" s="244"/>
      <c r="F944" s="244"/>
      <c r="G944" s="244"/>
      <c r="H944" s="274"/>
      <c r="I944" s="244"/>
      <c r="J944" s="244"/>
      <c r="K944" s="246"/>
      <c r="L944" s="247"/>
      <c r="M944" s="247"/>
      <c r="N944" s="229"/>
      <c r="O944" s="248"/>
      <c r="P944" s="248"/>
      <c r="Q944" s="249"/>
      <c r="R944" s="211"/>
      <c r="S944" s="250"/>
      <c r="T944" s="206"/>
      <c r="U944" s="211"/>
      <c r="V944" s="211"/>
      <c r="W944" s="211"/>
      <c r="X944" s="251"/>
      <c r="Y944" s="251"/>
      <c r="Z944" s="252"/>
      <c r="AA944" s="253"/>
      <c r="AB944" s="254"/>
      <c r="AC944" s="254"/>
      <c r="AD944" s="255" t="str">
        <f>IF(ISBLANK(GroupMember[[#This Row],[1. Identifiant interne d’exploitation agricole*]]),"",IF(ISERROR(MATCH(GroupMember[[#This Row],[1. Identifiant interne d’exploitation agricole*]],CertifiedCrop[1. Identifiant interne d’exploitation agricole*],0)),FALSE,TRUE))</f>
        <v/>
      </c>
      <c r="AE944" s="255" t="str">
        <f>IF(ISBLANK(GroupMember[[#This Row],[1. Identifiant interne d’exploitation agricole*]]),"",IF(ISERROR(MATCH(GroupMember[[#This Row],[1. Identifiant interne d’exploitation agricole*]],FarmUnit[1. Identifiant interne d’exploitation agricole*],0)),FALSE,TRUE))</f>
        <v/>
      </c>
      <c r="AF944" s="256" t="str">
        <f t="shared" si="64"/>
        <v xml:space="preserve"> </v>
      </c>
      <c r="AG944" s="257" t="str">
        <f t="shared" si="65"/>
        <v>//</v>
      </c>
      <c r="AH944" s="258">
        <f t="shared" si="66"/>
        <v>0</v>
      </c>
      <c r="AI944" s="259">
        <f t="shared" si="67"/>
        <v>0</v>
      </c>
    </row>
    <row r="945" spans="1:35" ht="15" customHeight="1" x14ac:dyDescent="0.2">
      <c r="A945" s="243"/>
      <c r="B945" s="244"/>
      <c r="C945" s="243"/>
      <c r="D945" s="244"/>
      <c r="E945" s="244"/>
      <c r="F945" s="244"/>
      <c r="G945" s="244"/>
      <c r="H945" s="274"/>
      <c r="I945" s="244"/>
      <c r="J945" s="244"/>
      <c r="K945" s="246"/>
      <c r="L945" s="247"/>
      <c r="M945" s="247"/>
      <c r="N945" s="229"/>
      <c r="O945" s="248"/>
      <c r="P945" s="248"/>
      <c r="Q945" s="249"/>
      <c r="R945" s="211"/>
      <c r="S945" s="250"/>
      <c r="T945" s="206"/>
      <c r="U945" s="211"/>
      <c r="V945" s="211"/>
      <c r="W945" s="211"/>
      <c r="X945" s="251"/>
      <c r="Y945" s="251"/>
      <c r="Z945" s="252"/>
      <c r="AA945" s="253"/>
      <c r="AB945" s="254"/>
      <c r="AC945" s="254"/>
      <c r="AD945" s="255" t="str">
        <f>IF(ISBLANK(GroupMember[[#This Row],[1. Identifiant interne d’exploitation agricole*]]),"",IF(ISERROR(MATCH(GroupMember[[#This Row],[1. Identifiant interne d’exploitation agricole*]],CertifiedCrop[1. Identifiant interne d’exploitation agricole*],0)),FALSE,TRUE))</f>
        <v/>
      </c>
      <c r="AE945" s="255" t="str">
        <f>IF(ISBLANK(GroupMember[[#This Row],[1. Identifiant interne d’exploitation agricole*]]),"",IF(ISERROR(MATCH(GroupMember[[#This Row],[1. Identifiant interne d’exploitation agricole*]],FarmUnit[1. Identifiant interne d’exploitation agricole*],0)),FALSE,TRUE))</f>
        <v/>
      </c>
      <c r="AF945" s="256" t="str">
        <f t="shared" si="64"/>
        <v xml:space="preserve"> </v>
      </c>
      <c r="AG945" s="257" t="str">
        <f t="shared" si="65"/>
        <v>//</v>
      </c>
      <c r="AH945" s="258">
        <f t="shared" si="66"/>
        <v>0</v>
      </c>
      <c r="AI945" s="259">
        <f t="shared" si="67"/>
        <v>0</v>
      </c>
    </row>
    <row r="946" spans="1:35" ht="15" customHeight="1" x14ac:dyDescent="0.2">
      <c r="A946" s="243"/>
      <c r="B946" s="244"/>
      <c r="C946" s="243"/>
      <c r="D946" s="244"/>
      <c r="E946" s="244"/>
      <c r="F946" s="244"/>
      <c r="G946" s="244"/>
      <c r="H946" s="274"/>
      <c r="I946" s="244"/>
      <c r="J946" s="244"/>
      <c r="K946" s="246"/>
      <c r="L946" s="247"/>
      <c r="M946" s="247"/>
      <c r="N946" s="229"/>
      <c r="O946" s="248"/>
      <c r="P946" s="248"/>
      <c r="Q946" s="249"/>
      <c r="R946" s="211"/>
      <c r="S946" s="250"/>
      <c r="T946" s="206"/>
      <c r="U946" s="211"/>
      <c r="V946" s="211"/>
      <c r="W946" s="211"/>
      <c r="X946" s="251"/>
      <c r="Y946" s="251"/>
      <c r="Z946" s="252"/>
      <c r="AA946" s="253"/>
      <c r="AB946" s="254"/>
      <c r="AC946" s="254"/>
      <c r="AD946" s="255" t="str">
        <f>IF(ISBLANK(GroupMember[[#This Row],[1. Identifiant interne d’exploitation agricole*]]),"",IF(ISERROR(MATCH(GroupMember[[#This Row],[1. Identifiant interne d’exploitation agricole*]],CertifiedCrop[1. Identifiant interne d’exploitation agricole*],0)),FALSE,TRUE))</f>
        <v/>
      </c>
      <c r="AE946" s="255" t="str">
        <f>IF(ISBLANK(GroupMember[[#This Row],[1. Identifiant interne d’exploitation agricole*]]),"",IF(ISERROR(MATCH(GroupMember[[#This Row],[1. Identifiant interne d’exploitation agricole*]],FarmUnit[1. Identifiant interne d’exploitation agricole*],0)),FALSE,TRUE))</f>
        <v/>
      </c>
      <c r="AF946" s="256" t="str">
        <f t="shared" si="64"/>
        <v xml:space="preserve"> </v>
      </c>
      <c r="AG946" s="257" t="str">
        <f t="shared" si="65"/>
        <v>//</v>
      </c>
      <c r="AH946" s="258">
        <f t="shared" si="66"/>
        <v>0</v>
      </c>
      <c r="AI946" s="259">
        <f t="shared" si="67"/>
        <v>0</v>
      </c>
    </row>
    <row r="947" spans="1:35" ht="15" customHeight="1" x14ac:dyDescent="0.2">
      <c r="A947" s="243"/>
      <c r="B947" s="244"/>
      <c r="C947" s="243"/>
      <c r="D947" s="244"/>
      <c r="E947" s="244"/>
      <c r="F947" s="244"/>
      <c r="G947" s="244"/>
      <c r="H947" s="274"/>
      <c r="I947" s="244"/>
      <c r="J947" s="244"/>
      <c r="K947" s="246"/>
      <c r="L947" s="247"/>
      <c r="M947" s="247"/>
      <c r="N947" s="229"/>
      <c r="O947" s="248"/>
      <c r="P947" s="248"/>
      <c r="Q947" s="249"/>
      <c r="R947" s="211"/>
      <c r="S947" s="250"/>
      <c r="T947" s="206"/>
      <c r="U947" s="211"/>
      <c r="V947" s="211"/>
      <c r="W947" s="211"/>
      <c r="X947" s="251"/>
      <c r="Y947" s="251"/>
      <c r="Z947" s="252"/>
      <c r="AA947" s="253"/>
      <c r="AB947" s="254"/>
      <c r="AC947" s="254"/>
      <c r="AD947" s="255" t="str">
        <f>IF(ISBLANK(GroupMember[[#This Row],[1. Identifiant interne d’exploitation agricole*]]),"",IF(ISERROR(MATCH(GroupMember[[#This Row],[1. Identifiant interne d’exploitation agricole*]],CertifiedCrop[1. Identifiant interne d’exploitation agricole*],0)),FALSE,TRUE))</f>
        <v/>
      </c>
      <c r="AE947" s="255" t="str">
        <f>IF(ISBLANK(GroupMember[[#This Row],[1. Identifiant interne d’exploitation agricole*]]),"",IF(ISERROR(MATCH(GroupMember[[#This Row],[1. Identifiant interne d’exploitation agricole*]],FarmUnit[1. Identifiant interne d’exploitation agricole*],0)),FALSE,TRUE))</f>
        <v/>
      </c>
      <c r="AF947" s="256" t="str">
        <f t="shared" si="64"/>
        <v xml:space="preserve"> </v>
      </c>
      <c r="AG947" s="257" t="str">
        <f t="shared" si="65"/>
        <v>//</v>
      </c>
      <c r="AH947" s="258">
        <f t="shared" si="66"/>
        <v>0</v>
      </c>
      <c r="AI947" s="259">
        <f t="shared" si="67"/>
        <v>0</v>
      </c>
    </row>
    <row r="948" spans="1:35" ht="15" customHeight="1" x14ac:dyDescent="0.2">
      <c r="A948" s="243"/>
      <c r="B948" s="244"/>
      <c r="C948" s="243"/>
      <c r="D948" s="244"/>
      <c r="E948" s="244"/>
      <c r="F948" s="244"/>
      <c r="G948" s="244"/>
      <c r="H948" s="274"/>
      <c r="I948" s="244"/>
      <c r="J948" s="244"/>
      <c r="K948" s="246"/>
      <c r="L948" s="247"/>
      <c r="M948" s="247"/>
      <c r="N948" s="229"/>
      <c r="O948" s="248"/>
      <c r="P948" s="248"/>
      <c r="Q948" s="249"/>
      <c r="R948" s="211"/>
      <c r="S948" s="250"/>
      <c r="T948" s="206"/>
      <c r="U948" s="211"/>
      <c r="V948" s="211"/>
      <c r="W948" s="211"/>
      <c r="X948" s="251"/>
      <c r="Y948" s="251"/>
      <c r="Z948" s="252"/>
      <c r="AA948" s="253"/>
      <c r="AB948" s="254"/>
      <c r="AC948" s="254"/>
      <c r="AD948" s="255" t="str">
        <f>IF(ISBLANK(GroupMember[[#This Row],[1. Identifiant interne d’exploitation agricole*]]),"",IF(ISERROR(MATCH(GroupMember[[#This Row],[1. Identifiant interne d’exploitation agricole*]],CertifiedCrop[1. Identifiant interne d’exploitation agricole*],0)),FALSE,TRUE))</f>
        <v/>
      </c>
      <c r="AE948" s="255" t="str">
        <f>IF(ISBLANK(GroupMember[[#This Row],[1. Identifiant interne d’exploitation agricole*]]),"",IF(ISERROR(MATCH(GroupMember[[#This Row],[1. Identifiant interne d’exploitation agricole*]],FarmUnit[1. Identifiant interne d’exploitation agricole*],0)),FALSE,TRUE))</f>
        <v/>
      </c>
      <c r="AF948" s="256" t="str">
        <f t="shared" si="64"/>
        <v xml:space="preserve"> </v>
      </c>
      <c r="AG948" s="257" t="str">
        <f t="shared" si="65"/>
        <v>//</v>
      </c>
      <c r="AH948" s="258">
        <f t="shared" si="66"/>
        <v>0</v>
      </c>
      <c r="AI948" s="259">
        <f t="shared" si="67"/>
        <v>0</v>
      </c>
    </row>
    <row r="949" spans="1:35" ht="15" customHeight="1" x14ac:dyDescent="0.2">
      <c r="A949" s="243"/>
      <c r="B949" s="244"/>
      <c r="C949" s="243"/>
      <c r="D949" s="244"/>
      <c r="E949" s="244"/>
      <c r="F949" s="244"/>
      <c r="G949" s="244"/>
      <c r="H949" s="274"/>
      <c r="I949" s="244"/>
      <c r="J949" s="244"/>
      <c r="K949" s="246"/>
      <c r="L949" s="247"/>
      <c r="M949" s="247"/>
      <c r="N949" s="229"/>
      <c r="O949" s="248"/>
      <c r="P949" s="248"/>
      <c r="Q949" s="249"/>
      <c r="R949" s="211"/>
      <c r="S949" s="250"/>
      <c r="T949" s="206"/>
      <c r="U949" s="211"/>
      <c r="V949" s="211"/>
      <c r="W949" s="211"/>
      <c r="X949" s="251"/>
      <c r="Y949" s="251"/>
      <c r="Z949" s="252"/>
      <c r="AA949" s="253"/>
      <c r="AB949" s="254"/>
      <c r="AC949" s="254"/>
      <c r="AD949" s="255" t="str">
        <f>IF(ISBLANK(GroupMember[[#This Row],[1. Identifiant interne d’exploitation agricole*]]),"",IF(ISERROR(MATCH(GroupMember[[#This Row],[1. Identifiant interne d’exploitation agricole*]],CertifiedCrop[1. Identifiant interne d’exploitation agricole*],0)),FALSE,TRUE))</f>
        <v/>
      </c>
      <c r="AE949" s="255" t="str">
        <f>IF(ISBLANK(GroupMember[[#This Row],[1. Identifiant interne d’exploitation agricole*]]),"",IF(ISERROR(MATCH(GroupMember[[#This Row],[1. Identifiant interne d’exploitation agricole*]],FarmUnit[1. Identifiant interne d’exploitation agricole*],0)),FALSE,TRUE))</f>
        <v/>
      </c>
      <c r="AF949" s="256" t="str">
        <f t="shared" si="64"/>
        <v xml:space="preserve"> </v>
      </c>
      <c r="AG949" s="257" t="str">
        <f t="shared" si="65"/>
        <v>//</v>
      </c>
      <c r="AH949" s="258">
        <f t="shared" si="66"/>
        <v>0</v>
      </c>
      <c r="AI949" s="259">
        <f t="shared" si="67"/>
        <v>0</v>
      </c>
    </row>
    <row r="950" spans="1:35" ht="15" customHeight="1" x14ac:dyDescent="0.2">
      <c r="A950" s="243"/>
      <c r="B950" s="244"/>
      <c r="C950" s="243"/>
      <c r="D950" s="244"/>
      <c r="E950" s="244"/>
      <c r="F950" s="244"/>
      <c r="G950" s="244"/>
      <c r="H950" s="274"/>
      <c r="I950" s="244"/>
      <c r="J950" s="244"/>
      <c r="K950" s="246"/>
      <c r="L950" s="247"/>
      <c r="M950" s="247"/>
      <c r="N950" s="229"/>
      <c r="O950" s="248"/>
      <c r="P950" s="248"/>
      <c r="Q950" s="249"/>
      <c r="R950" s="211"/>
      <c r="S950" s="250"/>
      <c r="T950" s="206"/>
      <c r="U950" s="211"/>
      <c r="V950" s="211"/>
      <c r="W950" s="211"/>
      <c r="X950" s="251"/>
      <c r="Y950" s="251"/>
      <c r="Z950" s="252"/>
      <c r="AA950" s="253"/>
      <c r="AB950" s="254"/>
      <c r="AC950" s="254"/>
      <c r="AD950" s="255" t="str">
        <f>IF(ISBLANK(GroupMember[[#This Row],[1. Identifiant interne d’exploitation agricole*]]),"",IF(ISERROR(MATCH(GroupMember[[#This Row],[1. Identifiant interne d’exploitation agricole*]],CertifiedCrop[1. Identifiant interne d’exploitation agricole*],0)),FALSE,TRUE))</f>
        <v/>
      </c>
      <c r="AE950" s="255" t="str">
        <f>IF(ISBLANK(GroupMember[[#This Row],[1. Identifiant interne d’exploitation agricole*]]),"",IF(ISERROR(MATCH(GroupMember[[#This Row],[1. Identifiant interne d’exploitation agricole*]],FarmUnit[1. Identifiant interne d’exploitation agricole*],0)),FALSE,TRUE))</f>
        <v/>
      </c>
      <c r="AF950" s="256" t="str">
        <f t="shared" si="64"/>
        <v xml:space="preserve"> </v>
      </c>
      <c r="AG950" s="257" t="str">
        <f t="shared" si="65"/>
        <v>//</v>
      </c>
      <c r="AH950" s="258">
        <f t="shared" si="66"/>
        <v>0</v>
      </c>
      <c r="AI950" s="259">
        <f t="shared" si="67"/>
        <v>0</v>
      </c>
    </row>
    <row r="951" spans="1:35" ht="15" customHeight="1" x14ac:dyDescent="0.2">
      <c r="A951" s="243"/>
      <c r="B951" s="244"/>
      <c r="C951" s="243"/>
      <c r="D951" s="244"/>
      <c r="E951" s="244"/>
      <c r="F951" s="244"/>
      <c r="G951" s="244"/>
      <c r="H951" s="274"/>
      <c r="I951" s="244"/>
      <c r="J951" s="244"/>
      <c r="K951" s="246"/>
      <c r="L951" s="247"/>
      <c r="M951" s="247"/>
      <c r="N951" s="229"/>
      <c r="O951" s="248"/>
      <c r="P951" s="248"/>
      <c r="Q951" s="249"/>
      <c r="R951" s="211"/>
      <c r="S951" s="250"/>
      <c r="T951" s="206"/>
      <c r="U951" s="211"/>
      <c r="V951" s="211"/>
      <c r="W951" s="211"/>
      <c r="X951" s="251"/>
      <c r="Y951" s="251"/>
      <c r="Z951" s="252"/>
      <c r="AA951" s="253"/>
      <c r="AB951" s="254"/>
      <c r="AC951" s="254"/>
      <c r="AD951" s="255" t="str">
        <f>IF(ISBLANK(GroupMember[[#This Row],[1. Identifiant interne d’exploitation agricole*]]),"",IF(ISERROR(MATCH(GroupMember[[#This Row],[1. Identifiant interne d’exploitation agricole*]],CertifiedCrop[1. Identifiant interne d’exploitation agricole*],0)),FALSE,TRUE))</f>
        <v/>
      </c>
      <c r="AE951" s="255" t="str">
        <f>IF(ISBLANK(GroupMember[[#This Row],[1. Identifiant interne d’exploitation agricole*]]),"",IF(ISERROR(MATCH(GroupMember[[#This Row],[1. Identifiant interne d’exploitation agricole*]],FarmUnit[1. Identifiant interne d’exploitation agricole*],0)),FALSE,TRUE))</f>
        <v/>
      </c>
      <c r="AF951" s="256" t="str">
        <f t="shared" si="64"/>
        <v xml:space="preserve"> </v>
      </c>
      <c r="AG951" s="257" t="str">
        <f t="shared" si="65"/>
        <v>//</v>
      </c>
      <c r="AH951" s="258">
        <f t="shared" si="66"/>
        <v>0</v>
      </c>
      <c r="AI951" s="259">
        <f t="shared" si="67"/>
        <v>0</v>
      </c>
    </row>
    <row r="952" spans="1:35" ht="15" customHeight="1" x14ac:dyDescent="0.2">
      <c r="A952" s="243"/>
      <c r="B952" s="244"/>
      <c r="C952" s="243"/>
      <c r="D952" s="244"/>
      <c r="E952" s="244"/>
      <c r="F952" s="244"/>
      <c r="G952" s="244"/>
      <c r="H952" s="274"/>
      <c r="I952" s="244"/>
      <c r="J952" s="244"/>
      <c r="K952" s="246"/>
      <c r="L952" s="247"/>
      <c r="M952" s="247"/>
      <c r="N952" s="229"/>
      <c r="O952" s="248"/>
      <c r="P952" s="248"/>
      <c r="Q952" s="249"/>
      <c r="R952" s="211"/>
      <c r="S952" s="250"/>
      <c r="T952" s="206"/>
      <c r="U952" s="211"/>
      <c r="V952" s="211"/>
      <c r="W952" s="211"/>
      <c r="X952" s="251"/>
      <c r="Y952" s="251"/>
      <c r="Z952" s="252"/>
      <c r="AA952" s="253"/>
      <c r="AB952" s="254"/>
      <c r="AC952" s="254"/>
      <c r="AD952" s="255" t="str">
        <f>IF(ISBLANK(GroupMember[[#This Row],[1. Identifiant interne d’exploitation agricole*]]),"",IF(ISERROR(MATCH(GroupMember[[#This Row],[1. Identifiant interne d’exploitation agricole*]],CertifiedCrop[1. Identifiant interne d’exploitation agricole*],0)),FALSE,TRUE))</f>
        <v/>
      </c>
      <c r="AE952" s="255" t="str">
        <f>IF(ISBLANK(GroupMember[[#This Row],[1. Identifiant interne d’exploitation agricole*]]),"",IF(ISERROR(MATCH(GroupMember[[#This Row],[1. Identifiant interne d’exploitation agricole*]],FarmUnit[1. Identifiant interne d’exploitation agricole*],0)),FALSE,TRUE))</f>
        <v/>
      </c>
      <c r="AF952" s="256" t="str">
        <f t="shared" si="64"/>
        <v xml:space="preserve"> </v>
      </c>
      <c r="AG952" s="257" t="str">
        <f t="shared" si="65"/>
        <v>//</v>
      </c>
      <c r="AH952" s="258">
        <f t="shared" si="66"/>
        <v>0</v>
      </c>
      <c r="AI952" s="259">
        <f t="shared" si="67"/>
        <v>0</v>
      </c>
    </row>
    <row r="953" spans="1:35" ht="15" customHeight="1" x14ac:dyDescent="0.2">
      <c r="A953" s="243"/>
      <c r="B953" s="244"/>
      <c r="C953" s="243"/>
      <c r="D953" s="244"/>
      <c r="E953" s="244"/>
      <c r="F953" s="244"/>
      <c r="G953" s="244"/>
      <c r="H953" s="274"/>
      <c r="I953" s="244"/>
      <c r="J953" s="244"/>
      <c r="K953" s="246"/>
      <c r="L953" s="247"/>
      <c r="M953" s="247"/>
      <c r="N953" s="229"/>
      <c r="O953" s="248"/>
      <c r="P953" s="248"/>
      <c r="Q953" s="249"/>
      <c r="R953" s="211"/>
      <c r="S953" s="250"/>
      <c r="T953" s="206"/>
      <c r="U953" s="211"/>
      <c r="V953" s="211"/>
      <c r="W953" s="211"/>
      <c r="X953" s="251"/>
      <c r="Y953" s="251"/>
      <c r="Z953" s="252"/>
      <c r="AA953" s="253"/>
      <c r="AB953" s="254"/>
      <c r="AC953" s="254"/>
      <c r="AD953" s="255" t="str">
        <f>IF(ISBLANK(GroupMember[[#This Row],[1. Identifiant interne d’exploitation agricole*]]),"",IF(ISERROR(MATCH(GroupMember[[#This Row],[1. Identifiant interne d’exploitation agricole*]],CertifiedCrop[1. Identifiant interne d’exploitation agricole*],0)),FALSE,TRUE))</f>
        <v/>
      </c>
      <c r="AE953" s="255" t="str">
        <f>IF(ISBLANK(GroupMember[[#This Row],[1. Identifiant interne d’exploitation agricole*]]),"",IF(ISERROR(MATCH(GroupMember[[#This Row],[1. Identifiant interne d’exploitation agricole*]],FarmUnit[1. Identifiant interne d’exploitation agricole*],0)),FALSE,TRUE))</f>
        <v/>
      </c>
      <c r="AF953" s="256" t="str">
        <f t="shared" si="64"/>
        <v xml:space="preserve"> </v>
      </c>
      <c r="AG953" s="257" t="str">
        <f t="shared" si="65"/>
        <v>//</v>
      </c>
      <c r="AH953" s="258">
        <f t="shared" si="66"/>
        <v>0</v>
      </c>
      <c r="AI953" s="259">
        <f t="shared" si="67"/>
        <v>0</v>
      </c>
    </row>
    <row r="954" spans="1:35" ht="15" customHeight="1" x14ac:dyDescent="0.2">
      <c r="A954" s="243"/>
      <c r="B954" s="244"/>
      <c r="C954" s="243"/>
      <c r="D954" s="244"/>
      <c r="E954" s="244"/>
      <c r="F954" s="244"/>
      <c r="G954" s="244"/>
      <c r="H954" s="274"/>
      <c r="I954" s="244"/>
      <c r="J954" s="244"/>
      <c r="K954" s="246"/>
      <c r="L954" s="247"/>
      <c r="M954" s="247"/>
      <c r="N954" s="229"/>
      <c r="O954" s="248"/>
      <c r="P954" s="248"/>
      <c r="Q954" s="249"/>
      <c r="R954" s="211"/>
      <c r="S954" s="250"/>
      <c r="T954" s="206"/>
      <c r="U954" s="211"/>
      <c r="V954" s="211"/>
      <c r="W954" s="211"/>
      <c r="X954" s="251"/>
      <c r="Y954" s="251"/>
      <c r="Z954" s="252"/>
      <c r="AA954" s="253"/>
      <c r="AB954" s="254"/>
      <c r="AC954" s="254"/>
      <c r="AD954" s="255" t="str">
        <f>IF(ISBLANK(GroupMember[[#This Row],[1. Identifiant interne d’exploitation agricole*]]),"",IF(ISERROR(MATCH(GroupMember[[#This Row],[1. Identifiant interne d’exploitation agricole*]],CertifiedCrop[1. Identifiant interne d’exploitation agricole*],0)),FALSE,TRUE))</f>
        <v/>
      </c>
      <c r="AE954" s="255" t="str">
        <f>IF(ISBLANK(GroupMember[[#This Row],[1. Identifiant interne d’exploitation agricole*]]),"",IF(ISERROR(MATCH(GroupMember[[#This Row],[1. Identifiant interne d’exploitation agricole*]],FarmUnit[1. Identifiant interne d’exploitation agricole*],0)),FALSE,TRUE))</f>
        <v/>
      </c>
      <c r="AF954" s="256" t="str">
        <f t="shared" si="64"/>
        <v xml:space="preserve"> </v>
      </c>
      <c r="AG954" s="257" t="str">
        <f t="shared" si="65"/>
        <v>//</v>
      </c>
      <c r="AH954" s="258">
        <f t="shared" si="66"/>
        <v>0</v>
      </c>
      <c r="AI954" s="259">
        <f t="shared" si="67"/>
        <v>0</v>
      </c>
    </row>
    <row r="955" spans="1:35" ht="15" customHeight="1" x14ac:dyDescent="0.2">
      <c r="A955" s="243"/>
      <c r="B955" s="244"/>
      <c r="C955" s="243"/>
      <c r="D955" s="244"/>
      <c r="E955" s="244"/>
      <c r="F955" s="244"/>
      <c r="G955" s="244"/>
      <c r="H955" s="274"/>
      <c r="I955" s="244"/>
      <c r="J955" s="244"/>
      <c r="K955" s="246"/>
      <c r="L955" s="247"/>
      <c r="M955" s="247"/>
      <c r="N955" s="229"/>
      <c r="O955" s="248"/>
      <c r="P955" s="248"/>
      <c r="Q955" s="249"/>
      <c r="R955" s="211"/>
      <c r="S955" s="250"/>
      <c r="T955" s="206"/>
      <c r="U955" s="211"/>
      <c r="V955" s="211"/>
      <c r="W955" s="211"/>
      <c r="X955" s="251"/>
      <c r="Y955" s="251"/>
      <c r="Z955" s="252"/>
      <c r="AA955" s="253"/>
      <c r="AB955" s="254"/>
      <c r="AC955" s="254"/>
      <c r="AD955" s="255" t="str">
        <f>IF(ISBLANK(GroupMember[[#This Row],[1. Identifiant interne d’exploitation agricole*]]),"",IF(ISERROR(MATCH(GroupMember[[#This Row],[1. Identifiant interne d’exploitation agricole*]],CertifiedCrop[1. Identifiant interne d’exploitation agricole*],0)),FALSE,TRUE))</f>
        <v/>
      </c>
      <c r="AE955" s="255" t="str">
        <f>IF(ISBLANK(GroupMember[[#This Row],[1. Identifiant interne d’exploitation agricole*]]),"",IF(ISERROR(MATCH(GroupMember[[#This Row],[1. Identifiant interne d’exploitation agricole*]],FarmUnit[1. Identifiant interne d’exploitation agricole*],0)),FALSE,TRUE))</f>
        <v/>
      </c>
      <c r="AF955" s="256" t="str">
        <f t="shared" si="64"/>
        <v xml:space="preserve"> </v>
      </c>
      <c r="AG955" s="257" t="str">
        <f t="shared" si="65"/>
        <v>//</v>
      </c>
      <c r="AH955" s="258">
        <f t="shared" si="66"/>
        <v>0</v>
      </c>
      <c r="AI955" s="259">
        <f t="shared" si="67"/>
        <v>0</v>
      </c>
    </row>
    <row r="956" spans="1:35" ht="15" customHeight="1" x14ac:dyDescent="0.2">
      <c r="A956" s="243"/>
      <c r="B956" s="244"/>
      <c r="C956" s="243"/>
      <c r="D956" s="244"/>
      <c r="E956" s="244"/>
      <c r="F956" s="244"/>
      <c r="G956" s="244"/>
      <c r="H956" s="274"/>
      <c r="I956" s="244"/>
      <c r="J956" s="244"/>
      <c r="K956" s="246"/>
      <c r="L956" s="247"/>
      <c r="M956" s="247"/>
      <c r="N956" s="229"/>
      <c r="O956" s="248"/>
      <c r="P956" s="248"/>
      <c r="Q956" s="249"/>
      <c r="R956" s="211"/>
      <c r="S956" s="250"/>
      <c r="T956" s="206"/>
      <c r="U956" s="211"/>
      <c r="V956" s="211"/>
      <c r="W956" s="211"/>
      <c r="X956" s="251"/>
      <c r="Y956" s="251"/>
      <c r="Z956" s="252"/>
      <c r="AA956" s="253"/>
      <c r="AB956" s="254"/>
      <c r="AC956" s="254"/>
      <c r="AD956" s="255" t="str">
        <f>IF(ISBLANK(GroupMember[[#This Row],[1. Identifiant interne d’exploitation agricole*]]),"",IF(ISERROR(MATCH(GroupMember[[#This Row],[1. Identifiant interne d’exploitation agricole*]],CertifiedCrop[1. Identifiant interne d’exploitation agricole*],0)),FALSE,TRUE))</f>
        <v/>
      </c>
      <c r="AE956" s="255" t="str">
        <f>IF(ISBLANK(GroupMember[[#This Row],[1. Identifiant interne d’exploitation agricole*]]),"",IF(ISERROR(MATCH(GroupMember[[#This Row],[1. Identifiant interne d’exploitation agricole*]],FarmUnit[1. Identifiant interne d’exploitation agricole*],0)),FALSE,TRUE))</f>
        <v/>
      </c>
      <c r="AF956" s="256" t="str">
        <f t="shared" si="64"/>
        <v xml:space="preserve"> </v>
      </c>
      <c r="AG956" s="257" t="str">
        <f t="shared" si="65"/>
        <v>//</v>
      </c>
      <c r="AH956" s="258">
        <f t="shared" si="66"/>
        <v>0</v>
      </c>
      <c r="AI956" s="259">
        <f t="shared" si="67"/>
        <v>0</v>
      </c>
    </row>
    <row r="957" spans="1:35" ht="15" customHeight="1" x14ac:dyDescent="0.2">
      <c r="A957" s="243"/>
      <c r="B957" s="244"/>
      <c r="C957" s="243"/>
      <c r="D957" s="244"/>
      <c r="E957" s="244"/>
      <c r="F957" s="244"/>
      <c r="G957" s="244"/>
      <c r="H957" s="274"/>
      <c r="I957" s="244"/>
      <c r="J957" s="244"/>
      <c r="K957" s="246"/>
      <c r="L957" s="247"/>
      <c r="M957" s="247"/>
      <c r="N957" s="229"/>
      <c r="O957" s="248"/>
      <c r="P957" s="248"/>
      <c r="Q957" s="249"/>
      <c r="R957" s="211"/>
      <c r="S957" s="250"/>
      <c r="T957" s="206"/>
      <c r="U957" s="211"/>
      <c r="V957" s="211"/>
      <c r="W957" s="211"/>
      <c r="X957" s="251"/>
      <c r="Y957" s="251"/>
      <c r="Z957" s="252"/>
      <c r="AA957" s="253"/>
      <c r="AB957" s="254"/>
      <c r="AC957" s="254"/>
      <c r="AD957" s="255" t="str">
        <f>IF(ISBLANK(GroupMember[[#This Row],[1. Identifiant interne d’exploitation agricole*]]),"",IF(ISERROR(MATCH(GroupMember[[#This Row],[1. Identifiant interne d’exploitation agricole*]],CertifiedCrop[1. Identifiant interne d’exploitation agricole*],0)),FALSE,TRUE))</f>
        <v/>
      </c>
      <c r="AE957" s="255" t="str">
        <f>IF(ISBLANK(GroupMember[[#This Row],[1. Identifiant interne d’exploitation agricole*]]),"",IF(ISERROR(MATCH(GroupMember[[#This Row],[1. Identifiant interne d’exploitation agricole*]],FarmUnit[1. Identifiant interne d’exploitation agricole*],0)),FALSE,TRUE))</f>
        <v/>
      </c>
      <c r="AF957" s="256" t="str">
        <f t="shared" si="64"/>
        <v xml:space="preserve"> </v>
      </c>
      <c r="AG957" s="257" t="str">
        <f t="shared" si="65"/>
        <v>//</v>
      </c>
      <c r="AH957" s="258">
        <f t="shared" si="66"/>
        <v>0</v>
      </c>
      <c r="AI957" s="259">
        <f t="shared" si="67"/>
        <v>0</v>
      </c>
    </row>
    <row r="958" spans="1:35" ht="15" customHeight="1" x14ac:dyDescent="0.2">
      <c r="A958" s="243"/>
      <c r="B958" s="244"/>
      <c r="C958" s="243"/>
      <c r="D958" s="244"/>
      <c r="E958" s="244"/>
      <c r="F958" s="244"/>
      <c r="G958" s="244"/>
      <c r="H958" s="274"/>
      <c r="I958" s="244"/>
      <c r="J958" s="244"/>
      <c r="K958" s="246"/>
      <c r="L958" s="247"/>
      <c r="M958" s="247"/>
      <c r="N958" s="229"/>
      <c r="O958" s="248"/>
      <c r="P958" s="248"/>
      <c r="Q958" s="249"/>
      <c r="R958" s="211"/>
      <c r="S958" s="250"/>
      <c r="T958" s="206"/>
      <c r="U958" s="211"/>
      <c r="V958" s="211"/>
      <c r="W958" s="211"/>
      <c r="X958" s="251"/>
      <c r="Y958" s="251"/>
      <c r="Z958" s="252"/>
      <c r="AA958" s="253"/>
      <c r="AB958" s="254"/>
      <c r="AC958" s="254"/>
      <c r="AD958" s="255" t="str">
        <f>IF(ISBLANK(GroupMember[[#This Row],[1. Identifiant interne d’exploitation agricole*]]),"",IF(ISERROR(MATCH(GroupMember[[#This Row],[1. Identifiant interne d’exploitation agricole*]],CertifiedCrop[1. Identifiant interne d’exploitation agricole*],0)),FALSE,TRUE))</f>
        <v/>
      </c>
      <c r="AE958" s="255" t="str">
        <f>IF(ISBLANK(GroupMember[[#This Row],[1. Identifiant interne d’exploitation agricole*]]),"",IF(ISERROR(MATCH(GroupMember[[#This Row],[1. Identifiant interne d’exploitation agricole*]],FarmUnit[1. Identifiant interne d’exploitation agricole*],0)),FALSE,TRUE))</f>
        <v/>
      </c>
      <c r="AF958" s="256" t="str">
        <f t="shared" si="64"/>
        <v xml:space="preserve"> </v>
      </c>
      <c r="AG958" s="257" t="str">
        <f t="shared" si="65"/>
        <v>//</v>
      </c>
      <c r="AH958" s="258">
        <f t="shared" si="66"/>
        <v>0</v>
      </c>
      <c r="AI958" s="259">
        <f t="shared" si="67"/>
        <v>0</v>
      </c>
    </row>
    <row r="959" spans="1:35" ht="15" customHeight="1" x14ac:dyDescent="0.2">
      <c r="A959" s="243"/>
      <c r="B959" s="244"/>
      <c r="C959" s="243"/>
      <c r="D959" s="244"/>
      <c r="E959" s="244"/>
      <c r="F959" s="244"/>
      <c r="G959" s="244"/>
      <c r="H959" s="274"/>
      <c r="I959" s="244"/>
      <c r="J959" s="244"/>
      <c r="K959" s="246"/>
      <c r="L959" s="247"/>
      <c r="M959" s="247"/>
      <c r="N959" s="229"/>
      <c r="O959" s="248"/>
      <c r="P959" s="248"/>
      <c r="Q959" s="249"/>
      <c r="R959" s="211"/>
      <c r="S959" s="250"/>
      <c r="T959" s="206"/>
      <c r="U959" s="211"/>
      <c r="V959" s="211"/>
      <c r="W959" s="211"/>
      <c r="X959" s="251"/>
      <c r="Y959" s="251"/>
      <c r="Z959" s="252"/>
      <c r="AA959" s="253"/>
      <c r="AB959" s="254"/>
      <c r="AC959" s="254"/>
      <c r="AD959" s="255" t="str">
        <f>IF(ISBLANK(GroupMember[[#This Row],[1. Identifiant interne d’exploitation agricole*]]),"",IF(ISERROR(MATCH(GroupMember[[#This Row],[1. Identifiant interne d’exploitation agricole*]],CertifiedCrop[1. Identifiant interne d’exploitation agricole*],0)),FALSE,TRUE))</f>
        <v/>
      </c>
      <c r="AE959" s="255" t="str">
        <f>IF(ISBLANK(GroupMember[[#This Row],[1. Identifiant interne d’exploitation agricole*]]),"",IF(ISERROR(MATCH(GroupMember[[#This Row],[1. Identifiant interne d’exploitation agricole*]],FarmUnit[1. Identifiant interne d’exploitation agricole*],0)),FALSE,TRUE))</f>
        <v/>
      </c>
      <c r="AF959" s="256" t="str">
        <f t="shared" si="64"/>
        <v xml:space="preserve"> </v>
      </c>
      <c r="AG959" s="257" t="str">
        <f t="shared" si="65"/>
        <v>//</v>
      </c>
      <c r="AH959" s="258">
        <f t="shared" si="66"/>
        <v>0</v>
      </c>
      <c r="AI959" s="259">
        <f t="shared" si="67"/>
        <v>0</v>
      </c>
    </row>
    <row r="960" spans="1:35" ht="15" customHeight="1" x14ac:dyDescent="0.2">
      <c r="A960" s="243"/>
      <c r="B960" s="244"/>
      <c r="C960" s="243"/>
      <c r="D960" s="244"/>
      <c r="E960" s="244"/>
      <c r="F960" s="244"/>
      <c r="G960" s="244"/>
      <c r="H960" s="274"/>
      <c r="I960" s="244"/>
      <c r="J960" s="244"/>
      <c r="K960" s="246"/>
      <c r="L960" s="247"/>
      <c r="M960" s="247"/>
      <c r="N960" s="229"/>
      <c r="O960" s="248"/>
      <c r="P960" s="248"/>
      <c r="Q960" s="249"/>
      <c r="R960" s="211"/>
      <c r="S960" s="250"/>
      <c r="T960" s="206"/>
      <c r="U960" s="211"/>
      <c r="V960" s="211"/>
      <c r="W960" s="211"/>
      <c r="X960" s="251"/>
      <c r="Y960" s="251"/>
      <c r="Z960" s="252"/>
      <c r="AA960" s="253"/>
      <c r="AB960" s="254"/>
      <c r="AC960" s="254"/>
      <c r="AD960" s="255" t="str">
        <f>IF(ISBLANK(GroupMember[[#This Row],[1. Identifiant interne d’exploitation agricole*]]),"",IF(ISERROR(MATCH(GroupMember[[#This Row],[1. Identifiant interne d’exploitation agricole*]],CertifiedCrop[1. Identifiant interne d’exploitation agricole*],0)),FALSE,TRUE))</f>
        <v/>
      </c>
      <c r="AE960" s="255" t="str">
        <f>IF(ISBLANK(GroupMember[[#This Row],[1. Identifiant interne d’exploitation agricole*]]),"",IF(ISERROR(MATCH(GroupMember[[#This Row],[1. Identifiant interne d’exploitation agricole*]],FarmUnit[1. Identifiant interne d’exploitation agricole*],0)),FALSE,TRUE))</f>
        <v/>
      </c>
      <c r="AF960" s="256" t="str">
        <f t="shared" si="64"/>
        <v xml:space="preserve"> </v>
      </c>
      <c r="AG960" s="257" t="str">
        <f t="shared" si="65"/>
        <v>//</v>
      </c>
      <c r="AH960" s="258">
        <f t="shared" si="66"/>
        <v>0</v>
      </c>
      <c r="AI960" s="259">
        <f t="shared" si="67"/>
        <v>0</v>
      </c>
    </row>
    <row r="961" spans="1:35" ht="15" customHeight="1" x14ac:dyDescent="0.2">
      <c r="A961" s="243"/>
      <c r="B961" s="244"/>
      <c r="C961" s="243"/>
      <c r="D961" s="244"/>
      <c r="E961" s="244"/>
      <c r="F961" s="244"/>
      <c r="G961" s="244"/>
      <c r="H961" s="274"/>
      <c r="I961" s="244"/>
      <c r="J961" s="244"/>
      <c r="K961" s="246"/>
      <c r="L961" s="247"/>
      <c r="M961" s="247"/>
      <c r="N961" s="229"/>
      <c r="O961" s="248"/>
      <c r="P961" s="248"/>
      <c r="Q961" s="249"/>
      <c r="R961" s="211"/>
      <c r="S961" s="250"/>
      <c r="T961" s="206"/>
      <c r="U961" s="211"/>
      <c r="V961" s="211"/>
      <c r="W961" s="211"/>
      <c r="X961" s="251"/>
      <c r="Y961" s="251"/>
      <c r="Z961" s="252"/>
      <c r="AA961" s="253"/>
      <c r="AB961" s="254"/>
      <c r="AC961" s="254"/>
      <c r="AD961" s="255" t="str">
        <f>IF(ISBLANK(GroupMember[[#This Row],[1. Identifiant interne d’exploitation agricole*]]),"",IF(ISERROR(MATCH(GroupMember[[#This Row],[1. Identifiant interne d’exploitation agricole*]],CertifiedCrop[1. Identifiant interne d’exploitation agricole*],0)),FALSE,TRUE))</f>
        <v/>
      </c>
      <c r="AE961" s="255" t="str">
        <f>IF(ISBLANK(GroupMember[[#This Row],[1. Identifiant interne d’exploitation agricole*]]),"",IF(ISERROR(MATCH(GroupMember[[#This Row],[1. Identifiant interne d’exploitation agricole*]],FarmUnit[1. Identifiant interne d’exploitation agricole*],0)),FALSE,TRUE))</f>
        <v/>
      </c>
      <c r="AF961" s="256" t="str">
        <f t="shared" si="64"/>
        <v xml:space="preserve"> </v>
      </c>
      <c r="AG961" s="257" t="str">
        <f t="shared" si="65"/>
        <v>//</v>
      </c>
      <c r="AH961" s="258">
        <f t="shared" si="66"/>
        <v>0</v>
      </c>
      <c r="AI961" s="259">
        <f t="shared" si="67"/>
        <v>0</v>
      </c>
    </row>
    <row r="962" spans="1:35" ht="15" customHeight="1" x14ac:dyDescent="0.2">
      <c r="A962" s="243"/>
      <c r="B962" s="244"/>
      <c r="C962" s="243"/>
      <c r="D962" s="244"/>
      <c r="E962" s="244"/>
      <c r="F962" s="244"/>
      <c r="G962" s="244"/>
      <c r="H962" s="274"/>
      <c r="I962" s="244"/>
      <c r="J962" s="244"/>
      <c r="K962" s="246"/>
      <c r="L962" s="247"/>
      <c r="M962" s="247"/>
      <c r="N962" s="229"/>
      <c r="O962" s="248"/>
      <c r="P962" s="248"/>
      <c r="Q962" s="249"/>
      <c r="R962" s="211"/>
      <c r="S962" s="250"/>
      <c r="T962" s="206"/>
      <c r="U962" s="211"/>
      <c r="V962" s="211"/>
      <c r="W962" s="211"/>
      <c r="X962" s="251"/>
      <c r="Y962" s="251"/>
      <c r="Z962" s="252"/>
      <c r="AA962" s="253"/>
      <c r="AB962" s="254"/>
      <c r="AC962" s="254"/>
      <c r="AD962" s="255" t="str">
        <f>IF(ISBLANK(GroupMember[[#This Row],[1. Identifiant interne d’exploitation agricole*]]),"",IF(ISERROR(MATCH(GroupMember[[#This Row],[1. Identifiant interne d’exploitation agricole*]],CertifiedCrop[1. Identifiant interne d’exploitation agricole*],0)),FALSE,TRUE))</f>
        <v/>
      </c>
      <c r="AE962" s="255" t="str">
        <f>IF(ISBLANK(GroupMember[[#This Row],[1. Identifiant interne d’exploitation agricole*]]),"",IF(ISERROR(MATCH(GroupMember[[#This Row],[1. Identifiant interne d’exploitation agricole*]],FarmUnit[1. Identifiant interne d’exploitation agricole*],0)),FALSE,TRUE))</f>
        <v/>
      </c>
      <c r="AF962" s="256" t="str">
        <f t="shared" si="64"/>
        <v xml:space="preserve"> </v>
      </c>
      <c r="AG962" s="257" t="str">
        <f t="shared" si="65"/>
        <v>//</v>
      </c>
      <c r="AH962" s="258">
        <f t="shared" si="66"/>
        <v>0</v>
      </c>
      <c r="AI962" s="259">
        <f t="shared" si="67"/>
        <v>0</v>
      </c>
    </row>
    <row r="963" spans="1:35" ht="15" customHeight="1" x14ac:dyDescent="0.2">
      <c r="A963" s="243"/>
      <c r="B963" s="244"/>
      <c r="C963" s="243"/>
      <c r="D963" s="244"/>
      <c r="E963" s="244"/>
      <c r="F963" s="244"/>
      <c r="G963" s="244"/>
      <c r="H963" s="274"/>
      <c r="I963" s="244"/>
      <c r="J963" s="244"/>
      <c r="K963" s="246"/>
      <c r="L963" s="247"/>
      <c r="M963" s="247"/>
      <c r="N963" s="229"/>
      <c r="O963" s="248"/>
      <c r="P963" s="248"/>
      <c r="Q963" s="249"/>
      <c r="R963" s="211"/>
      <c r="S963" s="250"/>
      <c r="T963" s="206"/>
      <c r="U963" s="211"/>
      <c r="V963" s="211"/>
      <c r="W963" s="211"/>
      <c r="X963" s="251"/>
      <c r="Y963" s="251"/>
      <c r="Z963" s="252"/>
      <c r="AA963" s="253"/>
      <c r="AB963" s="254"/>
      <c r="AC963" s="254"/>
      <c r="AD963" s="255" t="str">
        <f>IF(ISBLANK(GroupMember[[#This Row],[1. Identifiant interne d’exploitation agricole*]]),"",IF(ISERROR(MATCH(GroupMember[[#This Row],[1. Identifiant interne d’exploitation agricole*]],CertifiedCrop[1. Identifiant interne d’exploitation agricole*],0)),FALSE,TRUE))</f>
        <v/>
      </c>
      <c r="AE963" s="255" t="str">
        <f>IF(ISBLANK(GroupMember[[#This Row],[1. Identifiant interne d’exploitation agricole*]]),"",IF(ISERROR(MATCH(GroupMember[[#This Row],[1. Identifiant interne d’exploitation agricole*]],FarmUnit[1. Identifiant interne d’exploitation agricole*],0)),FALSE,TRUE))</f>
        <v/>
      </c>
      <c r="AF963" s="256" t="str">
        <f t="shared" si="64"/>
        <v xml:space="preserve"> </v>
      </c>
      <c r="AG963" s="257" t="str">
        <f t="shared" si="65"/>
        <v>//</v>
      </c>
      <c r="AH963" s="258">
        <f t="shared" si="66"/>
        <v>0</v>
      </c>
      <c r="AI963" s="259">
        <f t="shared" si="67"/>
        <v>0</v>
      </c>
    </row>
    <row r="964" spans="1:35" ht="15" customHeight="1" x14ac:dyDescent="0.2">
      <c r="A964" s="243"/>
      <c r="B964" s="244"/>
      <c r="C964" s="243"/>
      <c r="D964" s="244"/>
      <c r="E964" s="244"/>
      <c r="F964" s="244"/>
      <c r="G964" s="244"/>
      <c r="H964" s="274"/>
      <c r="I964" s="244"/>
      <c r="J964" s="244"/>
      <c r="K964" s="246"/>
      <c r="L964" s="247"/>
      <c r="M964" s="247"/>
      <c r="N964" s="229"/>
      <c r="O964" s="248"/>
      <c r="P964" s="248"/>
      <c r="Q964" s="249"/>
      <c r="R964" s="211"/>
      <c r="S964" s="250"/>
      <c r="T964" s="206"/>
      <c r="U964" s="211"/>
      <c r="V964" s="211"/>
      <c r="W964" s="211"/>
      <c r="X964" s="251"/>
      <c r="Y964" s="251"/>
      <c r="Z964" s="252"/>
      <c r="AA964" s="253"/>
      <c r="AB964" s="254"/>
      <c r="AC964" s="254"/>
      <c r="AD964" s="255" t="str">
        <f>IF(ISBLANK(GroupMember[[#This Row],[1. Identifiant interne d’exploitation agricole*]]),"",IF(ISERROR(MATCH(GroupMember[[#This Row],[1. Identifiant interne d’exploitation agricole*]],CertifiedCrop[1. Identifiant interne d’exploitation agricole*],0)),FALSE,TRUE))</f>
        <v/>
      </c>
      <c r="AE964" s="255" t="str">
        <f>IF(ISBLANK(GroupMember[[#This Row],[1. Identifiant interne d’exploitation agricole*]]),"",IF(ISERROR(MATCH(GroupMember[[#This Row],[1. Identifiant interne d’exploitation agricole*]],FarmUnit[1. Identifiant interne d’exploitation agricole*],0)),FALSE,TRUE))</f>
        <v/>
      </c>
      <c r="AF964" s="256" t="str">
        <f t="shared" si="64"/>
        <v xml:space="preserve"> </v>
      </c>
      <c r="AG964" s="257" t="str">
        <f t="shared" si="65"/>
        <v>//</v>
      </c>
      <c r="AH964" s="258">
        <f t="shared" si="66"/>
        <v>0</v>
      </c>
      <c r="AI964" s="259">
        <f t="shared" si="67"/>
        <v>0</v>
      </c>
    </row>
    <row r="965" spans="1:35" ht="15" customHeight="1" x14ac:dyDescent="0.2">
      <c r="A965" s="243"/>
      <c r="B965" s="244"/>
      <c r="C965" s="243"/>
      <c r="D965" s="244"/>
      <c r="E965" s="244"/>
      <c r="F965" s="244"/>
      <c r="G965" s="244"/>
      <c r="H965" s="274"/>
      <c r="I965" s="244"/>
      <c r="J965" s="244"/>
      <c r="K965" s="246"/>
      <c r="L965" s="247"/>
      <c r="M965" s="247"/>
      <c r="N965" s="229"/>
      <c r="O965" s="248"/>
      <c r="P965" s="248"/>
      <c r="Q965" s="249"/>
      <c r="R965" s="211"/>
      <c r="S965" s="250"/>
      <c r="T965" s="206"/>
      <c r="U965" s="211"/>
      <c r="V965" s="211"/>
      <c r="W965" s="211"/>
      <c r="X965" s="251"/>
      <c r="Y965" s="251"/>
      <c r="Z965" s="252"/>
      <c r="AA965" s="253"/>
      <c r="AB965" s="254"/>
      <c r="AC965" s="254"/>
      <c r="AD965" s="255" t="str">
        <f>IF(ISBLANK(GroupMember[[#This Row],[1. Identifiant interne d’exploitation agricole*]]),"",IF(ISERROR(MATCH(GroupMember[[#This Row],[1. Identifiant interne d’exploitation agricole*]],CertifiedCrop[1. Identifiant interne d’exploitation agricole*],0)),FALSE,TRUE))</f>
        <v/>
      </c>
      <c r="AE965" s="255" t="str">
        <f>IF(ISBLANK(GroupMember[[#This Row],[1. Identifiant interne d’exploitation agricole*]]),"",IF(ISERROR(MATCH(GroupMember[[#This Row],[1. Identifiant interne d’exploitation agricole*]],FarmUnit[1. Identifiant interne d’exploitation agricole*],0)),FALSE,TRUE))</f>
        <v/>
      </c>
      <c r="AF965" s="256" t="str">
        <f t="shared" si="64"/>
        <v xml:space="preserve"> </v>
      </c>
      <c r="AG965" s="257" t="str">
        <f t="shared" si="65"/>
        <v>//</v>
      </c>
      <c r="AH965" s="258">
        <f t="shared" si="66"/>
        <v>0</v>
      </c>
      <c r="AI965" s="259">
        <f t="shared" si="67"/>
        <v>0</v>
      </c>
    </row>
    <row r="966" spans="1:35" ht="15" customHeight="1" x14ac:dyDescent="0.2">
      <c r="A966" s="243"/>
      <c r="B966" s="244"/>
      <c r="C966" s="243"/>
      <c r="D966" s="244"/>
      <c r="E966" s="244"/>
      <c r="F966" s="244"/>
      <c r="G966" s="244"/>
      <c r="H966" s="274"/>
      <c r="I966" s="244"/>
      <c r="J966" s="244"/>
      <c r="K966" s="246"/>
      <c r="L966" s="247"/>
      <c r="M966" s="247"/>
      <c r="N966" s="229"/>
      <c r="O966" s="248"/>
      <c r="P966" s="248"/>
      <c r="Q966" s="249"/>
      <c r="R966" s="211"/>
      <c r="S966" s="250"/>
      <c r="T966" s="206"/>
      <c r="U966" s="211"/>
      <c r="V966" s="211"/>
      <c r="W966" s="211"/>
      <c r="X966" s="251"/>
      <c r="Y966" s="251"/>
      <c r="Z966" s="252"/>
      <c r="AA966" s="253"/>
      <c r="AB966" s="254"/>
      <c r="AC966" s="254"/>
      <c r="AD966" s="255" t="str">
        <f>IF(ISBLANK(GroupMember[[#This Row],[1. Identifiant interne d’exploitation agricole*]]),"",IF(ISERROR(MATCH(GroupMember[[#This Row],[1. Identifiant interne d’exploitation agricole*]],CertifiedCrop[1. Identifiant interne d’exploitation agricole*],0)),FALSE,TRUE))</f>
        <v/>
      </c>
      <c r="AE966" s="255" t="str">
        <f>IF(ISBLANK(GroupMember[[#This Row],[1. Identifiant interne d’exploitation agricole*]]),"",IF(ISERROR(MATCH(GroupMember[[#This Row],[1. Identifiant interne d’exploitation agricole*]],FarmUnit[1. Identifiant interne d’exploitation agricole*],0)),FALSE,TRUE))</f>
        <v/>
      </c>
      <c r="AF966" s="256" t="str">
        <f t="shared" si="64"/>
        <v xml:space="preserve"> </v>
      </c>
      <c r="AG966" s="257" t="str">
        <f t="shared" si="65"/>
        <v>//</v>
      </c>
      <c r="AH966" s="258">
        <f t="shared" si="66"/>
        <v>0</v>
      </c>
      <c r="AI966" s="259">
        <f t="shared" si="67"/>
        <v>0</v>
      </c>
    </row>
    <row r="967" spans="1:35" ht="15" customHeight="1" x14ac:dyDescent="0.2">
      <c r="A967" s="243"/>
      <c r="B967" s="244"/>
      <c r="C967" s="243"/>
      <c r="D967" s="244"/>
      <c r="E967" s="244"/>
      <c r="F967" s="244"/>
      <c r="G967" s="244"/>
      <c r="H967" s="274"/>
      <c r="I967" s="244"/>
      <c r="J967" s="244"/>
      <c r="K967" s="246"/>
      <c r="L967" s="247"/>
      <c r="M967" s="247"/>
      <c r="N967" s="229"/>
      <c r="O967" s="248"/>
      <c r="P967" s="248"/>
      <c r="Q967" s="249"/>
      <c r="R967" s="211"/>
      <c r="S967" s="250"/>
      <c r="T967" s="206"/>
      <c r="U967" s="211"/>
      <c r="V967" s="211"/>
      <c r="W967" s="211"/>
      <c r="X967" s="251"/>
      <c r="Y967" s="251"/>
      <c r="Z967" s="252"/>
      <c r="AA967" s="253"/>
      <c r="AB967" s="254"/>
      <c r="AC967" s="254"/>
      <c r="AD967" s="255" t="str">
        <f>IF(ISBLANK(GroupMember[[#This Row],[1. Identifiant interne d’exploitation agricole*]]),"",IF(ISERROR(MATCH(GroupMember[[#This Row],[1. Identifiant interne d’exploitation agricole*]],CertifiedCrop[1. Identifiant interne d’exploitation agricole*],0)),FALSE,TRUE))</f>
        <v/>
      </c>
      <c r="AE967" s="255" t="str">
        <f>IF(ISBLANK(GroupMember[[#This Row],[1. Identifiant interne d’exploitation agricole*]]),"",IF(ISERROR(MATCH(GroupMember[[#This Row],[1. Identifiant interne d’exploitation agricole*]],FarmUnit[1. Identifiant interne d’exploitation agricole*],0)),FALSE,TRUE))</f>
        <v/>
      </c>
      <c r="AF967" s="256" t="str">
        <f t="shared" si="64"/>
        <v xml:space="preserve"> </v>
      </c>
      <c r="AG967" s="257" t="str">
        <f t="shared" si="65"/>
        <v>//</v>
      </c>
      <c r="AH967" s="258">
        <f t="shared" si="66"/>
        <v>0</v>
      </c>
      <c r="AI967" s="259">
        <f t="shared" si="67"/>
        <v>0</v>
      </c>
    </row>
    <row r="968" spans="1:35" ht="15" customHeight="1" x14ac:dyDescent="0.2">
      <c r="A968" s="243"/>
      <c r="B968" s="244"/>
      <c r="C968" s="243"/>
      <c r="D968" s="244"/>
      <c r="E968" s="244"/>
      <c r="F968" s="244"/>
      <c r="G968" s="244"/>
      <c r="H968" s="274"/>
      <c r="I968" s="244"/>
      <c r="J968" s="244"/>
      <c r="K968" s="246"/>
      <c r="L968" s="247"/>
      <c r="M968" s="247"/>
      <c r="N968" s="229"/>
      <c r="O968" s="248"/>
      <c r="P968" s="248"/>
      <c r="Q968" s="249"/>
      <c r="R968" s="211"/>
      <c r="S968" s="250"/>
      <c r="T968" s="206"/>
      <c r="U968" s="211"/>
      <c r="V968" s="211"/>
      <c r="W968" s="211"/>
      <c r="X968" s="251"/>
      <c r="Y968" s="251"/>
      <c r="Z968" s="252"/>
      <c r="AA968" s="253"/>
      <c r="AB968" s="254"/>
      <c r="AC968" s="254"/>
      <c r="AD968" s="255" t="str">
        <f>IF(ISBLANK(GroupMember[[#This Row],[1. Identifiant interne d’exploitation agricole*]]),"",IF(ISERROR(MATCH(GroupMember[[#This Row],[1. Identifiant interne d’exploitation agricole*]],CertifiedCrop[1. Identifiant interne d’exploitation agricole*],0)),FALSE,TRUE))</f>
        <v/>
      </c>
      <c r="AE968" s="255" t="str">
        <f>IF(ISBLANK(GroupMember[[#This Row],[1. Identifiant interne d’exploitation agricole*]]),"",IF(ISERROR(MATCH(GroupMember[[#This Row],[1. Identifiant interne d’exploitation agricole*]],FarmUnit[1. Identifiant interne d’exploitation agricole*],0)),FALSE,TRUE))</f>
        <v/>
      </c>
      <c r="AF968" s="256" t="str">
        <f t="shared" si="64"/>
        <v xml:space="preserve"> </v>
      </c>
      <c r="AG968" s="257" t="str">
        <f t="shared" si="65"/>
        <v>//</v>
      </c>
      <c r="AH968" s="258">
        <f t="shared" si="66"/>
        <v>0</v>
      </c>
      <c r="AI968" s="259">
        <f t="shared" si="67"/>
        <v>0</v>
      </c>
    </row>
    <row r="969" spans="1:35" ht="15" customHeight="1" x14ac:dyDescent="0.2">
      <c r="A969" s="243"/>
      <c r="B969" s="244"/>
      <c r="C969" s="243"/>
      <c r="D969" s="244"/>
      <c r="E969" s="244"/>
      <c r="F969" s="244"/>
      <c r="G969" s="244"/>
      <c r="H969" s="274"/>
      <c r="I969" s="244"/>
      <c r="J969" s="244"/>
      <c r="K969" s="246"/>
      <c r="L969" s="247"/>
      <c r="M969" s="247"/>
      <c r="N969" s="229"/>
      <c r="O969" s="248"/>
      <c r="P969" s="248"/>
      <c r="Q969" s="249"/>
      <c r="R969" s="211"/>
      <c r="S969" s="250"/>
      <c r="T969" s="206"/>
      <c r="U969" s="211"/>
      <c r="V969" s="211"/>
      <c r="W969" s="211"/>
      <c r="X969" s="251"/>
      <c r="Y969" s="251"/>
      <c r="Z969" s="252"/>
      <c r="AA969" s="253"/>
      <c r="AB969" s="254"/>
      <c r="AC969" s="254"/>
      <c r="AD969" s="255" t="str">
        <f>IF(ISBLANK(GroupMember[[#This Row],[1. Identifiant interne d’exploitation agricole*]]),"",IF(ISERROR(MATCH(GroupMember[[#This Row],[1. Identifiant interne d’exploitation agricole*]],CertifiedCrop[1. Identifiant interne d’exploitation agricole*],0)),FALSE,TRUE))</f>
        <v/>
      </c>
      <c r="AE969" s="255" t="str">
        <f>IF(ISBLANK(GroupMember[[#This Row],[1. Identifiant interne d’exploitation agricole*]]),"",IF(ISERROR(MATCH(GroupMember[[#This Row],[1. Identifiant interne d’exploitation agricole*]],FarmUnit[1. Identifiant interne d’exploitation agricole*],0)),FALSE,TRUE))</f>
        <v/>
      </c>
      <c r="AF969" s="256" t="str">
        <f t="shared" si="64"/>
        <v xml:space="preserve"> </v>
      </c>
      <c r="AG969" s="257" t="str">
        <f t="shared" si="65"/>
        <v>//</v>
      </c>
      <c r="AH969" s="258">
        <f t="shared" si="66"/>
        <v>0</v>
      </c>
      <c r="AI969" s="259">
        <f t="shared" si="67"/>
        <v>0</v>
      </c>
    </row>
    <row r="970" spans="1:35" ht="15" customHeight="1" x14ac:dyDescent="0.2">
      <c r="A970" s="243"/>
      <c r="B970" s="244"/>
      <c r="C970" s="243"/>
      <c r="D970" s="244"/>
      <c r="E970" s="244"/>
      <c r="F970" s="244"/>
      <c r="G970" s="244"/>
      <c r="H970" s="274"/>
      <c r="I970" s="244"/>
      <c r="J970" s="244"/>
      <c r="K970" s="246"/>
      <c r="L970" s="247"/>
      <c r="M970" s="247"/>
      <c r="N970" s="229"/>
      <c r="O970" s="248"/>
      <c r="P970" s="248"/>
      <c r="Q970" s="249"/>
      <c r="R970" s="211"/>
      <c r="S970" s="250"/>
      <c r="T970" s="206"/>
      <c r="U970" s="211"/>
      <c r="V970" s="211"/>
      <c r="W970" s="211"/>
      <c r="X970" s="251"/>
      <c r="Y970" s="251"/>
      <c r="Z970" s="252"/>
      <c r="AA970" s="253"/>
      <c r="AB970" s="254"/>
      <c r="AC970" s="254"/>
      <c r="AD970" s="255" t="str">
        <f>IF(ISBLANK(GroupMember[[#This Row],[1. Identifiant interne d’exploitation agricole*]]),"",IF(ISERROR(MATCH(GroupMember[[#This Row],[1. Identifiant interne d’exploitation agricole*]],CertifiedCrop[1. Identifiant interne d’exploitation agricole*],0)),FALSE,TRUE))</f>
        <v/>
      </c>
      <c r="AE970" s="255" t="str">
        <f>IF(ISBLANK(GroupMember[[#This Row],[1. Identifiant interne d’exploitation agricole*]]),"",IF(ISERROR(MATCH(GroupMember[[#This Row],[1. Identifiant interne d’exploitation agricole*]],FarmUnit[1. Identifiant interne d’exploitation agricole*],0)),FALSE,TRUE))</f>
        <v/>
      </c>
      <c r="AF970" s="256" t="str">
        <f t="shared" si="64"/>
        <v xml:space="preserve"> </v>
      </c>
      <c r="AG970" s="257" t="str">
        <f t="shared" si="65"/>
        <v>//</v>
      </c>
      <c r="AH970" s="258">
        <f t="shared" si="66"/>
        <v>0</v>
      </c>
      <c r="AI970" s="259">
        <f t="shared" si="67"/>
        <v>0</v>
      </c>
    </row>
    <row r="971" spans="1:35" ht="15" customHeight="1" x14ac:dyDescent="0.2">
      <c r="A971" s="243"/>
      <c r="B971" s="244"/>
      <c r="C971" s="243"/>
      <c r="D971" s="244"/>
      <c r="E971" s="244"/>
      <c r="F971" s="244"/>
      <c r="G971" s="244"/>
      <c r="H971" s="274"/>
      <c r="I971" s="244"/>
      <c r="J971" s="244"/>
      <c r="K971" s="246"/>
      <c r="L971" s="247"/>
      <c r="M971" s="247"/>
      <c r="N971" s="229"/>
      <c r="O971" s="248"/>
      <c r="P971" s="248"/>
      <c r="Q971" s="249"/>
      <c r="R971" s="211"/>
      <c r="S971" s="250"/>
      <c r="T971" s="206"/>
      <c r="U971" s="211"/>
      <c r="V971" s="211"/>
      <c r="W971" s="211"/>
      <c r="X971" s="251"/>
      <c r="Y971" s="251"/>
      <c r="Z971" s="252"/>
      <c r="AA971" s="253"/>
      <c r="AB971" s="254"/>
      <c r="AC971" s="254"/>
      <c r="AD971" s="255" t="str">
        <f>IF(ISBLANK(GroupMember[[#This Row],[1. Identifiant interne d’exploitation agricole*]]),"",IF(ISERROR(MATCH(GroupMember[[#This Row],[1. Identifiant interne d’exploitation agricole*]],CertifiedCrop[1. Identifiant interne d’exploitation agricole*],0)),FALSE,TRUE))</f>
        <v/>
      </c>
      <c r="AE971" s="255" t="str">
        <f>IF(ISBLANK(GroupMember[[#This Row],[1. Identifiant interne d’exploitation agricole*]]),"",IF(ISERROR(MATCH(GroupMember[[#This Row],[1. Identifiant interne d’exploitation agricole*]],FarmUnit[1. Identifiant interne d’exploitation agricole*],0)),FALSE,TRUE))</f>
        <v/>
      </c>
      <c r="AF971" s="256" t="str">
        <f t="shared" si="64"/>
        <v xml:space="preserve"> </v>
      </c>
      <c r="AG971" s="257" t="str">
        <f t="shared" si="65"/>
        <v>//</v>
      </c>
      <c r="AH971" s="258">
        <f t="shared" si="66"/>
        <v>0</v>
      </c>
      <c r="AI971" s="259">
        <f t="shared" si="67"/>
        <v>0</v>
      </c>
    </row>
    <row r="972" spans="1:35" ht="15" customHeight="1" x14ac:dyDescent="0.2">
      <c r="A972" s="243"/>
      <c r="B972" s="244"/>
      <c r="C972" s="243"/>
      <c r="D972" s="244"/>
      <c r="E972" s="244"/>
      <c r="F972" s="244"/>
      <c r="G972" s="244"/>
      <c r="H972" s="274"/>
      <c r="I972" s="244"/>
      <c r="J972" s="244"/>
      <c r="K972" s="246"/>
      <c r="L972" s="247"/>
      <c r="M972" s="247"/>
      <c r="N972" s="229"/>
      <c r="O972" s="248"/>
      <c r="P972" s="248"/>
      <c r="Q972" s="249"/>
      <c r="R972" s="211"/>
      <c r="S972" s="250"/>
      <c r="T972" s="206"/>
      <c r="U972" s="211"/>
      <c r="V972" s="211"/>
      <c r="W972" s="211"/>
      <c r="X972" s="251"/>
      <c r="Y972" s="251"/>
      <c r="Z972" s="252"/>
      <c r="AA972" s="253"/>
      <c r="AB972" s="254"/>
      <c r="AC972" s="254"/>
      <c r="AD972" s="255" t="str">
        <f>IF(ISBLANK(GroupMember[[#This Row],[1. Identifiant interne d’exploitation agricole*]]),"",IF(ISERROR(MATCH(GroupMember[[#This Row],[1. Identifiant interne d’exploitation agricole*]],CertifiedCrop[1. Identifiant interne d’exploitation agricole*],0)),FALSE,TRUE))</f>
        <v/>
      </c>
      <c r="AE972" s="255" t="str">
        <f>IF(ISBLANK(GroupMember[[#This Row],[1. Identifiant interne d’exploitation agricole*]]),"",IF(ISERROR(MATCH(GroupMember[[#This Row],[1. Identifiant interne d’exploitation agricole*]],FarmUnit[1. Identifiant interne d’exploitation agricole*],0)),FALSE,TRUE))</f>
        <v/>
      </c>
      <c r="AF972" s="256" t="str">
        <f t="shared" si="64"/>
        <v xml:space="preserve"> </v>
      </c>
      <c r="AG972" s="257" t="str">
        <f t="shared" si="65"/>
        <v>//</v>
      </c>
      <c r="AH972" s="258">
        <f t="shared" si="66"/>
        <v>0</v>
      </c>
      <c r="AI972" s="259">
        <f t="shared" si="67"/>
        <v>0</v>
      </c>
    </row>
    <row r="973" spans="1:35" ht="15" customHeight="1" x14ac:dyDescent="0.2">
      <c r="A973" s="243"/>
      <c r="B973" s="244"/>
      <c r="C973" s="243"/>
      <c r="D973" s="244"/>
      <c r="E973" s="244"/>
      <c r="F973" s="244"/>
      <c r="G973" s="244"/>
      <c r="H973" s="274"/>
      <c r="I973" s="244"/>
      <c r="J973" s="244"/>
      <c r="K973" s="246"/>
      <c r="L973" s="247"/>
      <c r="M973" s="247"/>
      <c r="N973" s="229"/>
      <c r="O973" s="248"/>
      <c r="P973" s="248"/>
      <c r="Q973" s="249"/>
      <c r="R973" s="211"/>
      <c r="S973" s="250"/>
      <c r="T973" s="206"/>
      <c r="U973" s="211"/>
      <c r="V973" s="211"/>
      <c r="W973" s="211"/>
      <c r="X973" s="251"/>
      <c r="Y973" s="251"/>
      <c r="Z973" s="252"/>
      <c r="AA973" s="253"/>
      <c r="AB973" s="254"/>
      <c r="AC973" s="254"/>
      <c r="AD973" s="255" t="str">
        <f>IF(ISBLANK(GroupMember[[#This Row],[1. Identifiant interne d’exploitation agricole*]]),"",IF(ISERROR(MATCH(GroupMember[[#This Row],[1. Identifiant interne d’exploitation agricole*]],CertifiedCrop[1. Identifiant interne d’exploitation agricole*],0)),FALSE,TRUE))</f>
        <v/>
      </c>
      <c r="AE973" s="255" t="str">
        <f>IF(ISBLANK(GroupMember[[#This Row],[1. Identifiant interne d’exploitation agricole*]]),"",IF(ISERROR(MATCH(GroupMember[[#This Row],[1. Identifiant interne d’exploitation agricole*]],FarmUnit[1. Identifiant interne d’exploitation agricole*],0)),FALSE,TRUE))</f>
        <v/>
      </c>
      <c r="AF973" s="256" t="str">
        <f t="shared" ref="AF973:AF1004" si="68">IFERROR(CONCATENATE(L973," ",M973),"")</f>
        <v xml:space="preserve"> </v>
      </c>
      <c r="AG973" s="257" t="str">
        <f t="shared" ref="AG973:AG1004" si="69">CONCATENATE(AC973,"/",AB973,"/",AA973)</f>
        <v>//</v>
      </c>
      <c r="AH973" s="258">
        <f t="shared" ref="AH973:AH1004" si="70">COUNTIFS(Z:Z,Z973,AG:AG,AG973)</f>
        <v>0</v>
      </c>
      <c r="AI973" s="259">
        <f t="shared" ref="AI973:AI1004" si="71">IF((X973+Y973/12)&lt;0,"",(X973+Y973/12))</f>
        <v>0</v>
      </c>
    </row>
    <row r="974" spans="1:35" ht="15" customHeight="1" x14ac:dyDescent="0.2">
      <c r="A974" s="243"/>
      <c r="B974" s="244"/>
      <c r="C974" s="243"/>
      <c r="D974" s="244"/>
      <c r="E974" s="244"/>
      <c r="F974" s="244"/>
      <c r="G974" s="244"/>
      <c r="H974" s="274"/>
      <c r="I974" s="244"/>
      <c r="J974" s="244"/>
      <c r="K974" s="246"/>
      <c r="L974" s="247"/>
      <c r="M974" s="247"/>
      <c r="N974" s="229"/>
      <c r="O974" s="248"/>
      <c r="P974" s="248"/>
      <c r="Q974" s="249"/>
      <c r="R974" s="211"/>
      <c r="S974" s="250"/>
      <c r="T974" s="206"/>
      <c r="U974" s="211"/>
      <c r="V974" s="211"/>
      <c r="W974" s="211"/>
      <c r="X974" s="251"/>
      <c r="Y974" s="251"/>
      <c r="Z974" s="252"/>
      <c r="AA974" s="253"/>
      <c r="AB974" s="254"/>
      <c r="AC974" s="254"/>
      <c r="AD974" s="255" t="str">
        <f>IF(ISBLANK(GroupMember[[#This Row],[1. Identifiant interne d’exploitation agricole*]]),"",IF(ISERROR(MATCH(GroupMember[[#This Row],[1. Identifiant interne d’exploitation agricole*]],CertifiedCrop[1. Identifiant interne d’exploitation agricole*],0)),FALSE,TRUE))</f>
        <v/>
      </c>
      <c r="AE974" s="255" t="str">
        <f>IF(ISBLANK(GroupMember[[#This Row],[1. Identifiant interne d’exploitation agricole*]]),"",IF(ISERROR(MATCH(GroupMember[[#This Row],[1. Identifiant interne d’exploitation agricole*]],FarmUnit[1. Identifiant interne d’exploitation agricole*],0)),FALSE,TRUE))</f>
        <v/>
      </c>
      <c r="AF974" s="256" t="str">
        <f t="shared" si="68"/>
        <v xml:space="preserve"> </v>
      </c>
      <c r="AG974" s="257" t="str">
        <f t="shared" si="69"/>
        <v>//</v>
      </c>
      <c r="AH974" s="258">
        <f t="shared" si="70"/>
        <v>0</v>
      </c>
      <c r="AI974" s="259">
        <f t="shared" si="71"/>
        <v>0</v>
      </c>
    </row>
    <row r="975" spans="1:35" ht="15" customHeight="1" x14ac:dyDescent="0.2">
      <c r="A975" s="243"/>
      <c r="B975" s="244"/>
      <c r="C975" s="243"/>
      <c r="D975" s="244"/>
      <c r="E975" s="244"/>
      <c r="F975" s="244"/>
      <c r="G975" s="244"/>
      <c r="H975" s="274"/>
      <c r="I975" s="244"/>
      <c r="J975" s="244"/>
      <c r="K975" s="246"/>
      <c r="L975" s="247"/>
      <c r="M975" s="247"/>
      <c r="N975" s="229"/>
      <c r="O975" s="248"/>
      <c r="P975" s="248"/>
      <c r="Q975" s="249"/>
      <c r="R975" s="211"/>
      <c r="S975" s="250"/>
      <c r="T975" s="206"/>
      <c r="U975" s="211"/>
      <c r="V975" s="211"/>
      <c r="W975" s="211"/>
      <c r="X975" s="251"/>
      <c r="Y975" s="251"/>
      <c r="Z975" s="252"/>
      <c r="AA975" s="253"/>
      <c r="AB975" s="254"/>
      <c r="AC975" s="254"/>
      <c r="AD975" s="255" t="str">
        <f>IF(ISBLANK(GroupMember[[#This Row],[1. Identifiant interne d’exploitation agricole*]]),"",IF(ISERROR(MATCH(GroupMember[[#This Row],[1. Identifiant interne d’exploitation agricole*]],CertifiedCrop[1. Identifiant interne d’exploitation agricole*],0)),FALSE,TRUE))</f>
        <v/>
      </c>
      <c r="AE975" s="255" t="str">
        <f>IF(ISBLANK(GroupMember[[#This Row],[1. Identifiant interne d’exploitation agricole*]]),"",IF(ISERROR(MATCH(GroupMember[[#This Row],[1. Identifiant interne d’exploitation agricole*]],FarmUnit[1. Identifiant interne d’exploitation agricole*],0)),FALSE,TRUE))</f>
        <v/>
      </c>
      <c r="AF975" s="256" t="str">
        <f t="shared" si="68"/>
        <v xml:space="preserve"> </v>
      </c>
      <c r="AG975" s="257" t="str">
        <f t="shared" si="69"/>
        <v>//</v>
      </c>
      <c r="AH975" s="258">
        <f t="shared" si="70"/>
        <v>0</v>
      </c>
      <c r="AI975" s="259">
        <f t="shared" si="71"/>
        <v>0</v>
      </c>
    </row>
    <row r="976" spans="1:35" ht="15" customHeight="1" x14ac:dyDescent="0.2">
      <c r="A976" s="243"/>
      <c r="B976" s="244"/>
      <c r="C976" s="243"/>
      <c r="D976" s="244"/>
      <c r="E976" s="244"/>
      <c r="F976" s="244"/>
      <c r="G976" s="244"/>
      <c r="H976" s="274"/>
      <c r="I976" s="244"/>
      <c r="J976" s="244"/>
      <c r="K976" s="246"/>
      <c r="L976" s="247"/>
      <c r="M976" s="247"/>
      <c r="N976" s="229"/>
      <c r="O976" s="248"/>
      <c r="P976" s="248"/>
      <c r="Q976" s="249"/>
      <c r="R976" s="211"/>
      <c r="S976" s="250"/>
      <c r="T976" s="206"/>
      <c r="U976" s="211"/>
      <c r="V976" s="211"/>
      <c r="W976" s="211"/>
      <c r="X976" s="251"/>
      <c r="Y976" s="251"/>
      <c r="Z976" s="252"/>
      <c r="AA976" s="253"/>
      <c r="AB976" s="254"/>
      <c r="AC976" s="254"/>
      <c r="AD976" s="255" t="str">
        <f>IF(ISBLANK(GroupMember[[#This Row],[1. Identifiant interne d’exploitation agricole*]]),"",IF(ISERROR(MATCH(GroupMember[[#This Row],[1. Identifiant interne d’exploitation agricole*]],CertifiedCrop[1. Identifiant interne d’exploitation agricole*],0)),FALSE,TRUE))</f>
        <v/>
      </c>
      <c r="AE976" s="255" t="str">
        <f>IF(ISBLANK(GroupMember[[#This Row],[1. Identifiant interne d’exploitation agricole*]]),"",IF(ISERROR(MATCH(GroupMember[[#This Row],[1. Identifiant interne d’exploitation agricole*]],FarmUnit[1. Identifiant interne d’exploitation agricole*],0)),FALSE,TRUE))</f>
        <v/>
      </c>
      <c r="AF976" s="256" t="str">
        <f t="shared" si="68"/>
        <v xml:space="preserve"> </v>
      </c>
      <c r="AG976" s="257" t="str">
        <f t="shared" si="69"/>
        <v>//</v>
      </c>
      <c r="AH976" s="258">
        <f t="shared" si="70"/>
        <v>0</v>
      </c>
      <c r="AI976" s="259">
        <f t="shared" si="71"/>
        <v>0</v>
      </c>
    </row>
    <row r="977" spans="1:35" ht="15" customHeight="1" x14ac:dyDescent="0.2">
      <c r="A977" s="243"/>
      <c r="B977" s="244"/>
      <c r="C977" s="243"/>
      <c r="D977" s="244"/>
      <c r="E977" s="244"/>
      <c r="F977" s="244"/>
      <c r="G977" s="244"/>
      <c r="H977" s="274"/>
      <c r="I977" s="244"/>
      <c r="J977" s="244"/>
      <c r="K977" s="246"/>
      <c r="L977" s="247"/>
      <c r="M977" s="247"/>
      <c r="N977" s="229"/>
      <c r="O977" s="248"/>
      <c r="P977" s="248"/>
      <c r="Q977" s="249"/>
      <c r="R977" s="211"/>
      <c r="S977" s="250"/>
      <c r="T977" s="206"/>
      <c r="U977" s="211"/>
      <c r="V977" s="211"/>
      <c r="W977" s="211"/>
      <c r="X977" s="251"/>
      <c r="Y977" s="251"/>
      <c r="Z977" s="252"/>
      <c r="AA977" s="253"/>
      <c r="AB977" s="254"/>
      <c r="AC977" s="254"/>
      <c r="AD977" s="255" t="str">
        <f>IF(ISBLANK(GroupMember[[#This Row],[1. Identifiant interne d’exploitation agricole*]]),"",IF(ISERROR(MATCH(GroupMember[[#This Row],[1. Identifiant interne d’exploitation agricole*]],CertifiedCrop[1. Identifiant interne d’exploitation agricole*],0)),FALSE,TRUE))</f>
        <v/>
      </c>
      <c r="AE977" s="255" t="str">
        <f>IF(ISBLANK(GroupMember[[#This Row],[1. Identifiant interne d’exploitation agricole*]]),"",IF(ISERROR(MATCH(GroupMember[[#This Row],[1. Identifiant interne d’exploitation agricole*]],FarmUnit[1. Identifiant interne d’exploitation agricole*],0)),FALSE,TRUE))</f>
        <v/>
      </c>
      <c r="AF977" s="256" t="str">
        <f t="shared" si="68"/>
        <v xml:space="preserve"> </v>
      </c>
      <c r="AG977" s="257" t="str">
        <f t="shared" si="69"/>
        <v>//</v>
      </c>
      <c r="AH977" s="258">
        <f t="shared" si="70"/>
        <v>0</v>
      </c>
      <c r="AI977" s="259">
        <f t="shared" si="71"/>
        <v>0</v>
      </c>
    </row>
    <row r="978" spans="1:35" ht="15" customHeight="1" x14ac:dyDescent="0.2">
      <c r="A978" s="243"/>
      <c r="B978" s="244"/>
      <c r="C978" s="243"/>
      <c r="D978" s="244"/>
      <c r="E978" s="244"/>
      <c r="F978" s="244"/>
      <c r="G978" s="244"/>
      <c r="H978" s="274"/>
      <c r="I978" s="244"/>
      <c r="J978" s="244"/>
      <c r="K978" s="246"/>
      <c r="L978" s="247"/>
      <c r="M978" s="247"/>
      <c r="N978" s="229"/>
      <c r="O978" s="248"/>
      <c r="P978" s="248"/>
      <c r="Q978" s="249"/>
      <c r="R978" s="211"/>
      <c r="S978" s="250"/>
      <c r="T978" s="206"/>
      <c r="U978" s="211"/>
      <c r="V978" s="211"/>
      <c r="W978" s="211"/>
      <c r="X978" s="251"/>
      <c r="Y978" s="251"/>
      <c r="Z978" s="252"/>
      <c r="AA978" s="253"/>
      <c r="AB978" s="254"/>
      <c r="AC978" s="254"/>
      <c r="AD978" s="255" t="str">
        <f>IF(ISBLANK(GroupMember[[#This Row],[1. Identifiant interne d’exploitation agricole*]]),"",IF(ISERROR(MATCH(GroupMember[[#This Row],[1. Identifiant interne d’exploitation agricole*]],CertifiedCrop[1. Identifiant interne d’exploitation agricole*],0)),FALSE,TRUE))</f>
        <v/>
      </c>
      <c r="AE978" s="255" t="str">
        <f>IF(ISBLANK(GroupMember[[#This Row],[1. Identifiant interne d’exploitation agricole*]]),"",IF(ISERROR(MATCH(GroupMember[[#This Row],[1. Identifiant interne d’exploitation agricole*]],FarmUnit[1. Identifiant interne d’exploitation agricole*],0)),FALSE,TRUE))</f>
        <v/>
      </c>
      <c r="AF978" s="256" t="str">
        <f t="shared" si="68"/>
        <v xml:space="preserve"> </v>
      </c>
      <c r="AG978" s="257" t="str">
        <f t="shared" si="69"/>
        <v>//</v>
      </c>
      <c r="AH978" s="258">
        <f t="shared" si="70"/>
        <v>0</v>
      </c>
      <c r="AI978" s="259">
        <f t="shared" si="71"/>
        <v>0</v>
      </c>
    </row>
    <row r="979" spans="1:35" ht="15" customHeight="1" x14ac:dyDescent="0.2">
      <c r="A979" s="243"/>
      <c r="B979" s="244"/>
      <c r="C979" s="243"/>
      <c r="D979" s="244"/>
      <c r="E979" s="244"/>
      <c r="F979" s="244"/>
      <c r="G979" s="244"/>
      <c r="H979" s="274"/>
      <c r="I979" s="244"/>
      <c r="J979" s="244"/>
      <c r="K979" s="246"/>
      <c r="L979" s="247"/>
      <c r="M979" s="247"/>
      <c r="N979" s="229"/>
      <c r="O979" s="248"/>
      <c r="P979" s="248"/>
      <c r="Q979" s="249"/>
      <c r="R979" s="211"/>
      <c r="S979" s="250"/>
      <c r="T979" s="206"/>
      <c r="U979" s="211"/>
      <c r="V979" s="211"/>
      <c r="W979" s="211"/>
      <c r="X979" s="251"/>
      <c r="Y979" s="251"/>
      <c r="Z979" s="252"/>
      <c r="AA979" s="253"/>
      <c r="AB979" s="254"/>
      <c r="AC979" s="254"/>
      <c r="AD979" s="255" t="str">
        <f>IF(ISBLANK(GroupMember[[#This Row],[1. Identifiant interne d’exploitation agricole*]]),"",IF(ISERROR(MATCH(GroupMember[[#This Row],[1. Identifiant interne d’exploitation agricole*]],CertifiedCrop[1. Identifiant interne d’exploitation agricole*],0)),FALSE,TRUE))</f>
        <v/>
      </c>
      <c r="AE979" s="255" t="str">
        <f>IF(ISBLANK(GroupMember[[#This Row],[1. Identifiant interne d’exploitation agricole*]]),"",IF(ISERROR(MATCH(GroupMember[[#This Row],[1. Identifiant interne d’exploitation agricole*]],FarmUnit[1. Identifiant interne d’exploitation agricole*],0)),FALSE,TRUE))</f>
        <v/>
      </c>
      <c r="AF979" s="256" t="str">
        <f t="shared" si="68"/>
        <v xml:space="preserve"> </v>
      </c>
      <c r="AG979" s="257" t="str">
        <f t="shared" si="69"/>
        <v>//</v>
      </c>
      <c r="AH979" s="258">
        <f t="shared" si="70"/>
        <v>0</v>
      </c>
      <c r="AI979" s="259">
        <f t="shared" si="71"/>
        <v>0</v>
      </c>
    </row>
    <row r="980" spans="1:35" ht="15" customHeight="1" x14ac:dyDescent="0.2">
      <c r="A980" s="243"/>
      <c r="B980" s="244"/>
      <c r="C980" s="243"/>
      <c r="D980" s="244"/>
      <c r="E980" s="244"/>
      <c r="F980" s="244"/>
      <c r="G980" s="244"/>
      <c r="H980" s="274"/>
      <c r="I980" s="244"/>
      <c r="J980" s="244"/>
      <c r="K980" s="246"/>
      <c r="L980" s="247"/>
      <c r="M980" s="247"/>
      <c r="N980" s="229"/>
      <c r="O980" s="248"/>
      <c r="P980" s="248"/>
      <c r="Q980" s="249"/>
      <c r="R980" s="211"/>
      <c r="S980" s="250"/>
      <c r="T980" s="206"/>
      <c r="U980" s="211"/>
      <c r="V980" s="211"/>
      <c r="W980" s="211"/>
      <c r="X980" s="251"/>
      <c r="Y980" s="251"/>
      <c r="Z980" s="252"/>
      <c r="AA980" s="253"/>
      <c r="AB980" s="254"/>
      <c r="AC980" s="254"/>
      <c r="AD980" s="255" t="str">
        <f>IF(ISBLANK(GroupMember[[#This Row],[1. Identifiant interne d’exploitation agricole*]]),"",IF(ISERROR(MATCH(GroupMember[[#This Row],[1. Identifiant interne d’exploitation agricole*]],CertifiedCrop[1. Identifiant interne d’exploitation agricole*],0)),FALSE,TRUE))</f>
        <v/>
      </c>
      <c r="AE980" s="255" t="str">
        <f>IF(ISBLANK(GroupMember[[#This Row],[1. Identifiant interne d’exploitation agricole*]]),"",IF(ISERROR(MATCH(GroupMember[[#This Row],[1. Identifiant interne d’exploitation agricole*]],FarmUnit[1. Identifiant interne d’exploitation agricole*],0)),FALSE,TRUE))</f>
        <v/>
      </c>
      <c r="AF980" s="256" t="str">
        <f t="shared" si="68"/>
        <v xml:space="preserve"> </v>
      </c>
      <c r="AG980" s="257" t="str">
        <f t="shared" si="69"/>
        <v>//</v>
      </c>
      <c r="AH980" s="258">
        <f t="shared" si="70"/>
        <v>0</v>
      </c>
      <c r="AI980" s="259">
        <f t="shared" si="71"/>
        <v>0</v>
      </c>
    </row>
    <row r="981" spans="1:35" ht="15" customHeight="1" x14ac:dyDescent="0.2">
      <c r="A981" s="243"/>
      <c r="B981" s="244"/>
      <c r="C981" s="243"/>
      <c r="D981" s="244"/>
      <c r="E981" s="244"/>
      <c r="F981" s="244"/>
      <c r="G981" s="244"/>
      <c r="H981" s="274"/>
      <c r="I981" s="244"/>
      <c r="J981" s="244"/>
      <c r="K981" s="246"/>
      <c r="L981" s="247"/>
      <c r="M981" s="247"/>
      <c r="N981" s="229"/>
      <c r="O981" s="248"/>
      <c r="P981" s="248"/>
      <c r="Q981" s="249"/>
      <c r="R981" s="211"/>
      <c r="S981" s="250"/>
      <c r="T981" s="206"/>
      <c r="U981" s="211"/>
      <c r="V981" s="211"/>
      <c r="W981" s="211"/>
      <c r="X981" s="251"/>
      <c r="Y981" s="251"/>
      <c r="Z981" s="252"/>
      <c r="AA981" s="253"/>
      <c r="AB981" s="254"/>
      <c r="AC981" s="254"/>
      <c r="AD981" s="255" t="str">
        <f>IF(ISBLANK(GroupMember[[#This Row],[1. Identifiant interne d’exploitation agricole*]]),"",IF(ISERROR(MATCH(GroupMember[[#This Row],[1. Identifiant interne d’exploitation agricole*]],CertifiedCrop[1. Identifiant interne d’exploitation agricole*],0)),FALSE,TRUE))</f>
        <v/>
      </c>
      <c r="AE981" s="255" t="str">
        <f>IF(ISBLANK(GroupMember[[#This Row],[1. Identifiant interne d’exploitation agricole*]]),"",IF(ISERROR(MATCH(GroupMember[[#This Row],[1. Identifiant interne d’exploitation agricole*]],FarmUnit[1. Identifiant interne d’exploitation agricole*],0)),FALSE,TRUE))</f>
        <v/>
      </c>
      <c r="AF981" s="256" t="str">
        <f t="shared" si="68"/>
        <v xml:space="preserve"> </v>
      </c>
      <c r="AG981" s="257" t="str">
        <f t="shared" si="69"/>
        <v>//</v>
      </c>
      <c r="AH981" s="258">
        <f t="shared" si="70"/>
        <v>0</v>
      </c>
      <c r="AI981" s="259">
        <f t="shared" si="71"/>
        <v>0</v>
      </c>
    </row>
    <row r="982" spans="1:35" ht="15" customHeight="1" x14ac:dyDescent="0.2">
      <c r="A982" s="243"/>
      <c r="B982" s="244"/>
      <c r="C982" s="243"/>
      <c r="D982" s="244"/>
      <c r="E982" s="244"/>
      <c r="F982" s="244"/>
      <c r="G982" s="244"/>
      <c r="H982" s="274"/>
      <c r="I982" s="244"/>
      <c r="J982" s="244"/>
      <c r="K982" s="246"/>
      <c r="L982" s="247"/>
      <c r="M982" s="247"/>
      <c r="N982" s="229"/>
      <c r="O982" s="248"/>
      <c r="P982" s="248"/>
      <c r="Q982" s="249"/>
      <c r="R982" s="225"/>
      <c r="S982" s="250"/>
      <c r="T982" s="206"/>
      <c r="U982" s="211"/>
      <c r="V982" s="211"/>
      <c r="W982" s="211"/>
      <c r="X982" s="251"/>
      <c r="Y982" s="251"/>
      <c r="Z982" s="252"/>
      <c r="AA982" s="253"/>
      <c r="AB982" s="254"/>
      <c r="AC982" s="254"/>
      <c r="AD982" s="255" t="str">
        <f>IF(ISBLANK(GroupMember[[#This Row],[1. Identifiant interne d’exploitation agricole*]]),"",IF(ISERROR(MATCH(GroupMember[[#This Row],[1. Identifiant interne d’exploitation agricole*]],CertifiedCrop[1. Identifiant interne d’exploitation agricole*],0)),FALSE,TRUE))</f>
        <v/>
      </c>
      <c r="AE982" s="255" t="str">
        <f>IF(ISBLANK(GroupMember[[#This Row],[1. Identifiant interne d’exploitation agricole*]]),"",IF(ISERROR(MATCH(GroupMember[[#This Row],[1. Identifiant interne d’exploitation agricole*]],FarmUnit[1. Identifiant interne d’exploitation agricole*],0)),FALSE,TRUE))</f>
        <v/>
      </c>
      <c r="AF982" s="256" t="str">
        <f t="shared" si="68"/>
        <v xml:space="preserve"> </v>
      </c>
      <c r="AG982" s="257" t="str">
        <f t="shared" si="69"/>
        <v>//</v>
      </c>
      <c r="AH982" s="258">
        <f t="shared" si="70"/>
        <v>0</v>
      </c>
      <c r="AI982" s="259">
        <f t="shared" si="71"/>
        <v>0</v>
      </c>
    </row>
    <row r="983" spans="1:35" ht="15" customHeight="1" x14ac:dyDescent="0.2">
      <c r="A983" s="243"/>
      <c r="B983" s="244"/>
      <c r="C983" s="243"/>
      <c r="D983" s="244"/>
      <c r="E983" s="244"/>
      <c r="F983" s="244"/>
      <c r="G983" s="244"/>
      <c r="H983" s="274"/>
      <c r="I983" s="244"/>
      <c r="J983" s="244"/>
      <c r="K983" s="246"/>
      <c r="L983" s="247"/>
      <c r="M983" s="247"/>
      <c r="N983" s="229"/>
      <c r="O983" s="248"/>
      <c r="P983" s="248"/>
      <c r="Q983" s="249"/>
      <c r="R983" s="225"/>
      <c r="S983" s="250"/>
      <c r="T983" s="206"/>
      <c r="U983" s="211"/>
      <c r="V983" s="211"/>
      <c r="W983" s="211"/>
      <c r="X983" s="251"/>
      <c r="Y983" s="251"/>
      <c r="Z983" s="252"/>
      <c r="AA983" s="253"/>
      <c r="AB983" s="254"/>
      <c r="AC983" s="254"/>
      <c r="AD983" s="255" t="str">
        <f>IF(ISBLANK(GroupMember[[#This Row],[1. Identifiant interne d’exploitation agricole*]]),"",IF(ISERROR(MATCH(GroupMember[[#This Row],[1. Identifiant interne d’exploitation agricole*]],CertifiedCrop[1. Identifiant interne d’exploitation agricole*],0)),FALSE,TRUE))</f>
        <v/>
      </c>
      <c r="AE983" s="255" t="str">
        <f>IF(ISBLANK(GroupMember[[#This Row],[1. Identifiant interne d’exploitation agricole*]]),"",IF(ISERROR(MATCH(GroupMember[[#This Row],[1. Identifiant interne d’exploitation agricole*]],FarmUnit[1. Identifiant interne d’exploitation agricole*],0)),FALSE,TRUE))</f>
        <v/>
      </c>
      <c r="AF983" s="256" t="str">
        <f t="shared" si="68"/>
        <v xml:space="preserve"> </v>
      </c>
      <c r="AG983" s="257" t="str">
        <f t="shared" si="69"/>
        <v>//</v>
      </c>
      <c r="AH983" s="258">
        <f t="shared" si="70"/>
        <v>0</v>
      </c>
      <c r="AI983" s="259">
        <f t="shared" si="71"/>
        <v>0</v>
      </c>
    </row>
    <row r="984" spans="1:35" ht="15" customHeight="1" x14ac:dyDescent="0.2">
      <c r="A984" s="243"/>
      <c r="B984" s="244"/>
      <c r="C984" s="243"/>
      <c r="D984" s="244"/>
      <c r="E984" s="244"/>
      <c r="F984" s="244"/>
      <c r="G984" s="244"/>
      <c r="H984" s="274"/>
      <c r="I984" s="244"/>
      <c r="J984" s="244"/>
      <c r="K984" s="246"/>
      <c r="L984" s="247"/>
      <c r="M984" s="247"/>
      <c r="N984" s="229"/>
      <c r="O984" s="248"/>
      <c r="P984" s="248"/>
      <c r="Q984" s="249"/>
      <c r="R984" s="225"/>
      <c r="S984" s="250"/>
      <c r="T984" s="206"/>
      <c r="U984" s="211"/>
      <c r="V984" s="211"/>
      <c r="W984" s="211"/>
      <c r="X984" s="251"/>
      <c r="Y984" s="251"/>
      <c r="Z984" s="252"/>
      <c r="AA984" s="253"/>
      <c r="AB984" s="254"/>
      <c r="AC984" s="254"/>
      <c r="AD984" s="255" t="str">
        <f>IF(ISBLANK(GroupMember[[#This Row],[1. Identifiant interne d’exploitation agricole*]]),"",IF(ISERROR(MATCH(GroupMember[[#This Row],[1. Identifiant interne d’exploitation agricole*]],CertifiedCrop[1. Identifiant interne d’exploitation agricole*],0)),FALSE,TRUE))</f>
        <v/>
      </c>
      <c r="AE984" s="255" t="str">
        <f>IF(ISBLANK(GroupMember[[#This Row],[1. Identifiant interne d’exploitation agricole*]]),"",IF(ISERROR(MATCH(GroupMember[[#This Row],[1. Identifiant interne d’exploitation agricole*]],FarmUnit[1. Identifiant interne d’exploitation agricole*],0)),FALSE,TRUE))</f>
        <v/>
      </c>
      <c r="AF984" s="256" t="str">
        <f t="shared" si="68"/>
        <v xml:space="preserve"> </v>
      </c>
      <c r="AG984" s="257" t="str">
        <f t="shared" si="69"/>
        <v>//</v>
      </c>
      <c r="AH984" s="258">
        <f t="shared" si="70"/>
        <v>0</v>
      </c>
      <c r="AI984" s="259">
        <f t="shared" si="71"/>
        <v>0</v>
      </c>
    </row>
    <row r="985" spans="1:35" ht="15" customHeight="1" x14ac:dyDescent="0.2">
      <c r="A985" s="243"/>
      <c r="B985" s="244"/>
      <c r="C985" s="243"/>
      <c r="D985" s="244"/>
      <c r="E985" s="244"/>
      <c r="F985" s="244"/>
      <c r="G985" s="244"/>
      <c r="H985" s="274"/>
      <c r="I985" s="244"/>
      <c r="J985" s="244"/>
      <c r="K985" s="246"/>
      <c r="L985" s="247"/>
      <c r="M985" s="247"/>
      <c r="N985" s="229"/>
      <c r="O985" s="248"/>
      <c r="P985" s="248"/>
      <c r="Q985" s="249"/>
      <c r="R985" s="225"/>
      <c r="S985" s="250"/>
      <c r="T985" s="206"/>
      <c r="U985" s="211"/>
      <c r="V985" s="211"/>
      <c r="W985" s="211"/>
      <c r="X985" s="251"/>
      <c r="Y985" s="251"/>
      <c r="Z985" s="252"/>
      <c r="AA985" s="253"/>
      <c r="AB985" s="254"/>
      <c r="AC985" s="254"/>
      <c r="AD985" s="255" t="str">
        <f>IF(ISBLANK(GroupMember[[#This Row],[1. Identifiant interne d’exploitation agricole*]]),"",IF(ISERROR(MATCH(GroupMember[[#This Row],[1. Identifiant interne d’exploitation agricole*]],CertifiedCrop[1. Identifiant interne d’exploitation agricole*],0)),FALSE,TRUE))</f>
        <v/>
      </c>
      <c r="AE985" s="255" t="str">
        <f>IF(ISBLANK(GroupMember[[#This Row],[1. Identifiant interne d’exploitation agricole*]]),"",IF(ISERROR(MATCH(GroupMember[[#This Row],[1. Identifiant interne d’exploitation agricole*]],FarmUnit[1. Identifiant interne d’exploitation agricole*],0)),FALSE,TRUE))</f>
        <v/>
      </c>
      <c r="AF985" s="256" t="str">
        <f t="shared" si="68"/>
        <v xml:space="preserve"> </v>
      </c>
      <c r="AG985" s="257" t="str">
        <f t="shared" si="69"/>
        <v>//</v>
      </c>
      <c r="AH985" s="258">
        <f t="shared" si="70"/>
        <v>0</v>
      </c>
      <c r="AI985" s="259">
        <f t="shared" si="71"/>
        <v>0</v>
      </c>
    </row>
    <row r="986" spans="1:35" ht="15" customHeight="1" x14ac:dyDescent="0.2">
      <c r="A986" s="243"/>
      <c r="B986" s="244"/>
      <c r="C986" s="243"/>
      <c r="D986" s="244"/>
      <c r="E986" s="244"/>
      <c r="F986" s="244"/>
      <c r="G986" s="244"/>
      <c r="H986" s="274"/>
      <c r="I986" s="244"/>
      <c r="J986" s="244"/>
      <c r="K986" s="246"/>
      <c r="L986" s="247"/>
      <c r="M986" s="247"/>
      <c r="N986" s="229"/>
      <c r="O986" s="248"/>
      <c r="P986" s="248"/>
      <c r="Q986" s="249"/>
      <c r="R986" s="225"/>
      <c r="S986" s="250"/>
      <c r="T986" s="206"/>
      <c r="U986" s="211"/>
      <c r="V986" s="211"/>
      <c r="W986" s="211"/>
      <c r="X986" s="251"/>
      <c r="Y986" s="251"/>
      <c r="Z986" s="252"/>
      <c r="AA986" s="253"/>
      <c r="AB986" s="254"/>
      <c r="AC986" s="254"/>
      <c r="AD986" s="255" t="str">
        <f>IF(ISBLANK(GroupMember[[#This Row],[1. Identifiant interne d’exploitation agricole*]]),"",IF(ISERROR(MATCH(GroupMember[[#This Row],[1. Identifiant interne d’exploitation agricole*]],CertifiedCrop[1. Identifiant interne d’exploitation agricole*],0)),FALSE,TRUE))</f>
        <v/>
      </c>
      <c r="AE986" s="255" t="str">
        <f>IF(ISBLANK(GroupMember[[#This Row],[1. Identifiant interne d’exploitation agricole*]]),"",IF(ISERROR(MATCH(GroupMember[[#This Row],[1. Identifiant interne d’exploitation agricole*]],FarmUnit[1. Identifiant interne d’exploitation agricole*],0)),FALSE,TRUE))</f>
        <v/>
      </c>
      <c r="AF986" s="256" t="str">
        <f t="shared" si="68"/>
        <v xml:space="preserve"> </v>
      </c>
      <c r="AG986" s="257" t="str">
        <f t="shared" si="69"/>
        <v>//</v>
      </c>
      <c r="AH986" s="258">
        <f t="shared" si="70"/>
        <v>0</v>
      </c>
      <c r="AI986" s="259">
        <f t="shared" si="71"/>
        <v>0</v>
      </c>
    </row>
    <row r="987" spans="1:35" ht="15" customHeight="1" x14ac:dyDescent="0.2">
      <c r="A987" s="243"/>
      <c r="B987" s="244"/>
      <c r="C987" s="243"/>
      <c r="D987" s="244"/>
      <c r="E987" s="244"/>
      <c r="F987" s="244"/>
      <c r="G987" s="244"/>
      <c r="H987" s="274"/>
      <c r="I987" s="244"/>
      <c r="J987" s="244"/>
      <c r="K987" s="246"/>
      <c r="L987" s="247"/>
      <c r="M987" s="247"/>
      <c r="N987" s="229"/>
      <c r="O987" s="248"/>
      <c r="P987" s="248"/>
      <c r="Q987" s="249"/>
      <c r="R987" s="225"/>
      <c r="S987" s="250"/>
      <c r="T987" s="206"/>
      <c r="U987" s="211"/>
      <c r="V987" s="211"/>
      <c r="W987" s="211"/>
      <c r="X987" s="251"/>
      <c r="Y987" s="251"/>
      <c r="Z987" s="252"/>
      <c r="AA987" s="253"/>
      <c r="AB987" s="254"/>
      <c r="AC987" s="254"/>
      <c r="AD987" s="255" t="str">
        <f>IF(ISBLANK(GroupMember[[#This Row],[1. Identifiant interne d’exploitation agricole*]]),"",IF(ISERROR(MATCH(GroupMember[[#This Row],[1. Identifiant interne d’exploitation agricole*]],CertifiedCrop[1. Identifiant interne d’exploitation agricole*],0)),FALSE,TRUE))</f>
        <v/>
      </c>
      <c r="AE987" s="255" t="str">
        <f>IF(ISBLANK(GroupMember[[#This Row],[1. Identifiant interne d’exploitation agricole*]]),"",IF(ISERROR(MATCH(GroupMember[[#This Row],[1. Identifiant interne d’exploitation agricole*]],FarmUnit[1. Identifiant interne d’exploitation agricole*],0)),FALSE,TRUE))</f>
        <v/>
      </c>
      <c r="AF987" s="256" t="str">
        <f t="shared" si="68"/>
        <v xml:space="preserve"> </v>
      </c>
      <c r="AG987" s="257" t="str">
        <f t="shared" si="69"/>
        <v>//</v>
      </c>
      <c r="AH987" s="258">
        <f t="shared" si="70"/>
        <v>0</v>
      </c>
      <c r="AI987" s="259">
        <f t="shared" si="71"/>
        <v>0</v>
      </c>
    </row>
    <row r="988" spans="1:35" ht="15" customHeight="1" x14ac:dyDescent="0.2">
      <c r="A988" s="243"/>
      <c r="B988" s="244"/>
      <c r="C988" s="243"/>
      <c r="D988" s="244"/>
      <c r="E988" s="244"/>
      <c r="F988" s="244"/>
      <c r="G988" s="244"/>
      <c r="H988" s="274"/>
      <c r="I988" s="244"/>
      <c r="J988" s="244"/>
      <c r="K988" s="246"/>
      <c r="L988" s="247"/>
      <c r="M988" s="247"/>
      <c r="N988" s="229"/>
      <c r="O988" s="248"/>
      <c r="P988" s="248"/>
      <c r="Q988" s="249"/>
      <c r="R988" s="225"/>
      <c r="S988" s="250"/>
      <c r="T988" s="206"/>
      <c r="U988" s="211"/>
      <c r="V988" s="211"/>
      <c r="W988" s="211"/>
      <c r="X988" s="251"/>
      <c r="Y988" s="251"/>
      <c r="Z988" s="252"/>
      <c r="AA988" s="253"/>
      <c r="AB988" s="254"/>
      <c r="AC988" s="254"/>
      <c r="AD988" s="255" t="str">
        <f>IF(ISBLANK(GroupMember[[#This Row],[1. Identifiant interne d’exploitation agricole*]]),"",IF(ISERROR(MATCH(GroupMember[[#This Row],[1. Identifiant interne d’exploitation agricole*]],CertifiedCrop[1. Identifiant interne d’exploitation agricole*],0)),FALSE,TRUE))</f>
        <v/>
      </c>
      <c r="AE988" s="255" t="str">
        <f>IF(ISBLANK(GroupMember[[#This Row],[1. Identifiant interne d’exploitation agricole*]]),"",IF(ISERROR(MATCH(GroupMember[[#This Row],[1. Identifiant interne d’exploitation agricole*]],FarmUnit[1. Identifiant interne d’exploitation agricole*],0)),FALSE,TRUE))</f>
        <v/>
      </c>
      <c r="AF988" s="256" t="str">
        <f t="shared" si="68"/>
        <v xml:space="preserve"> </v>
      </c>
      <c r="AG988" s="257" t="str">
        <f t="shared" si="69"/>
        <v>//</v>
      </c>
      <c r="AH988" s="258">
        <f t="shared" si="70"/>
        <v>0</v>
      </c>
      <c r="AI988" s="259">
        <f t="shared" si="71"/>
        <v>0</v>
      </c>
    </row>
    <row r="989" spans="1:35" ht="15" customHeight="1" x14ac:dyDescent="0.2">
      <c r="A989" s="243"/>
      <c r="B989" s="244"/>
      <c r="C989" s="243"/>
      <c r="D989" s="244"/>
      <c r="E989" s="244"/>
      <c r="F989" s="244"/>
      <c r="G989" s="244"/>
      <c r="H989" s="274"/>
      <c r="I989" s="244"/>
      <c r="J989" s="244"/>
      <c r="K989" s="246"/>
      <c r="L989" s="247"/>
      <c r="M989" s="247"/>
      <c r="N989" s="229"/>
      <c r="O989" s="248"/>
      <c r="P989" s="248"/>
      <c r="Q989" s="249"/>
      <c r="R989" s="225"/>
      <c r="S989" s="250"/>
      <c r="T989" s="206"/>
      <c r="U989" s="211"/>
      <c r="V989" s="211"/>
      <c r="W989" s="211"/>
      <c r="X989" s="251"/>
      <c r="Y989" s="251"/>
      <c r="Z989" s="252"/>
      <c r="AA989" s="253"/>
      <c r="AB989" s="254"/>
      <c r="AC989" s="254"/>
      <c r="AD989" s="255" t="str">
        <f>IF(ISBLANK(GroupMember[[#This Row],[1. Identifiant interne d’exploitation agricole*]]),"",IF(ISERROR(MATCH(GroupMember[[#This Row],[1. Identifiant interne d’exploitation agricole*]],CertifiedCrop[1. Identifiant interne d’exploitation agricole*],0)),FALSE,TRUE))</f>
        <v/>
      </c>
      <c r="AE989" s="255" t="str">
        <f>IF(ISBLANK(GroupMember[[#This Row],[1. Identifiant interne d’exploitation agricole*]]),"",IF(ISERROR(MATCH(GroupMember[[#This Row],[1. Identifiant interne d’exploitation agricole*]],FarmUnit[1. Identifiant interne d’exploitation agricole*],0)),FALSE,TRUE))</f>
        <v/>
      </c>
      <c r="AF989" s="256" t="str">
        <f t="shared" si="68"/>
        <v xml:space="preserve"> </v>
      </c>
      <c r="AG989" s="257" t="str">
        <f t="shared" si="69"/>
        <v>//</v>
      </c>
      <c r="AH989" s="258">
        <f t="shared" si="70"/>
        <v>0</v>
      </c>
      <c r="AI989" s="259">
        <f t="shared" si="71"/>
        <v>0</v>
      </c>
    </row>
    <row r="990" spans="1:35" ht="15" customHeight="1" x14ac:dyDescent="0.2">
      <c r="A990" s="243"/>
      <c r="B990" s="244"/>
      <c r="C990" s="243"/>
      <c r="D990" s="244"/>
      <c r="E990" s="244"/>
      <c r="F990" s="244"/>
      <c r="G990" s="244"/>
      <c r="H990" s="274"/>
      <c r="I990" s="244"/>
      <c r="J990" s="244"/>
      <c r="K990" s="246"/>
      <c r="L990" s="247"/>
      <c r="M990" s="247"/>
      <c r="N990" s="229"/>
      <c r="O990" s="248"/>
      <c r="P990" s="248"/>
      <c r="Q990" s="249"/>
      <c r="R990" s="225"/>
      <c r="S990" s="250"/>
      <c r="T990" s="206"/>
      <c r="U990" s="211"/>
      <c r="V990" s="211"/>
      <c r="W990" s="211"/>
      <c r="X990" s="251"/>
      <c r="Y990" s="251"/>
      <c r="Z990" s="252"/>
      <c r="AA990" s="253"/>
      <c r="AB990" s="254"/>
      <c r="AC990" s="254"/>
      <c r="AD990" s="255" t="str">
        <f>IF(ISBLANK(GroupMember[[#This Row],[1. Identifiant interne d’exploitation agricole*]]),"",IF(ISERROR(MATCH(GroupMember[[#This Row],[1. Identifiant interne d’exploitation agricole*]],CertifiedCrop[1. Identifiant interne d’exploitation agricole*],0)),FALSE,TRUE))</f>
        <v/>
      </c>
      <c r="AE990" s="255" t="str">
        <f>IF(ISBLANK(GroupMember[[#This Row],[1. Identifiant interne d’exploitation agricole*]]),"",IF(ISERROR(MATCH(GroupMember[[#This Row],[1. Identifiant interne d’exploitation agricole*]],FarmUnit[1. Identifiant interne d’exploitation agricole*],0)),FALSE,TRUE))</f>
        <v/>
      </c>
      <c r="AF990" s="256" t="str">
        <f t="shared" si="68"/>
        <v xml:space="preserve"> </v>
      </c>
      <c r="AG990" s="257" t="str">
        <f t="shared" si="69"/>
        <v>//</v>
      </c>
      <c r="AH990" s="258">
        <f t="shared" si="70"/>
        <v>0</v>
      </c>
      <c r="AI990" s="259">
        <f t="shared" si="71"/>
        <v>0</v>
      </c>
    </row>
    <row r="991" spans="1:35" ht="15" customHeight="1" x14ac:dyDescent="0.2">
      <c r="A991" s="243"/>
      <c r="B991" s="244"/>
      <c r="C991" s="243"/>
      <c r="D991" s="244"/>
      <c r="E991" s="244"/>
      <c r="F991" s="244"/>
      <c r="G991" s="244"/>
      <c r="H991" s="274"/>
      <c r="I991" s="244"/>
      <c r="J991" s="244"/>
      <c r="K991" s="246"/>
      <c r="L991" s="247"/>
      <c r="M991" s="247"/>
      <c r="N991" s="229"/>
      <c r="O991" s="248"/>
      <c r="P991" s="248"/>
      <c r="Q991" s="249"/>
      <c r="R991" s="225"/>
      <c r="S991" s="250"/>
      <c r="T991" s="206"/>
      <c r="U991" s="211"/>
      <c r="V991" s="211"/>
      <c r="W991" s="211"/>
      <c r="X991" s="251"/>
      <c r="Y991" s="251"/>
      <c r="Z991" s="252"/>
      <c r="AA991" s="253"/>
      <c r="AB991" s="254"/>
      <c r="AC991" s="254"/>
      <c r="AD991" s="255" t="str">
        <f>IF(ISBLANK(GroupMember[[#This Row],[1. Identifiant interne d’exploitation agricole*]]),"",IF(ISERROR(MATCH(GroupMember[[#This Row],[1. Identifiant interne d’exploitation agricole*]],CertifiedCrop[1. Identifiant interne d’exploitation agricole*],0)),FALSE,TRUE))</f>
        <v/>
      </c>
      <c r="AE991" s="255" t="str">
        <f>IF(ISBLANK(GroupMember[[#This Row],[1. Identifiant interne d’exploitation agricole*]]),"",IF(ISERROR(MATCH(GroupMember[[#This Row],[1. Identifiant interne d’exploitation agricole*]],FarmUnit[1. Identifiant interne d’exploitation agricole*],0)),FALSE,TRUE))</f>
        <v/>
      </c>
      <c r="AF991" s="256" t="str">
        <f t="shared" si="68"/>
        <v xml:space="preserve"> </v>
      </c>
      <c r="AG991" s="257" t="str">
        <f t="shared" si="69"/>
        <v>//</v>
      </c>
      <c r="AH991" s="258">
        <f t="shared" si="70"/>
        <v>0</v>
      </c>
      <c r="AI991" s="259">
        <f t="shared" si="71"/>
        <v>0</v>
      </c>
    </row>
    <row r="992" spans="1:35" ht="15" customHeight="1" x14ac:dyDescent="0.2">
      <c r="A992" s="243"/>
      <c r="B992" s="244"/>
      <c r="C992" s="243"/>
      <c r="D992" s="244"/>
      <c r="E992" s="244"/>
      <c r="F992" s="244"/>
      <c r="G992" s="244"/>
      <c r="H992" s="274"/>
      <c r="I992" s="244"/>
      <c r="J992" s="244"/>
      <c r="K992" s="246"/>
      <c r="L992" s="247"/>
      <c r="M992" s="247"/>
      <c r="N992" s="229"/>
      <c r="O992" s="248"/>
      <c r="P992" s="248"/>
      <c r="Q992" s="249"/>
      <c r="R992" s="225"/>
      <c r="S992" s="250"/>
      <c r="T992" s="206"/>
      <c r="U992" s="211"/>
      <c r="V992" s="211"/>
      <c r="W992" s="211"/>
      <c r="X992" s="251"/>
      <c r="Y992" s="251"/>
      <c r="Z992" s="252"/>
      <c r="AA992" s="253"/>
      <c r="AB992" s="254"/>
      <c r="AC992" s="254"/>
      <c r="AD992" s="255" t="str">
        <f>IF(ISBLANK(GroupMember[[#This Row],[1. Identifiant interne d’exploitation agricole*]]),"",IF(ISERROR(MATCH(GroupMember[[#This Row],[1. Identifiant interne d’exploitation agricole*]],CertifiedCrop[1. Identifiant interne d’exploitation agricole*],0)),FALSE,TRUE))</f>
        <v/>
      </c>
      <c r="AE992" s="255" t="str">
        <f>IF(ISBLANK(GroupMember[[#This Row],[1. Identifiant interne d’exploitation agricole*]]),"",IF(ISERROR(MATCH(GroupMember[[#This Row],[1. Identifiant interne d’exploitation agricole*]],FarmUnit[1. Identifiant interne d’exploitation agricole*],0)),FALSE,TRUE))</f>
        <v/>
      </c>
      <c r="AF992" s="256" t="str">
        <f t="shared" si="68"/>
        <v xml:space="preserve"> </v>
      </c>
      <c r="AG992" s="257" t="str">
        <f t="shared" si="69"/>
        <v>//</v>
      </c>
      <c r="AH992" s="258">
        <f t="shared" si="70"/>
        <v>0</v>
      </c>
      <c r="AI992" s="259">
        <f t="shared" si="71"/>
        <v>0</v>
      </c>
    </row>
    <row r="993" spans="1:35" ht="15" customHeight="1" x14ac:dyDescent="0.2">
      <c r="A993" s="243"/>
      <c r="B993" s="244"/>
      <c r="C993" s="243"/>
      <c r="D993" s="244"/>
      <c r="E993" s="244"/>
      <c r="F993" s="244"/>
      <c r="G993" s="244"/>
      <c r="H993" s="274"/>
      <c r="I993" s="244"/>
      <c r="J993" s="244"/>
      <c r="K993" s="246"/>
      <c r="L993" s="247"/>
      <c r="M993" s="247"/>
      <c r="N993" s="229"/>
      <c r="O993" s="248"/>
      <c r="P993" s="248"/>
      <c r="Q993" s="249"/>
      <c r="R993" s="225"/>
      <c r="S993" s="250"/>
      <c r="T993" s="206"/>
      <c r="U993" s="211"/>
      <c r="V993" s="211"/>
      <c r="W993" s="211"/>
      <c r="X993" s="251"/>
      <c r="Y993" s="251"/>
      <c r="Z993" s="252"/>
      <c r="AA993" s="253"/>
      <c r="AB993" s="254"/>
      <c r="AC993" s="254"/>
      <c r="AD993" s="255" t="str">
        <f>IF(ISBLANK(GroupMember[[#This Row],[1. Identifiant interne d’exploitation agricole*]]),"",IF(ISERROR(MATCH(GroupMember[[#This Row],[1. Identifiant interne d’exploitation agricole*]],CertifiedCrop[1. Identifiant interne d’exploitation agricole*],0)),FALSE,TRUE))</f>
        <v/>
      </c>
      <c r="AE993" s="255" t="str">
        <f>IF(ISBLANK(GroupMember[[#This Row],[1. Identifiant interne d’exploitation agricole*]]),"",IF(ISERROR(MATCH(GroupMember[[#This Row],[1. Identifiant interne d’exploitation agricole*]],FarmUnit[1. Identifiant interne d’exploitation agricole*],0)),FALSE,TRUE))</f>
        <v/>
      </c>
      <c r="AF993" s="256" t="str">
        <f t="shared" si="68"/>
        <v xml:space="preserve"> </v>
      </c>
      <c r="AG993" s="257" t="str">
        <f t="shared" si="69"/>
        <v>//</v>
      </c>
      <c r="AH993" s="258">
        <f t="shared" si="70"/>
        <v>0</v>
      </c>
      <c r="AI993" s="259">
        <f t="shared" si="71"/>
        <v>0</v>
      </c>
    </row>
    <row r="994" spans="1:35" ht="15" customHeight="1" x14ac:dyDescent="0.2">
      <c r="A994" s="243"/>
      <c r="B994" s="244"/>
      <c r="C994" s="243"/>
      <c r="D994" s="244"/>
      <c r="E994" s="244"/>
      <c r="F994" s="244"/>
      <c r="G994" s="244"/>
      <c r="H994" s="274"/>
      <c r="I994" s="244"/>
      <c r="J994" s="244"/>
      <c r="K994" s="246"/>
      <c r="L994" s="247"/>
      <c r="M994" s="247"/>
      <c r="N994" s="229"/>
      <c r="O994" s="248"/>
      <c r="P994" s="248"/>
      <c r="Q994" s="249"/>
      <c r="R994" s="225"/>
      <c r="S994" s="250"/>
      <c r="T994" s="206"/>
      <c r="U994" s="211"/>
      <c r="V994" s="211"/>
      <c r="W994" s="211"/>
      <c r="X994" s="251"/>
      <c r="Y994" s="251"/>
      <c r="Z994" s="252"/>
      <c r="AA994" s="253"/>
      <c r="AB994" s="254"/>
      <c r="AC994" s="254"/>
      <c r="AD994" s="255" t="str">
        <f>IF(ISBLANK(GroupMember[[#This Row],[1. Identifiant interne d’exploitation agricole*]]),"",IF(ISERROR(MATCH(GroupMember[[#This Row],[1. Identifiant interne d’exploitation agricole*]],CertifiedCrop[1. Identifiant interne d’exploitation agricole*],0)),FALSE,TRUE))</f>
        <v/>
      </c>
      <c r="AE994" s="255" t="str">
        <f>IF(ISBLANK(GroupMember[[#This Row],[1. Identifiant interne d’exploitation agricole*]]),"",IF(ISERROR(MATCH(GroupMember[[#This Row],[1. Identifiant interne d’exploitation agricole*]],FarmUnit[1. Identifiant interne d’exploitation agricole*],0)),FALSE,TRUE))</f>
        <v/>
      </c>
      <c r="AF994" s="256" t="str">
        <f t="shared" si="68"/>
        <v xml:space="preserve"> </v>
      </c>
      <c r="AG994" s="257" t="str">
        <f t="shared" si="69"/>
        <v>//</v>
      </c>
      <c r="AH994" s="258">
        <f t="shared" si="70"/>
        <v>0</v>
      </c>
      <c r="AI994" s="259">
        <f t="shared" si="71"/>
        <v>0</v>
      </c>
    </row>
    <row r="995" spans="1:35" ht="15" customHeight="1" x14ac:dyDescent="0.2">
      <c r="A995" s="243"/>
      <c r="B995" s="244"/>
      <c r="C995" s="243"/>
      <c r="D995" s="244"/>
      <c r="E995" s="244"/>
      <c r="F995" s="244"/>
      <c r="G995" s="244"/>
      <c r="H995" s="274"/>
      <c r="I995" s="244"/>
      <c r="J995" s="244"/>
      <c r="K995" s="246"/>
      <c r="L995" s="247"/>
      <c r="M995" s="247"/>
      <c r="N995" s="229"/>
      <c r="O995" s="248"/>
      <c r="P995" s="248"/>
      <c r="Q995" s="249"/>
      <c r="R995" s="225"/>
      <c r="S995" s="250"/>
      <c r="T995" s="206"/>
      <c r="U995" s="211"/>
      <c r="V995" s="211"/>
      <c r="W995" s="211"/>
      <c r="X995" s="251"/>
      <c r="Y995" s="251"/>
      <c r="Z995" s="252"/>
      <c r="AA995" s="253"/>
      <c r="AB995" s="254"/>
      <c r="AC995" s="254"/>
      <c r="AD995" s="255" t="str">
        <f>IF(ISBLANK(GroupMember[[#This Row],[1. Identifiant interne d’exploitation agricole*]]),"",IF(ISERROR(MATCH(GroupMember[[#This Row],[1. Identifiant interne d’exploitation agricole*]],CertifiedCrop[1. Identifiant interne d’exploitation agricole*],0)),FALSE,TRUE))</f>
        <v/>
      </c>
      <c r="AE995" s="255" t="str">
        <f>IF(ISBLANK(GroupMember[[#This Row],[1. Identifiant interne d’exploitation agricole*]]),"",IF(ISERROR(MATCH(GroupMember[[#This Row],[1. Identifiant interne d’exploitation agricole*]],FarmUnit[1. Identifiant interne d’exploitation agricole*],0)),FALSE,TRUE))</f>
        <v/>
      </c>
      <c r="AF995" s="256" t="str">
        <f t="shared" si="68"/>
        <v xml:space="preserve"> </v>
      </c>
      <c r="AG995" s="257" t="str">
        <f t="shared" si="69"/>
        <v>//</v>
      </c>
      <c r="AH995" s="258">
        <f t="shared" si="70"/>
        <v>0</v>
      </c>
      <c r="AI995" s="259">
        <f t="shared" si="71"/>
        <v>0</v>
      </c>
    </row>
    <row r="996" spans="1:35" ht="15" customHeight="1" x14ac:dyDescent="0.2">
      <c r="A996" s="243"/>
      <c r="B996" s="244"/>
      <c r="C996" s="243"/>
      <c r="D996" s="244"/>
      <c r="E996" s="244"/>
      <c r="F996" s="244"/>
      <c r="G996" s="244"/>
      <c r="H996" s="274"/>
      <c r="I996" s="244"/>
      <c r="J996" s="244"/>
      <c r="K996" s="246"/>
      <c r="L996" s="247"/>
      <c r="M996" s="247"/>
      <c r="N996" s="229"/>
      <c r="O996" s="248"/>
      <c r="P996" s="248"/>
      <c r="Q996" s="249"/>
      <c r="R996" s="225"/>
      <c r="S996" s="250"/>
      <c r="T996" s="206"/>
      <c r="U996" s="211"/>
      <c r="V996" s="211"/>
      <c r="W996" s="211"/>
      <c r="X996" s="251"/>
      <c r="Y996" s="251"/>
      <c r="Z996" s="252"/>
      <c r="AA996" s="253"/>
      <c r="AB996" s="254"/>
      <c r="AC996" s="254"/>
      <c r="AD996" s="255" t="str">
        <f>IF(ISBLANK(GroupMember[[#This Row],[1. Identifiant interne d’exploitation agricole*]]),"",IF(ISERROR(MATCH(GroupMember[[#This Row],[1. Identifiant interne d’exploitation agricole*]],CertifiedCrop[1. Identifiant interne d’exploitation agricole*],0)),FALSE,TRUE))</f>
        <v/>
      </c>
      <c r="AE996" s="255" t="str">
        <f>IF(ISBLANK(GroupMember[[#This Row],[1. Identifiant interne d’exploitation agricole*]]),"",IF(ISERROR(MATCH(GroupMember[[#This Row],[1. Identifiant interne d’exploitation agricole*]],FarmUnit[1. Identifiant interne d’exploitation agricole*],0)),FALSE,TRUE))</f>
        <v/>
      </c>
      <c r="AF996" s="256" t="str">
        <f t="shared" si="68"/>
        <v xml:space="preserve"> </v>
      </c>
      <c r="AG996" s="257" t="str">
        <f t="shared" si="69"/>
        <v>//</v>
      </c>
      <c r="AH996" s="258">
        <f t="shared" si="70"/>
        <v>0</v>
      </c>
      <c r="AI996" s="259">
        <f t="shared" si="71"/>
        <v>0</v>
      </c>
    </row>
    <row r="997" spans="1:35" ht="15" customHeight="1" x14ac:dyDescent="0.2">
      <c r="A997" s="243"/>
      <c r="B997" s="244"/>
      <c r="C997" s="243"/>
      <c r="D997" s="244"/>
      <c r="E997" s="244"/>
      <c r="F997" s="244"/>
      <c r="G997" s="244"/>
      <c r="H997" s="274"/>
      <c r="I997" s="244"/>
      <c r="J997" s="244"/>
      <c r="K997" s="246"/>
      <c r="L997" s="247"/>
      <c r="M997" s="247"/>
      <c r="N997" s="229"/>
      <c r="O997" s="248"/>
      <c r="P997" s="248"/>
      <c r="Q997" s="249"/>
      <c r="R997" s="225"/>
      <c r="S997" s="250"/>
      <c r="T997" s="206"/>
      <c r="U997" s="211"/>
      <c r="V997" s="211"/>
      <c r="W997" s="211"/>
      <c r="X997" s="251"/>
      <c r="Y997" s="251"/>
      <c r="Z997" s="252"/>
      <c r="AA997" s="253"/>
      <c r="AB997" s="254"/>
      <c r="AC997" s="254"/>
      <c r="AD997" s="255" t="str">
        <f>IF(ISBLANK(GroupMember[[#This Row],[1. Identifiant interne d’exploitation agricole*]]),"",IF(ISERROR(MATCH(GroupMember[[#This Row],[1. Identifiant interne d’exploitation agricole*]],CertifiedCrop[1. Identifiant interne d’exploitation agricole*],0)),FALSE,TRUE))</f>
        <v/>
      </c>
      <c r="AE997" s="255" t="str">
        <f>IF(ISBLANK(GroupMember[[#This Row],[1. Identifiant interne d’exploitation agricole*]]),"",IF(ISERROR(MATCH(GroupMember[[#This Row],[1. Identifiant interne d’exploitation agricole*]],FarmUnit[1. Identifiant interne d’exploitation agricole*],0)),FALSE,TRUE))</f>
        <v/>
      </c>
      <c r="AF997" s="256" t="str">
        <f t="shared" si="68"/>
        <v xml:space="preserve"> </v>
      </c>
      <c r="AG997" s="257" t="str">
        <f t="shared" si="69"/>
        <v>//</v>
      </c>
      <c r="AH997" s="258">
        <f t="shared" si="70"/>
        <v>0</v>
      </c>
      <c r="AI997" s="259">
        <f t="shared" si="71"/>
        <v>0</v>
      </c>
    </row>
    <row r="998" spans="1:35" ht="15" customHeight="1" x14ac:dyDescent="0.2">
      <c r="A998" s="243"/>
      <c r="B998" s="244"/>
      <c r="C998" s="243"/>
      <c r="D998" s="244"/>
      <c r="E998" s="244"/>
      <c r="F998" s="244"/>
      <c r="G998" s="244"/>
      <c r="H998" s="274"/>
      <c r="I998" s="244"/>
      <c r="J998" s="244"/>
      <c r="K998" s="246"/>
      <c r="L998" s="247"/>
      <c r="M998" s="247"/>
      <c r="N998" s="229"/>
      <c r="O998" s="248"/>
      <c r="P998" s="248"/>
      <c r="Q998" s="249"/>
      <c r="R998" s="225"/>
      <c r="S998" s="250"/>
      <c r="T998" s="206"/>
      <c r="U998" s="211"/>
      <c r="V998" s="211"/>
      <c r="W998" s="211"/>
      <c r="X998" s="251"/>
      <c r="Y998" s="251"/>
      <c r="Z998" s="252"/>
      <c r="AA998" s="253"/>
      <c r="AB998" s="254"/>
      <c r="AC998" s="254"/>
      <c r="AD998" s="255" t="str">
        <f>IF(ISBLANK(GroupMember[[#This Row],[1. Identifiant interne d’exploitation agricole*]]),"",IF(ISERROR(MATCH(GroupMember[[#This Row],[1. Identifiant interne d’exploitation agricole*]],CertifiedCrop[1. Identifiant interne d’exploitation agricole*],0)),FALSE,TRUE))</f>
        <v/>
      </c>
      <c r="AE998" s="255" t="str">
        <f>IF(ISBLANK(GroupMember[[#This Row],[1. Identifiant interne d’exploitation agricole*]]),"",IF(ISERROR(MATCH(GroupMember[[#This Row],[1. Identifiant interne d’exploitation agricole*]],FarmUnit[1. Identifiant interne d’exploitation agricole*],0)),FALSE,TRUE))</f>
        <v/>
      </c>
      <c r="AF998" s="256" t="str">
        <f t="shared" si="68"/>
        <v xml:space="preserve"> </v>
      </c>
      <c r="AG998" s="257" t="str">
        <f t="shared" si="69"/>
        <v>//</v>
      </c>
      <c r="AH998" s="258">
        <f t="shared" si="70"/>
        <v>0</v>
      </c>
      <c r="AI998" s="259">
        <f t="shared" si="71"/>
        <v>0</v>
      </c>
    </row>
    <row r="999" spans="1:35" ht="15" customHeight="1" x14ac:dyDescent="0.2">
      <c r="A999" s="243"/>
      <c r="B999" s="244"/>
      <c r="C999" s="243"/>
      <c r="D999" s="244"/>
      <c r="E999" s="244"/>
      <c r="F999" s="244"/>
      <c r="G999" s="244"/>
      <c r="H999" s="274"/>
      <c r="I999" s="244"/>
      <c r="J999" s="244"/>
      <c r="K999" s="246"/>
      <c r="L999" s="247"/>
      <c r="M999" s="247"/>
      <c r="N999" s="229"/>
      <c r="O999" s="248"/>
      <c r="P999" s="248"/>
      <c r="Q999" s="249"/>
      <c r="R999" s="225"/>
      <c r="S999" s="250"/>
      <c r="T999" s="206"/>
      <c r="U999" s="211"/>
      <c r="V999" s="211"/>
      <c r="W999" s="211"/>
      <c r="X999" s="251"/>
      <c r="Y999" s="251"/>
      <c r="Z999" s="252"/>
      <c r="AA999" s="253"/>
      <c r="AB999" s="254"/>
      <c r="AC999" s="254"/>
      <c r="AD999" s="255" t="str">
        <f>IF(ISBLANK(GroupMember[[#This Row],[1. Identifiant interne d’exploitation agricole*]]),"",IF(ISERROR(MATCH(GroupMember[[#This Row],[1. Identifiant interne d’exploitation agricole*]],CertifiedCrop[1. Identifiant interne d’exploitation agricole*],0)),FALSE,TRUE))</f>
        <v/>
      </c>
      <c r="AE999" s="255" t="str">
        <f>IF(ISBLANK(GroupMember[[#This Row],[1. Identifiant interne d’exploitation agricole*]]),"",IF(ISERROR(MATCH(GroupMember[[#This Row],[1. Identifiant interne d’exploitation agricole*]],FarmUnit[1. Identifiant interne d’exploitation agricole*],0)),FALSE,TRUE))</f>
        <v/>
      </c>
      <c r="AF999" s="256" t="str">
        <f t="shared" si="68"/>
        <v xml:space="preserve"> </v>
      </c>
      <c r="AG999" s="257" t="str">
        <f t="shared" si="69"/>
        <v>//</v>
      </c>
      <c r="AH999" s="258">
        <f t="shared" si="70"/>
        <v>0</v>
      </c>
      <c r="AI999" s="259">
        <f t="shared" si="71"/>
        <v>0</v>
      </c>
    </row>
    <row r="1000" spans="1:35" ht="15" customHeight="1" x14ac:dyDescent="0.2">
      <c r="A1000" s="243"/>
      <c r="B1000" s="244"/>
      <c r="C1000" s="243"/>
      <c r="D1000" s="244"/>
      <c r="E1000" s="244"/>
      <c r="F1000" s="244"/>
      <c r="G1000" s="244"/>
      <c r="H1000" s="274"/>
      <c r="I1000" s="244"/>
      <c r="J1000" s="244"/>
      <c r="K1000" s="246"/>
      <c r="L1000" s="247"/>
      <c r="M1000" s="247"/>
      <c r="N1000" s="229"/>
      <c r="O1000" s="248"/>
      <c r="P1000" s="248"/>
      <c r="Q1000" s="249"/>
      <c r="R1000" s="225"/>
      <c r="S1000" s="250"/>
      <c r="T1000" s="206"/>
      <c r="U1000" s="211"/>
      <c r="V1000" s="211"/>
      <c r="W1000" s="211"/>
      <c r="X1000" s="251"/>
      <c r="Y1000" s="251"/>
      <c r="Z1000" s="252"/>
      <c r="AA1000" s="253"/>
      <c r="AB1000" s="254"/>
      <c r="AC1000" s="254"/>
      <c r="AD1000" s="255" t="str">
        <f>IF(ISBLANK(GroupMember[[#This Row],[1. Identifiant interne d’exploitation agricole*]]),"",IF(ISERROR(MATCH(GroupMember[[#This Row],[1. Identifiant interne d’exploitation agricole*]],CertifiedCrop[1. Identifiant interne d’exploitation agricole*],0)),FALSE,TRUE))</f>
        <v/>
      </c>
      <c r="AE1000" s="255" t="str">
        <f>IF(ISBLANK(GroupMember[[#This Row],[1. Identifiant interne d’exploitation agricole*]]),"",IF(ISERROR(MATCH(GroupMember[[#This Row],[1. Identifiant interne d’exploitation agricole*]],FarmUnit[1. Identifiant interne d’exploitation agricole*],0)),FALSE,TRUE))</f>
        <v/>
      </c>
      <c r="AF1000" s="256" t="str">
        <f t="shared" si="68"/>
        <v xml:space="preserve"> </v>
      </c>
      <c r="AG1000" s="257" t="str">
        <f t="shared" si="69"/>
        <v>//</v>
      </c>
      <c r="AH1000" s="258">
        <f t="shared" si="70"/>
        <v>0</v>
      </c>
      <c r="AI1000" s="259">
        <f t="shared" si="71"/>
        <v>0</v>
      </c>
    </row>
    <row r="1001" spans="1:35" ht="15" customHeight="1" x14ac:dyDescent="0.2">
      <c r="A1001" s="243"/>
      <c r="B1001" s="244"/>
      <c r="C1001" s="243"/>
      <c r="D1001" s="244"/>
      <c r="E1001" s="244"/>
      <c r="F1001" s="244"/>
      <c r="G1001" s="244"/>
      <c r="H1001" s="274"/>
      <c r="I1001" s="244"/>
      <c r="J1001" s="244"/>
      <c r="K1001" s="246"/>
      <c r="L1001" s="247"/>
      <c r="M1001" s="247"/>
      <c r="N1001" s="229"/>
      <c r="O1001" s="248"/>
      <c r="P1001" s="248"/>
      <c r="Q1001" s="249"/>
      <c r="R1001" s="225"/>
      <c r="S1001" s="250"/>
      <c r="T1001" s="206"/>
      <c r="U1001" s="211"/>
      <c r="V1001" s="211"/>
      <c r="W1001" s="211"/>
      <c r="X1001" s="251"/>
      <c r="Y1001" s="251"/>
      <c r="Z1001" s="252"/>
      <c r="AA1001" s="253"/>
      <c r="AB1001" s="254"/>
      <c r="AC1001" s="254"/>
      <c r="AD1001" s="255" t="str">
        <f>IF(ISBLANK(GroupMember[[#This Row],[1. Identifiant interne d’exploitation agricole*]]),"",IF(ISERROR(MATCH(GroupMember[[#This Row],[1. Identifiant interne d’exploitation agricole*]],CertifiedCrop[1. Identifiant interne d’exploitation agricole*],0)),FALSE,TRUE))</f>
        <v/>
      </c>
      <c r="AE1001" s="255" t="str">
        <f>IF(ISBLANK(GroupMember[[#This Row],[1. Identifiant interne d’exploitation agricole*]]),"",IF(ISERROR(MATCH(GroupMember[[#This Row],[1. Identifiant interne d’exploitation agricole*]],FarmUnit[1. Identifiant interne d’exploitation agricole*],0)),FALSE,TRUE))</f>
        <v/>
      </c>
      <c r="AF1001" s="256" t="str">
        <f t="shared" si="68"/>
        <v xml:space="preserve"> </v>
      </c>
      <c r="AG1001" s="257" t="str">
        <f t="shared" si="69"/>
        <v>//</v>
      </c>
      <c r="AH1001" s="258">
        <f t="shared" si="70"/>
        <v>0</v>
      </c>
      <c r="AI1001" s="259">
        <f t="shared" si="71"/>
        <v>0</v>
      </c>
    </row>
    <row r="1002" spans="1:35" ht="15" customHeight="1" x14ac:dyDescent="0.2">
      <c r="A1002" s="243"/>
      <c r="B1002" s="244"/>
      <c r="C1002" s="243"/>
      <c r="D1002" s="244"/>
      <c r="E1002" s="244"/>
      <c r="F1002" s="244"/>
      <c r="G1002" s="244"/>
      <c r="H1002" s="274"/>
      <c r="I1002" s="244"/>
      <c r="J1002" s="244"/>
      <c r="K1002" s="246"/>
      <c r="L1002" s="247"/>
      <c r="M1002" s="247"/>
      <c r="N1002" s="229"/>
      <c r="O1002" s="248"/>
      <c r="P1002" s="248"/>
      <c r="Q1002" s="249"/>
      <c r="R1002" s="225"/>
      <c r="S1002" s="250"/>
      <c r="T1002" s="206"/>
      <c r="U1002" s="211"/>
      <c r="V1002" s="211"/>
      <c r="W1002" s="211"/>
      <c r="X1002" s="251"/>
      <c r="Y1002" s="251"/>
      <c r="Z1002" s="252"/>
      <c r="AA1002" s="253"/>
      <c r="AB1002" s="254"/>
      <c r="AC1002" s="254"/>
      <c r="AD1002" s="255" t="str">
        <f>IF(ISBLANK(GroupMember[[#This Row],[1. Identifiant interne d’exploitation agricole*]]),"",IF(ISERROR(MATCH(GroupMember[[#This Row],[1. Identifiant interne d’exploitation agricole*]],CertifiedCrop[1. Identifiant interne d’exploitation agricole*],0)),FALSE,TRUE))</f>
        <v/>
      </c>
      <c r="AE1002" s="255" t="str">
        <f>IF(ISBLANK(GroupMember[[#This Row],[1. Identifiant interne d’exploitation agricole*]]),"",IF(ISERROR(MATCH(GroupMember[[#This Row],[1. Identifiant interne d’exploitation agricole*]],FarmUnit[1. Identifiant interne d’exploitation agricole*],0)),FALSE,TRUE))</f>
        <v/>
      </c>
      <c r="AF1002" s="256" t="str">
        <f t="shared" si="68"/>
        <v xml:space="preserve"> </v>
      </c>
      <c r="AG1002" s="257" t="str">
        <f t="shared" si="69"/>
        <v>//</v>
      </c>
      <c r="AH1002" s="258">
        <f t="shared" si="70"/>
        <v>0</v>
      </c>
      <c r="AI1002" s="259">
        <f t="shared" si="71"/>
        <v>0</v>
      </c>
    </row>
    <row r="1003" spans="1:35" ht="15" customHeight="1" x14ac:dyDescent="0.2">
      <c r="A1003" s="243"/>
      <c r="B1003" s="244"/>
      <c r="C1003" s="243"/>
      <c r="D1003" s="244"/>
      <c r="E1003" s="244"/>
      <c r="F1003" s="244"/>
      <c r="G1003" s="244"/>
      <c r="H1003" s="274"/>
      <c r="I1003" s="244"/>
      <c r="J1003" s="244"/>
      <c r="K1003" s="246"/>
      <c r="L1003" s="247"/>
      <c r="M1003" s="247"/>
      <c r="N1003" s="229"/>
      <c r="O1003" s="248"/>
      <c r="P1003" s="248"/>
      <c r="Q1003" s="249"/>
      <c r="R1003" s="225"/>
      <c r="S1003" s="250"/>
      <c r="T1003" s="206"/>
      <c r="U1003" s="211"/>
      <c r="V1003" s="211"/>
      <c r="W1003" s="211"/>
      <c r="X1003" s="251"/>
      <c r="Y1003" s="251"/>
      <c r="Z1003" s="252"/>
      <c r="AA1003" s="253"/>
      <c r="AB1003" s="254"/>
      <c r="AC1003" s="254"/>
      <c r="AD1003" s="255" t="str">
        <f>IF(ISBLANK(GroupMember[[#This Row],[1. Identifiant interne d’exploitation agricole*]]),"",IF(ISERROR(MATCH(GroupMember[[#This Row],[1. Identifiant interne d’exploitation agricole*]],CertifiedCrop[1. Identifiant interne d’exploitation agricole*],0)),FALSE,TRUE))</f>
        <v/>
      </c>
      <c r="AE1003" s="255" t="str">
        <f>IF(ISBLANK(GroupMember[[#This Row],[1. Identifiant interne d’exploitation agricole*]]),"",IF(ISERROR(MATCH(GroupMember[[#This Row],[1. Identifiant interne d’exploitation agricole*]],FarmUnit[1. Identifiant interne d’exploitation agricole*],0)),FALSE,TRUE))</f>
        <v/>
      </c>
      <c r="AF1003" s="256" t="str">
        <f t="shared" si="68"/>
        <v xml:space="preserve"> </v>
      </c>
      <c r="AG1003" s="257" t="str">
        <f t="shared" si="69"/>
        <v>//</v>
      </c>
      <c r="AH1003" s="258">
        <f t="shared" si="70"/>
        <v>0</v>
      </c>
      <c r="AI1003" s="259">
        <f t="shared" si="71"/>
        <v>0</v>
      </c>
    </row>
    <row r="1004" spans="1:35" ht="15" customHeight="1" x14ac:dyDescent="0.2">
      <c r="A1004" s="243"/>
      <c r="B1004" s="244"/>
      <c r="C1004" s="243"/>
      <c r="D1004" s="244"/>
      <c r="E1004" s="244"/>
      <c r="F1004" s="244"/>
      <c r="G1004" s="244"/>
      <c r="H1004" s="274"/>
      <c r="I1004" s="244"/>
      <c r="J1004" s="244"/>
      <c r="K1004" s="246"/>
      <c r="L1004" s="247"/>
      <c r="M1004" s="247"/>
      <c r="N1004" s="229"/>
      <c r="O1004" s="248"/>
      <c r="P1004" s="248"/>
      <c r="Q1004" s="249"/>
      <c r="R1004" s="225"/>
      <c r="S1004" s="250"/>
      <c r="T1004" s="206"/>
      <c r="U1004" s="211"/>
      <c r="V1004" s="211"/>
      <c r="W1004" s="211"/>
      <c r="X1004" s="251"/>
      <c r="Y1004" s="251"/>
      <c r="Z1004" s="252"/>
      <c r="AA1004" s="253"/>
      <c r="AB1004" s="254"/>
      <c r="AC1004" s="254"/>
      <c r="AD1004" s="255" t="str">
        <f>IF(ISBLANK(GroupMember[[#This Row],[1. Identifiant interne d’exploitation agricole*]]),"",IF(ISERROR(MATCH(GroupMember[[#This Row],[1. Identifiant interne d’exploitation agricole*]],CertifiedCrop[1. Identifiant interne d’exploitation agricole*],0)),FALSE,TRUE))</f>
        <v/>
      </c>
      <c r="AE1004" s="255" t="str">
        <f>IF(ISBLANK(GroupMember[[#This Row],[1. Identifiant interne d’exploitation agricole*]]),"",IF(ISERROR(MATCH(GroupMember[[#This Row],[1. Identifiant interne d’exploitation agricole*]],FarmUnit[1. Identifiant interne d’exploitation agricole*],0)),FALSE,TRUE))</f>
        <v/>
      </c>
      <c r="AF1004" s="256" t="str">
        <f t="shared" si="68"/>
        <v xml:space="preserve"> </v>
      </c>
      <c r="AG1004" s="257" t="str">
        <f t="shared" si="69"/>
        <v>//</v>
      </c>
      <c r="AH1004" s="258">
        <f t="shared" si="70"/>
        <v>0</v>
      </c>
      <c r="AI1004" s="259">
        <f t="shared" si="71"/>
        <v>0</v>
      </c>
    </row>
    <row r="1005" spans="1:35" ht="15" customHeight="1" x14ac:dyDescent="0.2">
      <c r="A1005" s="243"/>
      <c r="B1005" s="244"/>
      <c r="C1005" s="243"/>
      <c r="D1005" s="244"/>
      <c r="E1005" s="244"/>
      <c r="F1005" s="244"/>
      <c r="G1005" s="244"/>
      <c r="H1005" s="274"/>
      <c r="I1005" s="244"/>
      <c r="J1005" s="244"/>
      <c r="K1005" s="246"/>
      <c r="L1005" s="247"/>
      <c r="M1005" s="247"/>
      <c r="N1005" s="229"/>
      <c r="O1005" s="248"/>
      <c r="P1005" s="248"/>
      <c r="Q1005" s="249"/>
      <c r="R1005" s="225"/>
      <c r="S1005" s="250"/>
      <c r="T1005" s="206"/>
      <c r="U1005" s="211"/>
      <c r="V1005" s="211"/>
      <c r="W1005" s="211"/>
      <c r="X1005" s="251"/>
      <c r="Y1005" s="251"/>
      <c r="Z1005" s="252"/>
      <c r="AA1005" s="253"/>
      <c r="AB1005" s="254"/>
      <c r="AC1005" s="254"/>
      <c r="AD1005" s="255" t="str">
        <f>IF(ISBLANK(GroupMember[[#This Row],[1. Identifiant interne d’exploitation agricole*]]),"",IF(ISERROR(MATCH(GroupMember[[#This Row],[1. Identifiant interne d’exploitation agricole*]],CertifiedCrop[1. Identifiant interne d’exploitation agricole*],0)),FALSE,TRUE))</f>
        <v/>
      </c>
      <c r="AE1005" s="255" t="str">
        <f>IF(ISBLANK(GroupMember[[#This Row],[1. Identifiant interne d’exploitation agricole*]]),"",IF(ISERROR(MATCH(GroupMember[[#This Row],[1. Identifiant interne d’exploitation agricole*]],FarmUnit[1. Identifiant interne d’exploitation agricole*],0)),FALSE,TRUE))</f>
        <v/>
      </c>
      <c r="AF1005" s="256" t="str">
        <f t="shared" ref="AF1005:AF1036" si="72">IFERROR(CONCATENATE(L1005," ",M1005),"")</f>
        <v xml:space="preserve"> </v>
      </c>
      <c r="AG1005" s="257" t="str">
        <f t="shared" ref="AG1005:AG1036" si="73">CONCATENATE(AC1005,"/",AB1005,"/",AA1005)</f>
        <v>//</v>
      </c>
      <c r="AH1005" s="258">
        <f t="shared" ref="AH1005:AH1036" si="74">COUNTIFS(Z:Z,Z1005,AG:AG,AG1005)</f>
        <v>0</v>
      </c>
      <c r="AI1005" s="259">
        <f t="shared" ref="AI1005:AI1036" si="75">IF((X1005+Y1005/12)&lt;0,"",(X1005+Y1005/12))</f>
        <v>0</v>
      </c>
    </row>
    <row r="1006" spans="1:35" ht="15" customHeight="1" x14ac:dyDescent="0.2">
      <c r="A1006" s="243"/>
      <c r="B1006" s="244"/>
      <c r="C1006" s="243"/>
      <c r="D1006" s="244"/>
      <c r="E1006" s="244"/>
      <c r="F1006" s="244"/>
      <c r="G1006" s="244"/>
      <c r="H1006" s="274"/>
      <c r="I1006" s="244"/>
      <c r="J1006" s="244"/>
      <c r="K1006" s="246"/>
      <c r="L1006" s="247"/>
      <c r="M1006" s="247"/>
      <c r="N1006" s="229"/>
      <c r="O1006" s="248"/>
      <c r="P1006" s="248"/>
      <c r="Q1006" s="249"/>
      <c r="R1006" s="225"/>
      <c r="S1006" s="250"/>
      <c r="T1006" s="206"/>
      <c r="U1006" s="211"/>
      <c r="V1006" s="211"/>
      <c r="W1006" s="211"/>
      <c r="X1006" s="251"/>
      <c r="Y1006" s="251"/>
      <c r="Z1006" s="252"/>
      <c r="AA1006" s="253"/>
      <c r="AB1006" s="254"/>
      <c r="AC1006" s="254"/>
      <c r="AD1006" s="255" t="str">
        <f>IF(ISBLANK(GroupMember[[#This Row],[1. Identifiant interne d’exploitation agricole*]]),"",IF(ISERROR(MATCH(GroupMember[[#This Row],[1. Identifiant interne d’exploitation agricole*]],CertifiedCrop[1. Identifiant interne d’exploitation agricole*],0)),FALSE,TRUE))</f>
        <v/>
      </c>
      <c r="AE1006" s="255" t="str">
        <f>IF(ISBLANK(GroupMember[[#This Row],[1. Identifiant interne d’exploitation agricole*]]),"",IF(ISERROR(MATCH(GroupMember[[#This Row],[1. Identifiant interne d’exploitation agricole*]],FarmUnit[1. Identifiant interne d’exploitation agricole*],0)),FALSE,TRUE))</f>
        <v/>
      </c>
      <c r="AF1006" s="256" t="str">
        <f t="shared" si="72"/>
        <v xml:space="preserve"> </v>
      </c>
      <c r="AG1006" s="257" t="str">
        <f t="shared" si="73"/>
        <v>//</v>
      </c>
      <c r="AH1006" s="258">
        <f t="shared" si="74"/>
        <v>0</v>
      </c>
      <c r="AI1006" s="259">
        <f t="shared" si="75"/>
        <v>0</v>
      </c>
    </row>
    <row r="1007" spans="1:35" ht="15" customHeight="1" x14ac:dyDescent="0.2">
      <c r="A1007" s="243"/>
      <c r="B1007" s="244"/>
      <c r="C1007" s="243"/>
      <c r="D1007" s="244"/>
      <c r="E1007" s="244"/>
      <c r="F1007" s="244"/>
      <c r="G1007" s="244"/>
      <c r="H1007" s="274"/>
      <c r="I1007" s="244"/>
      <c r="J1007" s="244"/>
      <c r="K1007" s="246"/>
      <c r="L1007" s="247"/>
      <c r="M1007" s="247"/>
      <c r="N1007" s="229"/>
      <c r="O1007" s="248"/>
      <c r="P1007" s="248"/>
      <c r="Q1007" s="249"/>
      <c r="R1007" s="225"/>
      <c r="S1007" s="250"/>
      <c r="T1007" s="206"/>
      <c r="U1007" s="211"/>
      <c r="V1007" s="211"/>
      <c r="W1007" s="211"/>
      <c r="X1007" s="251"/>
      <c r="Y1007" s="251"/>
      <c r="Z1007" s="252"/>
      <c r="AA1007" s="253"/>
      <c r="AB1007" s="254"/>
      <c r="AC1007" s="254"/>
      <c r="AD1007" s="255" t="str">
        <f>IF(ISBLANK(GroupMember[[#This Row],[1. Identifiant interne d’exploitation agricole*]]),"",IF(ISERROR(MATCH(GroupMember[[#This Row],[1. Identifiant interne d’exploitation agricole*]],CertifiedCrop[1. Identifiant interne d’exploitation agricole*],0)),FALSE,TRUE))</f>
        <v/>
      </c>
      <c r="AE1007" s="255" t="str">
        <f>IF(ISBLANK(GroupMember[[#This Row],[1. Identifiant interne d’exploitation agricole*]]),"",IF(ISERROR(MATCH(GroupMember[[#This Row],[1. Identifiant interne d’exploitation agricole*]],FarmUnit[1. Identifiant interne d’exploitation agricole*],0)),FALSE,TRUE))</f>
        <v/>
      </c>
      <c r="AF1007" s="256" t="str">
        <f t="shared" si="72"/>
        <v xml:space="preserve"> </v>
      </c>
      <c r="AG1007" s="257" t="str">
        <f t="shared" si="73"/>
        <v>//</v>
      </c>
      <c r="AH1007" s="258">
        <f t="shared" si="74"/>
        <v>0</v>
      </c>
      <c r="AI1007" s="259">
        <f t="shared" si="75"/>
        <v>0</v>
      </c>
    </row>
    <row r="1008" spans="1:35" ht="15" customHeight="1" x14ac:dyDescent="0.2">
      <c r="A1008" s="243"/>
      <c r="B1008" s="244"/>
      <c r="C1008" s="243"/>
      <c r="D1008" s="244"/>
      <c r="E1008" s="244"/>
      <c r="F1008" s="244"/>
      <c r="G1008" s="244"/>
      <c r="H1008" s="274"/>
      <c r="I1008" s="244"/>
      <c r="J1008" s="244"/>
      <c r="K1008" s="246"/>
      <c r="L1008" s="247"/>
      <c r="M1008" s="247"/>
      <c r="N1008" s="229"/>
      <c r="O1008" s="248"/>
      <c r="P1008" s="248"/>
      <c r="Q1008" s="249"/>
      <c r="R1008" s="225"/>
      <c r="S1008" s="250"/>
      <c r="T1008" s="206"/>
      <c r="U1008" s="211"/>
      <c r="V1008" s="211"/>
      <c r="W1008" s="211"/>
      <c r="X1008" s="251"/>
      <c r="Y1008" s="251"/>
      <c r="Z1008" s="252"/>
      <c r="AA1008" s="253"/>
      <c r="AB1008" s="254"/>
      <c r="AC1008" s="254"/>
      <c r="AD1008" s="255" t="str">
        <f>IF(ISBLANK(GroupMember[[#This Row],[1. Identifiant interne d’exploitation agricole*]]),"",IF(ISERROR(MATCH(GroupMember[[#This Row],[1. Identifiant interne d’exploitation agricole*]],CertifiedCrop[1. Identifiant interne d’exploitation agricole*],0)),FALSE,TRUE))</f>
        <v/>
      </c>
      <c r="AE1008" s="255" t="str">
        <f>IF(ISBLANK(GroupMember[[#This Row],[1. Identifiant interne d’exploitation agricole*]]),"",IF(ISERROR(MATCH(GroupMember[[#This Row],[1. Identifiant interne d’exploitation agricole*]],FarmUnit[1. Identifiant interne d’exploitation agricole*],0)),FALSE,TRUE))</f>
        <v/>
      </c>
      <c r="AF1008" s="256" t="str">
        <f t="shared" si="72"/>
        <v xml:space="preserve"> </v>
      </c>
      <c r="AG1008" s="257" t="str">
        <f t="shared" si="73"/>
        <v>//</v>
      </c>
      <c r="AH1008" s="258">
        <f t="shared" si="74"/>
        <v>0</v>
      </c>
      <c r="AI1008" s="259">
        <f t="shared" si="75"/>
        <v>0</v>
      </c>
    </row>
    <row r="1009" spans="1:35" ht="15" customHeight="1" x14ac:dyDescent="0.2">
      <c r="A1009" s="243"/>
      <c r="B1009" s="244"/>
      <c r="C1009" s="243"/>
      <c r="D1009" s="244"/>
      <c r="E1009" s="244"/>
      <c r="F1009" s="244"/>
      <c r="G1009" s="244"/>
      <c r="H1009" s="274"/>
      <c r="I1009" s="244"/>
      <c r="J1009" s="244"/>
      <c r="K1009" s="246"/>
      <c r="L1009" s="247"/>
      <c r="M1009" s="247"/>
      <c r="N1009" s="229"/>
      <c r="O1009" s="248"/>
      <c r="P1009" s="248"/>
      <c r="Q1009" s="249"/>
      <c r="R1009" s="225"/>
      <c r="S1009" s="250"/>
      <c r="T1009" s="206"/>
      <c r="U1009" s="211"/>
      <c r="V1009" s="211"/>
      <c r="W1009" s="211"/>
      <c r="X1009" s="251"/>
      <c r="Y1009" s="251"/>
      <c r="Z1009" s="252"/>
      <c r="AA1009" s="253"/>
      <c r="AB1009" s="254"/>
      <c r="AC1009" s="254"/>
      <c r="AD1009" s="255" t="str">
        <f>IF(ISBLANK(GroupMember[[#This Row],[1. Identifiant interne d’exploitation agricole*]]),"",IF(ISERROR(MATCH(GroupMember[[#This Row],[1. Identifiant interne d’exploitation agricole*]],CertifiedCrop[1. Identifiant interne d’exploitation agricole*],0)),FALSE,TRUE))</f>
        <v/>
      </c>
      <c r="AE1009" s="255" t="str">
        <f>IF(ISBLANK(GroupMember[[#This Row],[1. Identifiant interne d’exploitation agricole*]]),"",IF(ISERROR(MATCH(GroupMember[[#This Row],[1. Identifiant interne d’exploitation agricole*]],FarmUnit[1. Identifiant interne d’exploitation agricole*],0)),FALSE,TRUE))</f>
        <v/>
      </c>
      <c r="AF1009" s="256" t="str">
        <f t="shared" si="72"/>
        <v xml:space="preserve"> </v>
      </c>
      <c r="AG1009" s="257" t="str">
        <f t="shared" si="73"/>
        <v>//</v>
      </c>
      <c r="AH1009" s="258">
        <f t="shared" si="74"/>
        <v>0</v>
      </c>
      <c r="AI1009" s="259">
        <f t="shared" si="75"/>
        <v>0</v>
      </c>
    </row>
    <row r="1010" spans="1:35" ht="15" customHeight="1" x14ac:dyDescent="0.2">
      <c r="A1010" s="243"/>
      <c r="B1010" s="244"/>
      <c r="C1010" s="243"/>
      <c r="D1010" s="244"/>
      <c r="E1010" s="244"/>
      <c r="F1010" s="244"/>
      <c r="G1010" s="244"/>
      <c r="H1010" s="274"/>
      <c r="I1010" s="244"/>
      <c r="J1010" s="244"/>
      <c r="K1010" s="246"/>
      <c r="L1010" s="247"/>
      <c r="M1010" s="247"/>
      <c r="N1010" s="229"/>
      <c r="O1010" s="248"/>
      <c r="P1010" s="248"/>
      <c r="Q1010" s="249"/>
      <c r="R1010" s="225"/>
      <c r="S1010" s="250"/>
      <c r="T1010" s="206"/>
      <c r="U1010" s="211"/>
      <c r="V1010" s="211"/>
      <c r="W1010" s="211"/>
      <c r="X1010" s="251"/>
      <c r="Y1010" s="251"/>
      <c r="Z1010" s="252"/>
      <c r="AA1010" s="253"/>
      <c r="AB1010" s="254"/>
      <c r="AC1010" s="254"/>
      <c r="AD1010" s="255" t="str">
        <f>IF(ISBLANK(GroupMember[[#This Row],[1. Identifiant interne d’exploitation agricole*]]),"",IF(ISERROR(MATCH(GroupMember[[#This Row],[1. Identifiant interne d’exploitation agricole*]],CertifiedCrop[1. Identifiant interne d’exploitation agricole*],0)),FALSE,TRUE))</f>
        <v/>
      </c>
      <c r="AE1010" s="255" t="str">
        <f>IF(ISBLANK(GroupMember[[#This Row],[1. Identifiant interne d’exploitation agricole*]]),"",IF(ISERROR(MATCH(GroupMember[[#This Row],[1. Identifiant interne d’exploitation agricole*]],FarmUnit[1. Identifiant interne d’exploitation agricole*],0)),FALSE,TRUE))</f>
        <v/>
      </c>
      <c r="AF1010" s="256" t="str">
        <f t="shared" si="72"/>
        <v xml:space="preserve"> </v>
      </c>
      <c r="AG1010" s="257" t="str">
        <f t="shared" si="73"/>
        <v>//</v>
      </c>
      <c r="AH1010" s="258">
        <f t="shared" si="74"/>
        <v>0</v>
      </c>
      <c r="AI1010" s="259">
        <f t="shared" si="75"/>
        <v>0</v>
      </c>
    </row>
    <row r="1011" spans="1:35" ht="15" customHeight="1" x14ac:dyDescent="0.2">
      <c r="A1011" s="243"/>
      <c r="B1011" s="244"/>
      <c r="C1011" s="243"/>
      <c r="D1011" s="244"/>
      <c r="E1011" s="244"/>
      <c r="F1011" s="244"/>
      <c r="G1011" s="244"/>
      <c r="H1011" s="274"/>
      <c r="I1011" s="244"/>
      <c r="J1011" s="244"/>
      <c r="K1011" s="246"/>
      <c r="L1011" s="247"/>
      <c r="M1011" s="247"/>
      <c r="N1011" s="229"/>
      <c r="O1011" s="248"/>
      <c r="P1011" s="248"/>
      <c r="Q1011" s="249"/>
      <c r="R1011" s="225"/>
      <c r="S1011" s="250"/>
      <c r="T1011" s="206"/>
      <c r="U1011" s="211"/>
      <c r="V1011" s="211"/>
      <c r="W1011" s="211"/>
      <c r="X1011" s="251"/>
      <c r="Y1011" s="251"/>
      <c r="Z1011" s="252"/>
      <c r="AA1011" s="253"/>
      <c r="AB1011" s="254"/>
      <c r="AC1011" s="254"/>
      <c r="AD1011" s="255" t="str">
        <f>IF(ISBLANK(GroupMember[[#This Row],[1. Identifiant interne d’exploitation agricole*]]),"",IF(ISERROR(MATCH(GroupMember[[#This Row],[1. Identifiant interne d’exploitation agricole*]],CertifiedCrop[1. Identifiant interne d’exploitation agricole*],0)),FALSE,TRUE))</f>
        <v/>
      </c>
      <c r="AE1011" s="255" t="str">
        <f>IF(ISBLANK(GroupMember[[#This Row],[1. Identifiant interne d’exploitation agricole*]]),"",IF(ISERROR(MATCH(GroupMember[[#This Row],[1. Identifiant interne d’exploitation agricole*]],FarmUnit[1. Identifiant interne d’exploitation agricole*],0)),FALSE,TRUE))</f>
        <v/>
      </c>
      <c r="AF1011" s="256" t="str">
        <f t="shared" si="72"/>
        <v xml:space="preserve"> </v>
      </c>
      <c r="AG1011" s="257" t="str">
        <f t="shared" si="73"/>
        <v>//</v>
      </c>
      <c r="AH1011" s="258">
        <f t="shared" si="74"/>
        <v>0</v>
      </c>
      <c r="AI1011" s="259">
        <f t="shared" si="75"/>
        <v>0</v>
      </c>
    </row>
    <row r="1012" spans="1:35" ht="15" customHeight="1" x14ac:dyDescent="0.2">
      <c r="A1012" s="243"/>
      <c r="B1012" s="244"/>
      <c r="C1012" s="243"/>
      <c r="D1012" s="244"/>
      <c r="E1012" s="244"/>
      <c r="F1012" s="244"/>
      <c r="G1012" s="244"/>
      <c r="H1012" s="274"/>
      <c r="I1012" s="244"/>
      <c r="J1012" s="244"/>
      <c r="K1012" s="246"/>
      <c r="L1012" s="247"/>
      <c r="M1012" s="247"/>
      <c r="N1012" s="229"/>
      <c r="O1012" s="248"/>
      <c r="P1012" s="248"/>
      <c r="Q1012" s="249"/>
      <c r="R1012" s="225"/>
      <c r="S1012" s="250"/>
      <c r="T1012" s="206"/>
      <c r="U1012" s="211"/>
      <c r="V1012" s="211"/>
      <c r="W1012" s="211"/>
      <c r="X1012" s="251"/>
      <c r="Y1012" s="251"/>
      <c r="Z1012" s="252"/>
      <c r="AA1012" s="253"/>
      <c r="AB1012" s="254"/>
      <c r="AC1012" s="254"/>
      <c r="AD1012" s="255" t="str">
        <f>IF(ISBLANK(GroupMember[[#This Row],[1. Identifiant interne d’exploitation agricole*]]),"",IF(ISERROR(MATCH(GroupMember[[#This Row],[1. Identifiant interne d’exploitation agricole*]],CertifiedCrop[1. Identifiant interne d’exploitation agricole*],0)),FALSE,TRUE))</f>
        <v/>
      </c>
      <c r="AE1012" s="255" t="str">
        <f>IF(ISBLANK(GroupMember[[#This Row],[1. Identifiant interne d’exploitation agricole*]]),"",IF(ISERROR(MATCH(GroupMember[[#This Row],[1. Identifiant interne d’exploitation agricole*]],FarmUnit[1. Identifiant interne d’exploitation agricole*],0)),FALSE,TRUE))</f>
        <v/>
      </c>
      <c r="AF1012" s="256" t="str">
        <f t="shared" si="72"/>
        <v xml:space="preserve"> </v>
      </c>
      <c r="AG1012" s="257" t="str">
        <f t="shared" si="73"/>
        <v>//</v>
      </c>
      <c r="AH1012" s="258">
        <f t="shared" si="74"/>
        <v>0</v>
      </c>
      <c r="AI1012" s="259">
        <f t="shared" si="75"/>
        <v>0</v>
      </c>
    </row>
    <row r="1013" spans="1:35" ht="15" customHeight="1" x14ac:dyDescent="0.2">
      <c r="A1013" s="243"/>
      <c r="B1013" s="244"/>
      <c r="C1013" s="243"/>
      <c r="D1013" s="244"/>
      <c r="E1013" s="244"/>
      <c r="F1013" s="244"/>
      <c r="G1013" s="244"/>
      <c r="H1013" s="274"/>
      <c r="I1013" s="244"/>
      <c r="J1013" s="244"/>
      <c r="K1013" s="246"/>
      <c r="L1013" s="247"/>
      <c r="M1013" s="247"/>
      <c r="N1013" s="229"/>
      <c r="O1013" s="248"/>
      <c r="P1013" s="248"/>
      <c r="Q1013" s="249"/>
      <c r="R1013" s="225"/>
      <c r="S1013" s="250"/>
      <c r="T1013" s="206"/>
      <c r="U1013" s="211"/>
      <c r="V1013" s="211"/>
      <c r="W1013" s="211"/>
      <c r="X1013" s="251"/>
      <c r="Y1013" s="251"/>
      <c r="Z1013" s="252"/>
      <c r="AA1013" s="253"/>
      <c r="AB1013" s="254"/>
      <c r="AC1013" s="254"/>
      <c r="AD1013" s="255" t="str">
        <f>IF(ISBLANK(GroupMember[[#This Row],[1. Identifiant interne d’exploitation agricole*]]),"",IF(ISERROR(MATCH(GroupMember[[#This Row],[1. Identifiant interne d’exploitation agricole*]],CertifiedCrop[1. Identifiant interne d’exploitation agricole*],0)),FALSE,TRUE))</f>
        <v/>
      </c>
      <c r="AE1013" s="255" t="str">
        <f>IF(ISBLANK(GroupMember[[#This Row],[1. Identifiant interne d’exploitation agricole*]]),"",IF(ISERROR(MATCH(GroupMember[[#This Row],[1. Identifiant interne d’exploitation agricole*]],FarmUnit[1. Identifiant interne d’exploitation agricole*],0)),FALSE,TRUE))</f>
        <v/>
      </c>
      <c r="AF1013" s="256" t="str">
        <f t="shared" si="72"/>
        <v xml:space="preserve"> </v>
      </c>
      <c r="AG1013" s="257" t="str">
        <f t="shared" si="73"/>
        <v>//</v>
      </c>
      <c r="AH1013" s="258">
        <f t="shared" si="74"/>
        <v>0</v>
      </c>
      <c r="AI1013" s="259">
        <f t="shared" si="75"/>
        <v>0</v>
      </c>
    </row>
    <row r="1014" spans="1:35" ht="15" customHeight="1" x14ac:dyDescent="0.2">
      <c r="A1014" s="243"/>
      <c r="B1014" s="244"/>
      <c r="C1014" s="243"/>
      <c r="D1014" s="244"/>
      <c r="E1014" s="244"/>
      <c r="F1014" s="244"/>
      <c r="G1014" s="244"/>
      <c r="H1014" s="274"/>
      <c r="I1014" s="244"/>
      <c r="J1014" s="244"/>
      <c r="K1014" s="246"/>
      <c r="L1014" s="247"/>
      <c r="M1014" s="247"/>
      <c r="N1014" s="229"/>
      <c r="O1014" s="248"/>
      <c r="P1014" s="248"/>
      <c r="Q1014" s="249"/>
      <c r="R1014" s="225"/>
      <c r="S1014" s="250"/>
      <c r="T1014" s="206"/>
      <c r="U1014" s="211"/>
      <c r="V1014" s="211"/>
      <c r="W1014" s="211"/>
      <c r="X1014" s="251"/>
      <c r="Y1014" s="251"/>
      <c r="Z1014" s="252"/>
      <c r="AA1014" s="253"/>
      <c r="AB1014" s="254"/>
      <c r="AC1014" s="254"/>
      <c r="AD1014" s="255" t="str">
        <f>IF(ISBLANK(GroupMember[[#This Row],[1. Identifiant interne d’exploitation agricole*]]),"",IF(ISERROR(MATCH(GroupMember[[#This Row],[1. Identifiant interne d’exploitation agricole*]],CertifiedCrop[1. Identifiant interne d’exploitation agricole*],0)),FALSE,TRUE))</f>
        <v/>
      </c>
      <c r="AE1014" s="255" t="str">
        <f>IF(ISBLANK(GroupMember[[#This Row],[1. Identifiant interne d’exploitation agricole*]]),"",IF(ISERROR(MATCH(GroupMember[[#This Row],[1. Identifiant interne d’exploitation agricole*]],FarmUnit[1. Identifiant interne d’exploitation agricole*],0)),FALSE,TRUE))</f>
        <v/>
      </c>
      <c r="AF1014" s="256" t="str">
        <f t="shared" si="72"/>
        <v xml:space="preserve"> </v>
      </c>
      <c r="AG1014" s="257" t="str">
        <f t="shared" si="73"/>
        <v>//</v>
      </c>
      <c r="AH1014" s="258">
        <f t="shared" si="74"/>
        <v>0</v>
      </c>
      <c r="AI1014" s="259">
        <f t="shared" si="75"/>
        <v>0</v>
      </c>
    </row>
    <row r="1015" spans="1:35" ht="15" customHeight="1" x14ac:dyDescent="0.2">
      <c r="A1015" s="243"/>
      <c r="B1015" s="244"/>
      <c r="C1015" s="243"/>
      <c r="D1015" s="244"/>
      <c r="E1015" s="244"/>
      <c r="F1015" s="244"/>
      <c r="G1015" s="244"/>
      <c r="H1015" s="274"/>
      <c r="I1015" s="244"/>
      <c r="J1015" s="244"/>
      <c r="K1015" s="246"/>
      <c r="L1015" s="247"/>
      <c r="M1015" s="247"/>
      <c r="N1015" s="229"/>
      <c r="O1015" s="248"/>
      <c r="P1015" s="248"/>
      <c r="Q1015" s="249"/>
      <c r="R1015" s="225"/>
      <c r="S1015" s="250"/>
      <c r="T1015" s="206"/>
      <c r="U1015" s="211"/>
      <c r="V1015" s="211"/>
      <c r="W1015" s="211"/>
      <c r="X1015" s="251"/>
      <c r="Y1015" s="251"/>
      <c r="Z1015" s="252"/>
      <c r="AA1015" s="253"/>
      <c r="AB1015" s="254"/>
      <c r="AC1015" s="254"/>
      <c r="AD1015" s="255" t="str">
        <f>IF(ISBLANK(GroupMember[[#This Row],[1. Identifiant interne d’exploitation agricole*]]),"",IF(ISERROR(MATCH(GroupMember[[#This Row],[1. Identifiant interne d’exploitation agricole*]],CertifiedCrop[1. Identifiant interne d’exploitation agricole*],0)),FALSE,TRUE))</f>
        <v/>
      </c>
      <c r="AE1015" s="255" t="str">
        <f>IF(ISBLANK(GroupMember[[#This Row],[1. Identifiant interne d’exploitation agricole*]]),"",IF(ISERROR(MATCH(GroupMember[[#This Row],[1. Identifiant interne d’exploitation agricole*]],FarmUnit[1. Identifiant interne d’exploitation agricole*],0)),FALSE,TRUE))</f>
        <v/>
      </c>
      <c r="AF1015" s="256" t="str">
        <f t="shared" si="72"/>
        <v xml:space="preserve"> </v>
      </c>
      <c r="AG1015" s="257" t="str">
        <f t="shared" si="73"/>
        <v>//</v>
      </c>
      <c r="AH1015" s="258">
        <f t="shared" si="74"/>
        <v>0</v>
      </c>
      <c r="AI1015" s="259">
        <f t="shared" si="75"/>
        <v>0</v>
      </c>
    </row>
    <row r="1016" spans="1:35" ht="15" customHeight="1" x14ac:dyDescent="0.2">
      <c r="A1016" s="243"/>
      <c r="B1016" s="244"/>
      <c r="C1016" s="243"/>
      <c r="D1016" s="244"/>
      <c r="E1016" s="244"/>
      <c r="F1016" s="244"/>
      <c r="G1016" s="244"/>
      <c r="H1016" s="274"/>
      <c r="I1016" s="244"/>
      <c r="J1016" s="244"/>
      <c r="K1016" s="246"/>
      <c r="L1016" s="247"/>
      <c r="M1016" s="247"/>
      <c r="N1016" s="229"/>
      <c r="O1016" s="248"/>
      <c r="P1016" s="248"/>
      <c r="Q1016" s="249"/>
      <c r="R1016" s="225"/>
      <c r="S1016" s="250"/>
      <c r="T1016" s="206"/>
      <c r="U1016" s="211"/>
      <c r="V1016" s="211"/>
      <c r="W1016" s="211"/>
      <c r="X1016" s="251"/>
      <c r="Y1016" s="251"/>
      <c r="Z1016" s="252"/>
      <c r="AA1016" s="253"/>
      <c r="AB1016" s="254"/>
      <c r="AC1016" s="254"/>
      <c r="AD1016" s="255" t="str">
        <f>IF(ISBLANK(GroupMember[[#This Row],[1. Identifiant interne d’exploitation agricole*]]),"",IF(ISERROR(MATCH(GroupMember[[#This Row],[1. Identifiant interne d’exploitation agricole*]],CertifiedCrop[1. Identifiant interne d’exploitation agricole*],0)),FALSE,TRUE))</f>
        <v/>
      </c>
      <c r="AE1016" s="255" t="str">
        <f>IF(ISBLANK(GroupMember[[#This Row],[1. Identifiant interne d’exploitation agricole*]]),"",IF(ISERROR(MATCH(GroupMember[[#This Row],[1. Identifiant interne d’exploitation agricole*]],FarmUnit[1. Identifiant interne d’exploitation agricole*],0)),FALSE,TRUE))</f>
        <v/>
      </c>
      <c r="AF1016" s="256" t="str">
        <f t="shared" si="72"/>
        <v xml:space="preserve"> </v>
      </c>
      <c r="AG1016" s="257" t="str">
        <f t="shared" si="73"/>
        <v>//</v>
      </c>
      <c r="AH1016" s="258">
        <f t="shared" si="74"/>
        <v>0</v>
      </c>
      <c r="AI1016" s="259">
        <f t="shared" si="75"/>
        <v>0</v>
      </c>
    </row>
    <row r="1017" spans="1:35" ht="15" customHeight="1" x14ac:dyDescent="0.2">
      <c r="A1017" s="243"/>
      <c r="B1017" s="244"/>
      <c r="C1017" s="243"/>
      <c r="D1017" s="244"/>
      <c r="E1017" s="244"/>
      <c r="F1017" s="244"/>
      <c r="G1017" s="244"/>
      <c r="H1017" s="274"/>
      <c r="I1017" s="244"/>
      <c r="J1017" s="244"/>
      <c r="K1017" s="246"/>
      <c r="L1017" s="247"/>
      <c r="M1017" s="247"/>
      <c r="N1017" s="229"/>
      <c r="O1017" s="248"/>
      <c r="P1017" s="248"/>
      <c r="Q1017" s="249"/>
      <c r="R1017" s="225"/>
      <c r="S1017" s="250"/>
      <c r="T1017" s="206"/>
      <c r="U1017" s="211"/>
      <c r="V1017" s="211"/>
      <c r="W1017" s="211"/>
      <c r="X1017" s="251"/>
      <c r="Y1017" s="251"/>
      <c r="Z1017" s="252"/>
      <c r="AA1017" s="253"/>
      <c r="AB1017" s="254"/>
      <c r="AC1017" s="254"/>
      <c r="AD1017" s="255" t="str">
        <f>IF(ISBLANK(GroupMember[[#This Row],[1. Identifiant interne d’exploitation agricole*]]),"",IF(ISERROR(MATCH(GroupMember[[#This Row],[1. Identifiant interne d’exploitation agricole*]],CertifiedCrop[1. Identifiant interne d’exploitation agricole*],0)),FALSE,TRUE))</f>
        <v/>
      </c>
      <c r="AE1017" s="255" t="str">
        <f>IF(ISBLANK(GroupMember[[#This Row],[1. Identifiant interne d’exploitation agricole*]]),"",IF(ISERROR(MATCH(GroupMember[[#This Row],[1. Identifiant interne d’exploitation agricole*]],FarmUnit[1. Identifiant interne d’exploitation agricole*],0)),FALSE,TRUE))</f>
        <v/>
      </c>
      <c r="AF1017" s="256" t="str">
        <f t="shared" si="72"/>
        <v xml:space="preserve"> </v>
      </c>
      <c r="AG1017" s="257" t="str">
        <f t="shared" si="73"/>
        <v>//</v>
      </c>
      <c r="AH1017" s="258">
        <f t="shared" si="74"/>
        <v>0</v>
      </c>
      <c r="AI1017" s="259">
        <f t="shared" si="75"/>
        <v>0</v>
      </c>
    </row>
    <row r="1018" spans="1:35" ht="15" customHeight="1" x14ac:dyDescent="0.2">
      <c r="A1018" s="243"/>
      <c r="B1018" s="244"/>
      <c r="C1018" s="243"/>
      <c r="D1018" s="244"/>
      <c r="E1018" s="244"/>
      <c r="F1018" s="244"/>
      <c r="G1018" s="244"/>
      <c r="H1018" s="274"/>
      <c r="I1018" s="244"/>
      <c r="J1018" s="244"/>
      <c r="K1018" s="246"/>
      <c r="L1018" s="247"/>
      <c r="M1018" s="247"/>
      <c r="N1018" s="229"/>
      <c r="O1018" s="248"/>
      <c r="P1018" s="248"/>
      <c r="Q1018" s="249"/>
      <c r="R1018" s="225"/>
      <c r="S1018" s="250"/>
      <c r="T1018" s="206"/>
      <c r="U1018" s="211"/>
      <c r="V1018" s="211"/>
      <c r="W1018" s="211"/>
      <c r="X1018" s="251"/>
      <c r="Y1018" s="251"/>
      <c r="Z1018" s="252"/>
      <c r="AA1018" s="253"/>
      <c r="AB1018" s="254"/>
      <c r="AC1018" s="254"/>
      <c r="AD1018" s="255" t="str">
        <f>IF(ISBLANK(GroupMember[[#This Row],[1. Identifiant interne d’exploitation agricole*]]),"",IF(ISERROR(MATCH(GroupMember[[#This Row],[1. Identifiant interne d’exploitation agricole*]],CertifiedCrop[1. Identifiant interne d’exploitation agricole*],0)),FALSE,TRUE))</f>
        <v/>
      </c>
      <c r="AE1018" s="255" t="str">
        <f>IF(ISBLANK(GroupMember[[#This Row],[1. Identifiant interne d’exploitation agricole*]]),"",IF(ISERROR(MATCH(GroupMember[[#This Row],[1. Identifiant interne d’exploitation agricole*]],FarmUnit[1. Identifiant interne d’exploitation agricole*],0)),FALSE,TRUE))</f>
        <v/>
      </c>
      <c r="AF1018" s="256" t="str">
        <f t="shared" si="72"/>
        <v xml:space="preserve"> </v>
      </c>
      <c r="AG1018" s="257" t="str">
        <f t="shared" si="73"/>
        <v>//</v>
      </c>
      <c r="AH1018" s="258">
        <f t="shared" si="74"/>
        <v>0</v>
      </c>
      <c r="AI1018" s="259">
        <f t="shared" si="75"/>
        <v>0</v>
      </c>
    </row>
    <row r="1019" spans="1:35" ht="15" customHeight="1" x14ac:dyDescent="0.2">
      <c r="A1019" s="243"/>
      <c r="B1019" s="244"/>
      <c r="C1019" s="243"/>
      <c r="D1019" s="244"/>
      <c r="E1019" s="244"/>
      <c r="F1019" s="244"/>
      <c r="G1019" s="244"/>
      <c r="H1019" s="274"/>
      <c r="I1019" s="244"/>
      <c r="J1019" s="244"/>
      <c r="K1019" s="246"/>
      <c r="L1019" s="247"/>
      <c r="M1019" s="247"/>
      <c r="N1019" s="229"/>
      <c r="O1019" s="248"/>
      <c r="P1019" s="248"/>
      <c r="Q1019" s="249"/>
      <c r="R1019" s="225"/>
      <c r="S1019" s="250"/>
      <c r="T1019" s="206"/>
      <c r="U1019" s="211"/>
      <c r="V1019" s="211"/>
      <c r="W1019" s="211"/>
      <c r="X1019" s="251"/>
      <c r="Y1019" s="251"/>
      <c r="Z1019" s="252"/>
      <c r="AA1019" s="253"/>
      <c r="AB1019" s="254"/>
      <c r="AC1019" s="254"/>
      <c r="AD1019" s="255" t="str">
        <f>IF(ISBLANK(GroupMember[[#This Row],[1. Identifiant interne d’exploitation agricole*]]),"",IF(ISERROR(MATCH(GroupMember[[#This Row],[1. Identifiant interne d’exploitation agricole*]],CertifiedCrop[1. Identifiant interne d’exploitation agricole*],0)),FALSE,TRUE))</f>
        <v/>
      </c>
      <c r="AE1019" s="255" t="str">
        <f>IF(ISBLANK(GroupMember[[#This Row],[1. Identifiant interne d’exploitation agricole*]]),"",IF(ISERROR(MATCH(GroupMember[[#This Row],[1. Identifiant interne d’exploitation agricole*]],FarmUnit[1. Identifiant interne d’exploitation agricole*],0)),FALSE,TRUE))</f>
        <v/>
      </c>
      <c r="AF1019" s="256" t="str">
        <f t="shared" si="72"/>
        <v xml:space="preserve"> </v>
      </c>
      <c r="AG1019" s="257" t="str">
        <f t="shared" si="73"/>
        <v>//</v>
      </c>
      <c r="AH1019" s="258">
        <f t="shared" si="74"/>
        <v>0</v>
      </c>
      <c r="AI1019" s="259">
        <f t="shared" si="75"/>
        <v>0</v>
      </c>
    </row>
    <row r="1020" spans="1:35" ht="15" customHeight="1" x14ac:dyDescent="0.2">
      <c r="A1020" s="243"/>
      <c r="B1020" s="244"/>
      <c r="C1020" s="243"/>
      <c r="D1020" s="244"/>
      <c r="E1020" s="244"/>
      <c r="F1020" s="244"/>
      <c r="G1020" s="244"/>
      <c r="H1020" s="274"/>
      <c r="I1020" s="244"/>
      <c r="J1020" s="244"/>
      <c r="K1020" s="246"/>
      <c r="L1020" s="247"/>
      <c r="M1020" s="247"/>
      <c r="N1020" s="229"/>
      <c r="O1020" s="248"/>
      <c r="P1020" s="248"/>
      <c r="Q1020" s="249"/>
      <c r="R1020" s="225"/>
      <c r="S1020" s="250"/>
      <c r="T1020" s="206"/>
      <c r="U1020" s="211"/>
      <c r="V1020" s="211"/>
      <c r="W1020" s="211"/>
      <c r="X1020" s="251"/>
      <c r="Y1020" s="251"/>
      <c r="Z1020" s="252"/>
      <c r="AA1020" s="253"/>
      <c r="AB1020" s="254"/>
      <c r="AC1020" s="254"/>
      <c r="AD1020" s="255" t="str">
        <f>IF(ISBLANK(GroupMember[[#This Row],[1. Identifiant interne d’exploitation agricole*]]),"",IF(ISERROR(MATCH(GroupMember[[#This Row],[1. Identifiant interne d’exploitation agricole*]],CertifiedCrop[1. Identifiant interne d’exploitation agricole*],0)),FALSE,TRUE))</f>
        <v/>
      </c>
      <c r="AE1020" s="255" t="str">
        <f>IF(ISBLANK(GroupMember[[#This Row],[1. Identifiant interne d’exploitation agricole*]]),"",IF(ISERROR(MATCH(GroupMember[[#This Row],[1. Identifiant interne d’exploitation agricole*]],FarmUnit[1. Identifiant interne d’exploitation agricole*],0)),FALSE,TRUE))</f>
        <v/>
      </c>
      <c r="AF1020" s="256" t="str">
        <f t="shared" si="72"/>
        <v xml:space="preserve"> </v>
      </c>
      <c r="AG1020" s="257" t="str">
        <f t="shared" si="73"/>
        <v>//</v>
      </c>
      <c r="AH1020" s="258">
        <f t="shared" si="74"/>
        <v>0</v>
      </c>
      <c r="AI1020" s="259">
        <f t="shared" si="75"/>
        <v>0</v>
      </c>
    </row>
    <row r="1021" spans="1:35" ht="15" customHeight="1" x14ac:dyDescent="0.2">
      <c r="A1021" s="243"/>
      <c r="B1021" s="244"/>
      <c r="C1021" s="243"/>
      <c r="D1021" s="244"/>
      <c r="E1021" s="244"/>
      <c r="F1021" s="244"/>
      <c r="G1021" s="244"/>
      <c r="H1021" s="274"/>
      <c r="I1021" s="244"/>
      <c r="J1021" s="244"/>
      <c r="K1021" s="246"/>
      <c r="L1021" s="247"/>
      <c r="M1021" s="247"/>
      <c r="N1021" s="229"/>
      <c r="O1021" s="248"/>
      <c r="P1021" s="248"/>
      <c r="Q1021" s="249"/>
      <c r="R1021" s="225"/>
      <c r="S1021" s="250"/>
      <c r="T1021" s="206"/>
      <c r="U1021" s="211"/>
      <c r="V1021" s="211"/>
      <c r="W1021" s="211"/>
      <c r="X1021" s="251"/>
      <c r="Y1021" s="251"/>
      <c r="Z1021" s="252"/>
      <c r="AA1021" s="253"/>
      <c r="AB1021" s="254"/>
      <c r="AC1021" s="254"/>
      <c r="AD1021" s="255" t="str">
        <f>IF(ISBLANK(GroupMember[[#This Row],[1. Identifiant interne d’exploitation agricole*]]),"",IF(ISERROR(MATCH(GroupMember[[#This Row],[1. Identifiant interne d’exploitation agricole*]],CertifiedCrop[1. Identifiant interne d’exploitation agricole*],0)),FALSE,TRUE))</f>
        <v/>
      </c>
      <c r="AE1021" s="255" t="str">
        <f>IF(ISBLANK(GroupMember[[#This Row],[1. Identifiant interne d’exploitation agricole*]]),"",IF(ISERROR(MATCH(GroupMember[[#This Row],[1. Identifiant interne d’exploitation agricole*]],FarmUnit[1. Identifiant interne d’exploitation agricole*],0)),FALSE,TRUE))</f>
        <v/>
      </c>
      <c r="AF1021" s="256" t="str">
        <f t="shared" si="72"/>
        <v xml:space="preserve"> </v>
      </c>
      <c r="AG1021" s="257" t="str">
        <f t="shared" si="73"/>
        <v>//</v>
      </c>
      <c r="AH1021" s="258">
        <f t="shared" si="74"/>
        <v>0</v>
      </c>
      <c r="AI1021" s="259">
        <f t="shared" si="75"/>
        <v>0</v>
      </c>
    </row>
    <row r="1022" spans="1:35" ht="15" customHeight="1" x14ac:dyDescent="0.2">
      <c r="A1022" s="243"/>
      <c r="B1022" s="244"/>
      <c r="C1022" s="243"/>
      <c r="D1022" s="244"/>
      <c r="E1022" s="244"/>
      <c r="F1022" s="244"/>
      <c r="G1022" s="244"/>
      <c r="H1022" s="274"/>
      <c r="I1022" s="244"/>
      <c r="J1022" s="244"/>
      <c r="K1022" s="246"/>
      <c r="L1022" s="247"/>
      <c r="M1022" s="247"/>
      <c r="N1022" s="229"/>
      <c r="O1022" s="248"/>
      <c r="P1022" s="248"/>
      <c r="Q1022" s="249"/>
      <c r="R1022" s="225"/>
      <c r="S1022" s="250"/>
      <c r="T1022" s="206"/>
      <c r="U1022" s="211"/>
      <c r="V1022" s="211"/>
      <c r="W1022" s="211"/>
      <c r="X1022" s="251"/>
      <c r="Y1022" s="251"/>
      <c r="Z1022" s="252"/>
      <c r="AA1022" s="253"/>
      <c r="AB1022" s="254"/>
      <c r="AC1022" s="254"/>
      <c r="AD1022" s="255" t="str">
        <f>IF(ISBLANK(GroupMember[[#This Row],[1. Identifiant interne d’exploitation agricole*]]),"",IF(ISERROR(MATCH(GroupMember[[#This Row],[1. Identifiant interne d’exploitation agricole*]],CertifiedCrop[1. Identifiant interne d’exploitation agricole*],0)),FALSE,TRUE))</f>
        <v/>
      </c>
      <c r="AE1022" s="255" t="str">
        <f>IF(ISBLANK(GroupMember[[#This Row],[1. Identifiant interne d’exploitation agricole*]]),"",IF(ISERROR(MATCH(GroupMember[[#This Row],[1. Identifiant interne d’exploitation agricole*]],FarmUnit[1. Identifiant interne d’exploitation agricole*],0)),FALSE,TRUE))</f>
        <v/>
      </c>
      <c r="AF1022" s="256" t="str">
        <f t="shared" si="72"/>
        <v xml:space="preserve"> </v>
      </c>
      <c r="AG1022" s="257" t="str">
        <f t="shared" si="73"/>
        <v>//</v>
      </c>
      <c r="AH1022" s="258">
        <f t="shared" si="74"/>
        <v>0</v>
      </c>
      <c r="AI1022" s="259">
        <f t="shared" si="75"/>
        <v>0</v>
      </c>
    </row>
    <row r="1023" spans="1:35" ht="15" customHeight="1" x14ac:dyDescent="0.2">
      <c r="A1023" s="243"/>
      <c r="B1023" s="244"/>
      <c r="C1023" s="243"/>
      <c r="D1023" s="244"/>
      <c r="E1023" s="244"/>
      <c r="F1023" s="244"/>
      <c r="G1023" s="244"/>
      <c r="H1023" s="274"/>
      <c r="I1023" s="244"/>
      <c r="J1023" s="244"/>
      <c r="K1023" s="246"/>
      <c r="L1023" s="247"/>
      <c r="M1023" s="247"/>
      <c r="N1023" s="229"/>
      <c r="O1023" s="248"/>
      <c r="P1023" s="248"/>
      <c r="Q1023" s="249"/>
      <c r="R1023" s="225"/>
      <c r="S1023" s="250"/>
      <c r="T1023" s="206"/>
      <c r="U1023" s="211"/>
      <c r="V1023" s="211"/>
      <c r="W1023" s="211"/>
      <c r="X1023" s="251"/>
      <c r="Y1023" s="251"/>
      <c r="Z1023" s="252"/>
      <c r="AA1023" s="253"/>
      <c r="AB1023" s="254"/>
      <c r="AC1023" s="254"/>
      <c r="AD1023" s="255" t="str">
        <f>IF(ISBLANK(GroupMember[[#This Row],[1. Identifiant interne d’exploitation agricole*]]),"",IF(ISERROR(MATCH(GroupMember[[#This Row],[1. Identifiant interne d’exploitation agricole*]],CertifiedCrop[1. Identifiant interne d’exploitation agricole*],0)),FALSE,TRUE))</f>
        <v/>
      </c>
      <c r="AE1023" s="255" t="str">
        <f>IF(ISBLANK(GroupMember[[#This Row],[1. Identifiant interne d’exploitation agricole*]]),"",IF(ISERROR(MATCH(GroupMember[[#This Row],[1. Identifiant interne d’exploitation agricole*]],FarmUnit[1. Identifiant interne d’exploitation agricole*],0)),FALSE,TRUE))</f>
        <v/>
      </c>
      <c r="AF1023" s="256" t="str">
        <f t="shared" si="72"/>
        <v xml:space="preserve"> </v>
      </c>
      <c r="AG1023" s="257" t="str">
        <f t="shared" si="73"/>
        <v>//</v>
      </c>
      <c r="AH1023" s="258">
        <f t="shared" si="74"/>
        <v>0</v>
      </c>
      <c r="AI1023" s="259">
        <f t="shared" si="75"/>
        <v>0</v>
      </c>
    </row>
    <row r="1024" spans="1:35" ht="15" customHeight="1" x14ac:dyDescent="0.2">
      <c r="A1024" s="243"/>
      <c r="B1024" s="244"/>
      <c r="C1024" s="243"/>
      <c r="D1024" s="244"/>
      <c r="E1024" s="244"/>
      <c r="F1024" s="244"/>
      <c r="G1024" s="244"/>
      <c r="H1024" s="274"/>
      <c r="I1024" s="244"/>
      <c r="J1024" s="244"/>
      <c r="K1024" s="246"/>
      <c r="L1024" s="247"/>
      <c r="M1024" s="247"/>
      <c r="N1024" s="229"/>
      <c r="O1024" s="248"/>
      <c r="P1024" s="248"/>
      <c r="Q1024" s="249"/>
      <c r="R1024" s="225"/>
      <c r="S1024" s="250"/>
      <c r="T1024" s="206"/>
      <c r="U1024" s="211"/>
      <c r="V1024" s="211"/>
      <c r="W1024" s="211"/>
      <c r="X1024" s="251"/>
      <c r="Y1024" s="251"/>
      <c r="Z1024" s="252"/>
      <c r="AA1024" s="253"/>
      <c r="AB1024" s="254"/>
      <c r="AC1024" s="254"/>
      <c r="AD1024" s="255" t="str">
        <f>IF(ISBLANK(GroupMember[[#This Row],[1. Identifiant interne d’exploitation agricole*]]),"",IF(ISERROR(MATCH(GroupMember[[#This Row],[1. Identifiant interne d’exploitation agricole*]],CertifiedCrop[1. Identifiant interne d’exploitation agricole*],0)),FALSE,TRUE))</f>
        <v/>
      </c>
      <c r="AE1024" s="255" t="str">
        <f>IF(ISBLANK(GroupMember[[#This Row],[1. Identifiant interne d’exploitation agricole*]]),"",IF(ISERROR(MATCH(GroupMember[[#This Row],[1. Identifiant interne d’exploitation agricole*]],FarmUnit[1. Identifiant interne d’exploitation agricole*],0)),FALSE,TRUE))</f>
        <v/>
      </c>
      <c r="AF1024" s="256" t="str">
        <f t="shared" si="72"/>
        <v xml:space="preserve"> </v>
      </c>
      <c r="AG1024" s="257" t="str">
        <f t="shared" si="73"/>
        <v>//</v>
      </c>
      <c r="AH1024" s="258">
        <f t="shared" si="74"/>
        <v>0</v>
      </c>
      <c r="AI1024" s="259">
        <f t="shared" si="75"/>
        <v>0</v>
      </c>
    </row>
    <row r="1025" spans="1:35" ht="15" customHeight="1" x14ac:dyDescent="0.2">
      <c r="A1025" s="243"/>
      <c r="B1025" s="244"/>
      <c r="C1025" s="243"/>
      <c r="D1025" s="244"/>
      <c r="E1025" s="244"/>
      <c r="F1025" s="244"/>
      <c r="G1025" s="244"/>
      <c r="H1025" s="274"/>
      <c r="I1025" s="244"/>
      <c r="J1025" s="244"/>
      <c r="K1025" s="246"/>
      <c r="L1025" s="247"/>
      <c r="M1025" s="247"/>
      <c r="N1025" s="229"/>
      <c r="O1025" s="248"/>
      <c r="P1025" s="248"/>
      <c r="Q1025" s="249"/>
      <c r="R1025" s="225"/>
      <c r="S1025" s="250"/>
      <c r="T1025" s="206"/>
      <c r="U1025" s="211"/>
      <c r="V1025" s="211"/>
      <c r="W1025" s="211"/>
      <c r="X1025" s="251"/>
      <c r="Y1025" s="251"/>
      <c r="Z1025" s="252"/>
      <c r="AA1025" s="253"/>
      <c r="AB1025" s="254"/>
      <c r="AC1025" s="254"/>
      <c r="AD1025" s="255" t="str">
        <f>IF(ISBLANK(GroupMember[[#This Row],[1. Identifiant interne d’exploitation agricole*]]),"",IF(ISERROR(MATCH(GroupMember[[#This Row],[1. Identifiant interne d’exploitation agricole*]],CertifiedCrop[1. Identifiant interne d’exploitation agricole*],0)),FALSE,TRUE))</f>
        <v/>
      </c>
      <c r="AE1025" s="255" t="str">
        <f>IF(ISBLANK(GroupMember[[#This Row],[1. Identifiant interne d’exploitation agricole*]]),"",IF(ISERROR(MATCH(GroupMember[[#This Row],[1. Identifiant interne d’exploitation agricole*]],FarmUnit[1. Identifiant interne d’exploitation agricole*],0)),FALSE,TRUE))</f>
        <v/>
      </c>
      <c r="AF1025" s="256" t="str">
        <f t="shared" si="72"/>
        <v xml:space="preserve"> </v>
      </c>
      <c r="AG1025" s="257" t="str">
        <f t="shared" si="73"/>
        <v>//</v>
      </c>
      <c r="AH1025" s="258">
        <f t="shared" si="74"/>
        <v>0</v>
      </c>
      <c r="AI1025" s="259">
        <f t="shared" si="75"/>
        <v>0</v>
      </c>
    </row>
    <row r="1026" spans="1:35" ht="15" customHeight="1" x14ac:dyDescent="0.2">
      <c r="A1026" s="243"/>
      <c r="B1026" s="244"/>
      <c r="C1026" s="243"/>
      <c r="D1026" s="244"/>
      <c r="E1026" s="244"/>
      <c r="F1026" s="244"/>
      <c r="G1026" s="244"/>
      <c r="H1026" s="274"/>
      <c r="I1026" s="244"/>
      <c r="J1026" s="244"/>
      <c r="K1026" s="246"/>
      <c r="L1026" s="247"/>
      <c r="M1026" s="247"/>
      <c r="N1026" s="229"/>
      <c r="O1026" s="248"/>
      <c r="P1026" s="248"/>
      <c r="Q1026" s="249"/>
      <c r="R1026" s="225"/>
      <c r="S1026" s="250"/>
      <c r="T1026" s="206"/>
      <c r="U1026" s="211"/>
      <c r="V1026" s="211"/>
      <c r="W1026" s="211"/>
      <c r="X1026" s="251"/>
      <c r="Y1026" s="251"/>
      <c r="Z1026" s="252"/>
      <c r="AA1026" s="253"/>
      <c r="AB1026" s="254"/>
      <c r="AC1026" s="254"/>
      <c r="AD1026" s="255" t="str">
        <f>IF(ISBLANK(GroupMember[[#This Row],[1. Identifiant interne d’exploitation agricole*]]),"",IF(ISERROR(MATCH(GroupMember[[#This Row],[1. Identifiant interne d’exploitation agricole*]],CertifiedCrop[1. Identifiant interne d’exploitation agricole*],0)),FALSE,TRUE))</f>
        <v/>
      </c>
      <c r="AE1026" s="255" t="str">
        <f>IF(ISBLANK(GroupMember[[#This Row],[1. Identifiant interne d’exploitation agricole*]]),"",IF(ISERROR(MATCH(GroupMember[[#This Row],[1. Identifiant interne d’exploitation agricole*]],FarmUnit[1. Identifiant interne d’exploitation agricole*],0)),FALSE,TRUE))</f>
        <v/>
      </c>
      <c r="AF1026" s="256" t="str">
        <f t="shared" si="72"/>
        <v xml:space="preserve"> </v>
      </c>
      <c r="AG1026" s="257" t="str">
        <f t="shared" si="73"/>
        <v>//</v>
      </c>
      <c r="AH1026" s="258">
        <f t="shared" si="74"/>
        <v>0</v>
      </c>
      <c r="AI1026" s="259">
        <f t="shared" si="75"/>
        <v>0</v>
      </c>
    </row>
    <row r="1027" spans="1:35" ht="15" customHeight="1" x14ac:dyDescent="0.2">
      <c r="A1027" s="243"/>
      <c r="B1027" s="244"/>
      <c r="C1027" s="243"/>
      <c r="D1027" s="244"/>
      <c r="E1027" s="244"/>
      <c r="F1027" s="244"/>
      <c r="G1027" s="244"/>
      <c r="H1027" s="274"/>
      <c r="I1027" s="244"/>
      <c r="J1027" s="244"/>
      <c r="K1027" s="246"/>
      <c r="L1027" s="247"/>
      <c r="M1027" s="247"/>
      <c r="N1027" s="229"/>
      <c r="O1027" s="248"/>
      <c r="P1027" s="248"/>
      <c r="Q1027" s="249"/>
      <c r="R1027" s="225"/>
      <c r="S1027" s="250"/>
      <c r="T1027" s="206"/>
      <c r="U1027" s="211"/>
      <c r="V1027" s="211"/>
      <c r="W1027" s="211"/>
      <c r="X1027" s="251"/>
      <c r="Y1027" s="251"/>
      <c r="Z1027" s="252"/>
      <c r="AA1027" s="253"/>
      <c r="AB1027" s="254"/>
      <c r="AC1027" s="254"/>
      <c r="AD1027" s="255" t="str">
        <f>IF(ISBLANK(GroupMember[[#This Row],[1. Identifiant interne d’exploitation agricole*]]),"",IF(ISERROR(MATCH(GroupMember[[#This Row],[1. Identifiant interne d’exploitation agricole*]],CertifiedCrop[1. Identifiant interne d’exploitation agricole*],0)),FALSE,TRUE))</f>
        <v/>
      </c>
      <c r="AE1027" s="255" t="str">
        <f>IF(ISBLANK(GroupMember[[#This Row],[1. Identifiant interne d’exploitation agricole*]]),"",IF(ISERROR(MATCH(GroupMember[[#This Row],[1. Identifiant interne d’exploitation agricole*]],FarmUnit[1. Identifiant interne d’exploitation agricole*],0)),FALSE,TRUE))</f>
        <v/>
      </c>
      <c r="AF1027" s="256" t="str">
        <f t="shared" si="72"/>
        <v xml:space="preserve"> </v>
      </c>
      <c r="AG1027" s="257" t="str">
        <f t="shared" si="73"/>
        <v>//</v>
      </c>
      <c r="AH1027" s="258">
        <f t="shared" si="74"/>
        <v>0</v>
      </c>
      <c r="AI1027" s="259">
        <f t="shared" si="75"/>
        <v>0</v>
      </c>
    </row>
    <row r="1028" spans="1:35" ht="15" customHeight="1" x14ac:dyDescent="0.2">
      <c r="A1028" s="243"/>
      <c r="B1028" s="244"/>
      <c r="C1028" s="243"/>
      <c r="D1028" s="244"/>
      <c r="E1028" s="244"/>
      <c r="F1028" s="244"/>
      <c r="G1028" s="244"/>
      <c r="H1028" s="274"/>
      <c r="I1028" s="244"/>
      <c r="J1028" s="244"/>
      <c r="K1028" s="246"/>
      <c r="L1028" s="247"/>
      <c r="M1028" s="247"/>
      <c r="N1028" s="229"/>
      <c r="O1028" s="248"/>
      <c r="P1028" s="248"/>
      <c r="Q1028" s="249"/>
      <c r="R1028" s="225"/>
      <c r="S1028" s="250"/>
      <c r="T1028" s="206"/>
      <c r="U1028" s="211"/>
      <c r="V1028" s="211"/>
      <c r="W1028" s="211"/>
      <c r="X1028" s="251"/>
      <c r="Y1028" s="251"/>
      <c r="Z1028" s="252"/>
      <c r="AA1028" s="253"/>
      <c r="AB1028" s="254"/>
      <c r="AC1028" s="254"/>
      <c r="AD1028" s="255" t="str">
        <f>IF(ISBLANK(GroupMember[[#This Row],[1. Identifiant interne d’exploitation agricole*]]),"",IF(ISERROR(MATCH(GroupMember[[#This Row],[1. Identifiant interne d’exploitation agricole*]],CertifiedCrop[1. Identifiant interne d’exploitation agricole*],0)),FALSE,TRUE))</f>
        <v/>
      </c>
      <c r="AE1028" s="255" t="str">
        <f>IF(ISBLANK(GroupMember[[#This Row],[1. Identifiant interne d’exploitation agricole*]]),"",IF(ISERROR(MATCH(GroupMember[[#This Row],[1. Identifiant interne d’exploitation agricole*]],FarmUnit[1. Identifiant interne d’exploitation agricole*],0)),FALSE,TRUE))</f>
        <v/>
      </c>
      <c r="AF1028" s="256" t="str">
        <f t="shared" si="72"/>
        <v xml:space="preserve"> </v>
      </c>
      <c r="AG1028" s="257" t="str">
        <f t="shared" si="73"/>
        <v>//</v>
      </c>
      <c r="AH1028" s="258">
        <f t="shared" si="74"/>
        <v>0</v>
      </c>
      <c r="AI1028" s="259">
        <f t="shared" si="75"/>
        <v>0</v>
      </c>
    </row>
    <row r="1029" spans="1:35" ht="15" customHeight="1" x14ac:dyDescent="0.2">
      <c r="A1029" s="243"/>
      <c r="B1029" s="244"/>
      <c r="C1029" s="243"/>
      <c r="D1029" s="244"/>
      <c r="E1029" s="244"/>
      <c r="F1029" s="244"/>
      <c r="G1029" s="244"/>
      <c r="H1029" s="274"/>
      <c r="I1029" s="244"/>
      <c r="J1029" s="244"/>
      <c r="K1029" s="246"/>
      <c r="L1029" s="247"/>
      <c r="M1029" s="247"/>
      <c r="N1029" s="229"/>
      <c r="O1029" s="248"/>
      <c r="P1029" s="248"/>
      <c r="Q1029" s="249"/>
      <c r="R1029" s="225"/>
      <c r="S1029" s="250"/>
      <c r="T1029" s="206"/>
      <c r="U1029" s="211"/>
      <c r="V1029" s="211"/>
      <c r="W1029" s="211"/>
      <c r="X1029" s="251"/>
      <c r="Y1029" s="251"/>
      <c r="Z1029" s="252"/>
      <c r="AA1029" s="253"/>
      <c r="AB1029" s="254"/>
      <c r="AC1029" s="254"/>
      <c r="AD1029" s="255" t="str">
        <f>IF(ISBLANK(GroupMember[[#This Row],[1. Identifiant interne d’exploitation agricole*]]),"",IF(ISERROR(MATCH(GroupMember[[#This Row],[1. Identifiant interne d’exploitation agricole*]],CertifiedCrop[1. Identifiant interne d’exploitation agricole*],0)),FALSE,TRUE))</f>
        <v/>
      </c>
      <c r="AE1029" s="255" t="str">
        <f>IF(ISBLANK(GroupMember[[#This Row],[1. Identifiant interne d’exploitation agricole*]]),"",IF(ISERROR(MATCH(GroupMember[[#This Row],[1. Identifiant interne d’exploitation agricole*]],FarmUnit[1. Identifiant interne d’exploitation agricole*],0)),FALSE,TRUE))</f>
        <v/>
      </c>
      <c r="AF1029" s="256" t="str">
        <f t="shared" si="72"/>
        <v xml:space="preserve"> </v>
      </c>
      <c r="AG1029" s="257" t="str">
        <f t="shared" si="73"/>
        <v>//</v>
      </c>
      <c r="AH1029" s="258">
        <f t="shared" si="74"/>
        <v>0</v>
      </c>
      <c r="AI1029" s="259">
        <f t="shared" si="75"/>
        <v>0</v>
      </c>
    </row>
    <row r="1030" spans="1:35" ht="15" customHeight="1" x14ac:dyDescent="0.2">
      <c r="A1030" s="243"/>
      <c r="B1030" s="244"/>
      <c r="C1030" s="243"/>
      <c r="D1030" s="244"/>
      <c r="E1030" s="244"/>
      <c r="F1030" s="244"/>
      <c r="G1030" s="244"/>
      <c r="H1030" s="274"/>
      <c r="I1030" s="244"/>
      <c r="J1030" s="244"/>
      <c r="K1030" s="246"/>
      <c r="L1030" s="247"/>
      <c r="M1030" s="247"/>
      <c r="N1030" s="229"/>
      <c r="O1030" s="248"/>
      <c r="P1030" s="248"/>
      <c r="Q1030" s="249"/>
      <c r="R1030" s="225"/>
      <c r="S1030" s="250"/>
      <c r="T1030" s="206"/>
      <c r="U1030" s="211"/>
      <c r="V1030" s="211"/>
      <c r="W1030" s="211"/>
      <c r="X1030" s="251"/>
      <c r="Y1030" s="251"/>
      <c r="Z1030" s="252"/>
      <c r="AA1030" s="253"/>
      <c r="AB1030" s="254"/>
      <c r="AC1030" s="254"/>
      <c r="AD1030" s="255" t="str">
        <f>IF(ISBLANK(GroupMember[[#This Row],[1. Identifiant interne d’exploitation agricole*]]),"",IF(ISERROR(MATCH(GroupMember[[#This Row],[1. Identifiant interne d’exploitation agricole*]],CertifiedCrop[1. Identifiant interne d’exploitation agricole*],0)),FALSE,TRUE))</f>
        <v/>
      </c>
      <c r="AE1030" s="255" t="str">
        <f>IF(ISBLANK(GroupMember[[#This Row],[1. Identifiant interne d’exploitation agricole*]]),"",IF(ISERROR(MATCH(GroupMember[[#This Row],[1. Identifiant interne d’exploitation agricole*]],FarmUnit[1. Identifiant interne d’exploitation agricole*],0)),FALSE,TRUE))</f>
        <v/>
      </c>
      <c r="AF1030" s="256" t="str">
        <f t="shared" si="72"/>
        <v xml:space="preserve"> </v>
      </c>
      <c r="AG1030" s="257" t="str">
        <f t="shared" si="73"/>
        <v>//</v>
      </c>
      <c r="AH1030" s="258">
        <f t="shared" si="74"/>
        <v>0</v>
      </c>
      <c r="AI1030" s="259">
        <f t="shared" si="75"/>
        <v>0</v>
      </c>
    </row>
    <row r="1031" spans="1:35" ht="15" customHeight="1" x14ac:dyDescent="0.2">
      <c r="A1031" s="243"/>
      <c r="B1031" s="244"/>
      <c r="C1031" s="243"/>
      <c r="D1031" s="244"/>
      <c r="E1031" s="244"/>
      <c r="F1031" s="244"/>
      <c r="G1031" s="244"/>
      <c r="H1031" s="274"/>
      <c r="I1031" s="244"/>
      <c r="J1031" s="244"/>
      <c r="K1031" s="246"/>
      <c r="L1031" s="247"/>
      <c r="M1031" s="247"/>
      <c r="N1031" s="229"/>
      <c r="O1031" s="248"/>
      <c r="P1031" s="248"/>
      <c r="Q1031" s="249"/>
      <c r="R1031" s="225"/>
      <c r="S1031" s="250"/>
      <c r="T1031" s="206"/>
      <c r="U1031" s="211"/>
      <c r="V1031" s="211"/>
      <c r="W1031" s="211"/>
      <c r="X1031" s="251"/>
      <c r="Y1031" s="251"/>
      <c r="Z1031" s="252"/>
      <c r="AA1031" s="253"/>
      <c r="AB1031" s="254"/>
      <c r="AC1031" s="254"/>
      <c r="AD1031" s="255" t="str">
        <f>IF(ISBLANK(GroupMember[[#This Row],[1. Identifiant interne d’exploitation agricole*]]),"",IF(ISERROR(MATCH(GroupMember[[#This Row],[1. Identifiant interne d’exploitation agricole*]],CertifiedCrop[1. Identifiant interne d’exploitation agricole*],0)),FALSE,TRUE))</f>
        <v/>
      </c>
      <c r="AE1031" s="255" t="str">
        <f>IF(ISBLANK(GroupMember[[#This Row],[1. Identifiant interne d’exploitation agricole*]]),"",IF(ISERROR(MATCH(GroupMember[[#This Row],[1. Identifiant interne d’exploitation agricole*]],FarmUnit[1. Identifiant interne d’exploitation agricole*],0)),FALSE,TRUE))</f>
        <v/>
      </c>
      <c r="AF1031" s="256" t="str">
        <f t="shared" si="72"/>
        <v xml:space="preserve"> </v>
      </c>
      <c r="AG1031" s="257" t="str">
        <f t="shared" si="73"/>
        <v>//</v>
      </c>
      <c r="AH1031" s="258">
        <f t="shared" si="74"/>
        <v>0</v>
      </c>
      <c r="AI1031" s="259">
        <f t="shared" si="75"/>
        <v>0</v>
      </c>
    </row>
    <row r="1032" spans="1:35" ht="15" customHeight="1" x14ac:dyDescent="0.2">
      <c r="A1032" s="243"/>
      <c r="B1032" s="244"/>
      <c r="C1032" s="243"/>
      <c r="D1032" s="244"/>
      <c r="E1032" s="244"/>
      <c r="F1032" s="244"/>
      <c r="G1032" s="244"/>
      <c r="H1032" s="274"/>
      <c r="I1032" s="244"/>
      <c r="J1032" s="244"/>
      <c r="K1032" s="246"/>
      <c r="L1032" s="247"/>
      <c r="M1032" s="247"/>
      <c r="N1032" s="229"/>
      <c r="O1032" s="248"/>
      <c r="P1032" s="248"/>
      <c r="Q1032" s="249"/>
      <c r="R1032" s="225"/>
      <c r="S1032" s="250"/>
      <c r="T1032" s="206"/>
      <c r="U1032" s="211"/>
      <c r="V1032" s="211"/>
      <c r="W1032" s="211"/>
      <c r="X1032" s="251"/>
      <c r="Y1032" s="251"/>
      <c r="Z1032" s="252"/>
      <c r="AA1032" s="253"/>
      <c r="AB1032" s="254"/>
      <c r="AC1032" s="254"/>
      <c r="AD1032" s="255" t="str">
        <f>IF(ISBLANK(GroupMember[[#This Row],[1. Identifiant interne d’exploitation agricole*]]),"",IF(ISERROR(MATCH(GroupMember[[#This Row],[1. Identifiant interne d’exploitation agricole*]],CertifiedCrop[1. Identifiant interne d’exploitation agricole*],0)),FALSE,TRUE))</f>
        <v/>
      </c>
      <c r="AE1032" s="255" t="str">
        <f>IF(ISBLANK(GroupMember[[#This Row],[1. Identifiant interne d’exploitation agricole*]]),"",IF(ISERROR(MATCH(GroupMember[[#This Row],[1. Identifiant interne d’exploitation agricole*]],FarmUnit[1. Identifiant interne d’exploitation agricole*],0)),FALSE,TRUE))</f>
        <v/>
      </c>
      <c r="AF1032" s="256" t="str">
        <f t="shared" si="72"/>
        <v xml:space="preserve"> </v>
      </c>
      <c r="AG1032" s="257" t="str">
        <f t="shared" si="73"/>
        <v>//</v>
      </c>
      <c r="AH1032" s="258">
        <f t="shared" si="74"/>
        <v>0</v>
      </c>
      <c r="AI1032" s="259">
        <f t="shared" si="75"/>
        <v>0</v>
      </c>
    </row>
    <row r="1033" spans="1:35" ht="15" customHeight="1" x14ac:dyDescent="0.2">
      <c r="A1033" s="243"/>
      <c r="B1033" s="244"/>
      <c r="C1033" s="243"/>
      <c r="D1033" s="244"/>
      <c r="E1033" s="244"/>
      <c r="F1033" s="244"/>
      <c r="G1033" s="244"/>
      <c r="H1033" s="274"/>
      <c r="I1033" s="244"/>
      <c r="J1033" s="244"/>
      <c r="K1033" s="246"/>
      <c r="L1033" s="247"/>
      <c r="M1033" s="247"/>
      <c r="N1033" s="229"/>
      <c r="O1033" s="248"/>
      <c r="P1033" s="248"/>
      <c r="Q1033" s="249"/>
      <c r="R1033" s="225"/>
      <c r="S1033" s="250"/>
      <c r="T1033" s="206"/>
      <c r="U1033" s="211"/>
      <c r="V1033" s="211"/>
      <c r="W1033" s="211"/>
      <c r="X1033" s="251"/>
      <c r="Y1033" s="251"/>
      <c r="Z1033" s="252"/>
      <c r="AA1033" s="253"/>
      <c r="AB1033" s="254"/>
      <c r="AC1033" s="254"/>
      <c r="AD1033" s="255" t="str">
        <f>IF(ISBLANK(GroupMember[[#This Row],[1. Identifiant interne d’exploitation agricole*]]),"",IF(ISERROR(MATCH(GroupMember[[#This Row],[1. Identifiant interne d’exploitation agricole*]],CertifiedCrop[1. Identifiant interne d’exploitation agricole*],0)),FALSE,TRUE))</f>
        <v/>
      </c>
      <c r="AE1033" s="255" t="str">
        <f>IF(ISBLANK(GroupMember[[#This Row],[1. Identifiant interne d’exploitation agricole*]]),"",IF(ISERROR(MATCH(GroupMember[[#This Row],[1. Identifiant interne d’exploitation agricole*]],FarmUnit[1. Identifiant interne d’exploitation agricole*],0)),FALSE,TRUE))</f>
        <v/>
      </c>
      <c r="AF1033" s="256" t="str">
        <f t="shared" si="72"/>
        <v xml:space="preserve"> </v>
      </c>
      <c r="AG1033" s="257" t="str">
        <f t="shared" si="73"/>
        <v>//</v>
      </c>
      <c r="AH1033" s="258">
        <f t="shared" si="74"/>
        <v>0</v>
      </c>
      <c r="AI1033" s="259">
        <f t="shared" si="75"/>
        <v>0</v>
      </c>
    </row>
    <row r="1034" spans="1:35" ht="15" customHeight="1" x14ac:dyDescent="0.2">
      <c r="A1034" s="243"/>
      <c r="B1034" s="244"/>
      <c r="C1034" s="243"/>
      <c r="D1034" s="244"/>
      <c r="E1034" s="244"/>
      <c r="F1034" s="244"/>
      <c r="G1034" s="244"/>
      <c r="H1034" s="274"/>
      <c r="I1034" s="244"/>
      <c r="J1034" s="244"/>
      <c r="K1034" s="246"/>
      <c r="L1034" s="247"/>
      <c r="M1034" s="247"/>
      <c r="N1034" s="229"/>
      <c r="O1034" s="248"/>
      <c r="P1034" s="248"/>
      <c r="Q1034" s="249"/>
      <c r="R1034" s="225"/>
      <c r="S1034" s="250"/>
      <c r="T1034" s="206"/>
      <c r="U1034" s="211"/>
      <c r="V1034" s="211"/>
      <c r="W1034" s="211"/>
      <c r="X1034" s="251"/>
      <c r="Y1034" s="251"/>
      <c r="Z1034" s="252"/>
      <c r="AA1034" s="253"/>
      <c r="AB1034" s="254"/>
      <c r="AC1034" s="254"/>
      <c r="AD1034" s="255" t="str">
        <f>IF(ISBLANK(GroupMember[[#This Row],[1. Identifiant interne d’exploitation agricole*]]),"",IF(ISERROR(MATCH(GroupMember[[#This Row],[1. Identifiant interne d’exploitation agricole*]],CertifiedCrop[1. Identifiant interne d’exploitation agricole*],0)),FALSE,TRUE))</f>
        <v/>
      </c>
      <c r="AE1034" s="255" t="str">
        <f>IF(ISBLANK(GroupMember[[#This Row],[1. Identifiant interne d’exploitation agricole*]]),"",IF(ISERROR(MATCH(GroupMember[[#This Row],[1. Identifiant interne d’exploitation agricole*]],FarmUnit[1. Identifiant interne d’exploitation agricole*],0)),FALSE,TRUE))</f>
        <v/>
      </c>
      <c r="AF1034" s="256" t="str">
        <f t="shared" si="72"/>
        <v xml:space="preserve"> </v>
      </c>
      <c r="AG1034" s="257" t="str">
        <f t="shared" si="73"/>
        <v>//</v>
      </c>
      <c r="AH1034" s="258">
        <f t="shared" si="74"/>
        <v>0</v>
      </c>
      <c r="AI1034" s="259">
        <f t="shared" si="75"/>
        <v>0</v>
      </c>
    </row>
    <row r="1035" spans="1:35" ht="15" customHeight="1" x14ac:dyDescent="0.2">
      <c r="A1035" s="243"/>
      <c r="B1035" s="244"/>
      <c r="C1035" s="243"/>
      <c r="D1035" s="244"/>
      <c r="E1035" s="244"/>
      <c r="F1035" s="244"/>
      <c r="G1035" s="244"/>
      <c r="H1035" s="274"/>
      <c r="I1035" s="244"/>
      <c r="J1035" s="244"/>
      <c r="K1035" s="246"/>
      <c r="L1035" s="247"/>
      <c r="M1035" s="247"/>
      <c r="N1035" s="229"/>
      <c r="O1035" s="248"/>
      <c r="P1035" s="248"/>
      <c r="Q1035" s="249"/>
      <c r="R1035" s="225"/>
      <c r="S1035" s="250"/>
      <c r="T1035" s="206"/>
      <c r="U1035" s="211"/>
      <c r="V1035" s="211"/>
      <c r="W1035" s="211"/>
      <c r="X1035" s="251"/>
      <c r="Y1035" s="251"/>
      <c r="Z1035" s="252"/>
      <c r="AA1035" s="253"/>
      <c r="AB1035" s="254"/>
      <c r="AC1035" s="254"/>
      <c r="AD1035" s="255" t="str">
        <f>IF(ISBLANK(GroupMember[[#This Row],[1. Identifiant interne d’exploitation agricole*]]),"",IF(ISERROR(MATCH(GroupMember[[#This Row],[1. Identifiant interne d’exploitation agricole*]],CertifiedCrop[1. Identifiant interne d’exploitation agricole*],0)),FALSE,TRUE))</f>
        <v/>
      </c>
      <c r="AE1035" s="255" t="str">
        <f>IF(ISBLANK(GroupMember[[#This Row],[1. Identifiant interne d’exploitation agricole*]]),"",IF(ISERROR(MATCH(GroupMember[[#This Row],[1. Identifiant interne d’exploitation agricole*]],FarmUnit[1. Identifiant interne d’exploitation agricole*],0)),FALSE,TRUE))</f>
        <v/>
      </c>
      <c r="AF1035" s="256" t="str">
        <f t="shared" si="72"/>
        <v xml:space="preserve"> </v>
      </c>
      <c r="AG1035" s="257" t="str">
        <f t="shared" si="73"/>
        <v>//</v>
      </c>
      <c r="AH1035" s="258">
        <f t="shared" si="74"/>
        <v>0</v>
      </c>
      <c r="AI1035" s="259">
        <f t="shared" si="75"/>
        <v>0</v>
      </c>
    </row>
    <row r="1036" spans="1:35" ht="15" customHeight="1" x14ac:dyDescent="0.2">
      <c r="A1036" s="243"/>
      <c r="B1036" s="244"/>
      <c r="C1036" s="243"/>
      <c r="D1036" s="244"/>
      <c r="E1036" s="244"/>
      <c r="F1036" s="244"/>
      <c r="G1036" s="244"/>
      <c r="H1036" s="274"/>
      <c r="I1036" s="244"/>
      <c r="J1036" s="244"/>
      <c r="K1036" s="246"/>
      <c r="L1036" s="247"/>
      <c r="M1036" s="247"/>
      <c r="N1036" s="229"/>
      <c r="O1036" s="248"/>
      <c r="P1036" s="248"/>
      <c r="Q1036" s="249"/>
      <c r="R1036" s="225"/>
      <c r="S1036" s="250"/>
      <c r="T1036" s="206"/>
      <c r="U1036" s="211"/>
      <c r="V1036" s="211"/>
      <c r="W1036" s="211"/>
      <c r="X1036" s="251"/>
      <c r="Y1036" s="251"/>
      <c r="Z1036" s="252"/>
      <c r="AA1036" s="253"/>
      <c r="AB1036" s="254"/>
      <c r="AC1036" s="254"/>
      <c r="AD1036" s="255" t="str">
        <f>IF(ISBLANK(GroupMember[[#This Row],[1. Identifiant interne d’exploitation agricole*]]),"",IF(ISERROR(MATCH(GroupMember[[#This Row],[1. Identifiant interne d’exploitation agricole*]],CertifiedCrop[1. Identifiant interne d’exploitation agricole*],0)),FALSE,TRUE))</f>
        <v/>
      </c>
      <c r="AE1036" s="255" t="str">
        <f>IF(ISBLANK(GroupMember[[#This Row],[1. Identifiant interne d’exploitation agricole*]]),"",IF(ISERROR(MATCH(GroupMember[[#This Row],[1. Identifiant interne d’exploitation agricole*]],FarmUnit[1. Identifiant interne d’exploitation agricole*],0)),FALSE,TRUE))</f>
        <v/>
      </c>
      <c r="AF1036" s="256" t="str">
        <f t="shared" si="72"/>
        <v xml:space="preserve"> </v>
      </c>
      <c r="AG1036" s="257" t="str">
        <f t="shared" si="73"/>
        <v>//</v>
      </c>
      <c r="AH1036" s="258">
        <f t="shared" si="74"/>
        <v>0</v>
      </c>
      <c r="AI1036" s="259">
        <f t="shared" si="75"/>
        <v>0</v>
      </c>
    </row>
    <row r="1037" spans="1:35" ht="15" customHeight="1" x14ac:dyDescent="0.2">
      <c r="A1037" s="243"/>
      <c r="B1037" s="244"/>
      <c r="C1037" s="243"/>
      <c r="D1037" s="244"/>
      <c r="E1037" s="244"/>
      <c r="F1037" s="244"/>
      <c r="G1037" s="244"/>
      <c r="H1037" s="274"/>
      <c r="I1037" s="244"/>
      <c r="J1037" s="244"/>
      <c r="K1037" s="246"/>
      <c r="L1037" s="247"/>
      <c r="M1037" s="247"/>
      <c r="N1037" s="229"/>
      <c r="O1037" s="248"/>
      <c r="P1037" s="248"/>
      <c r="Q1037" s="249"/>
      <c r="R1037" s="225"/>
      <c r="S1037" s="250"/>
      <c r="T1037" s="206"/>
      <c r="U1037" s="211"/>
      <c r="V1037" s="211"/>
      <c r="W1037" s="211"/>
      <c r="X1037" s="251"/>
      <c r="Y1037" s="251"/>
      <c r="Z1037" s="252"/>
      <c r="AA1037" s="253"/>
      <c r="AB1037" s="254"/>
      <c r="AC1037" s="254"/>
      <c r="AD1037" s="255" t="str">
        <f>IF(ISBLANK(GroupMember[[#This Row],[1. Identifiant interne d’exploitation agricole*]]),"",IF(ISERROR(MATCH(GroupMember[[#This Row],[1. Identifiant interne d’exploitation agricole*]],CertifiedCrop[1. Identifiant interne d’exploitation agricole*],0)),FALSE,TRUE))</f>
        <v/>
      </c>
      <c r="AE1037" s="255" t="str">
        <f>IF(ISBLANK(GroupMember[[#This Row],[1. Identifiant interne d’exploitation agricole*]]),"",IF(ISERROR(MATCH(GroupMember[[#This Row],[1. Identifiant interne d’exploitation agricole*]],FarmUnit[1. Identifiant interne d’exploitation agricole*],0)),FALSE,TRUE))</f>
        <v/>
      </c>
      <c r="AF1037" s="256" t="str">
        <f t="shared" ref="AF1037:AF1070" si="76">IFERROR(CONCATENATE(L1037," ",M1037),"")</f>
        <v xml:space="preserve"> </v>
      </c>
      <c r="AG1037" s="257" t="str">
        <f t="shared" ref="AG1037:AG1070" si="77">CONCATENATE(AC1037,"/",AB1037,"/",AA1037)</f>
        <v>//</v>
      </c>
      <c r="AH1037" s="258">
        <f t="shared" ref="AH1037:AH1068" si="78">COUNTIFS(Z:Z,Z1037,AG:AG,AG1037)</f>
        <v>0</v>
      </c>
      <c r="AI1037" s="259">
        <f t="shared" ref="AI1037:AI1070" si="79">IF((X1037+Y1037/12)&lt;0,"",(X1037+Y1037/12))</f>
        <v>0</v>
      </c>
    </row>
    <row r="1038" spans="1:35" ht="15" customHeight="1" x14ac:dyDescent="0.2">
      <c r="A1038" s="243"/>
      <c r="B1038" s="244"/>
      <c r="C1038" s="243"/>
      <c r="D1038" s="244"/>
      <c r="E1038" s="244"/>
      <c r="F1038" s="244"/>
      <c r="G1038" s="244"/>
      <c r="H1038" s="274"/>
      <c r="I1038" s="244"/>
      <c r="J1038" s="244"/>
      <c r="K1038" s="246"/>
      <c r="L1038" s="247"/>
      <c r="M1038" s="247"/>
      <c r="N1038" s="229"/>
      <c r="O1038" s="248"/>
      <c r="P1038" s="248"/>
      <c r="Q1038" s="249"/>
      <c r="R1038" s="225"/>
      <c r="S1038" s="250"/>
      <c r="T1038" s="206"/>
      <c r="U1038" s="211"/>
      <c r="V1038" s="211"/>
      <c r="W1038" s="211"/>
      <c r="X1038" s="251"/>
      <c r="Y1038" s="251"/>
      <c r="Z1038" s="252"/>
      <c r="AA1038" s="253"/>
      <c r="AB1038" s="254"/>
      <c r="AC1038" s="254"/>
      <c r="AD1038" s="255" t="str">
        <f>IF(ISBLANK(GroupMember[[#This Row],[1. Identifiant interne d’exploitation agricole*]]),"",IF(ISERROR(MATCH(GroupMember[[#This Row],[1. Identifiant interne d’exploitation agricole*]],CertifiedCrop[1. Identifiant interne d’exploitation agricole*],0)),FALSE,TRUE))</f>
        <v/>
      </c>
      <c r="AE1038" s="255" t="str">
        <f>IF(ISBLANK(GroupMember[[#This Row],[1. Identifiant interne d’exploitation agricole*]]),"",IF(ISERROR(MATCH(GroupMember[[#This Row],[1. Identifiant interne d’exploitation agricole*]],FarmUnit[1. Identifiant interne d’exploitation agricole*],0)),FALSE,TRUE))</f>
        <v/>
      </c>
      <c r="AF1038" s="256" t="str">
        <f t="shared" si="76"/>
        <v xml:space="preserve"> </v>
      </c>
      <c r="AG1038" s="257" t="str">
        <f t="shared" si="77"/>
        <v>//</v>
      </c>
      <c r="AH1038" s="258">
        <f t="shared" si="78"/>
        <v>0</v>
      </c>
      <c r="AI1038" s="259">
        <f t="shared" si="79"/>
        <v>0</v>
      </c>
    </row>
    <row r="1039" spans="1:35" ht="15" customHeight="1" x14ac:dyDescent="0.2">
      <c r="A1039" s="243"/>
      <c r="B1039" s="244"/>
      <c r="C1039" s="243"/>
      <c r="D1039" s="244"/>
      <c r="E1039" s="244"/>
      <c r="F1039" s="244"/>
      <c r="G1039" s="244"/>
      <c r="H1039" s="274"/>
      <c r="I1039" s="244"/>
      <c r="J1039" s="244"/>
      <c r="K1039" s="246"/>
      <c r="L1039" s="247"/>
      <c r="M1039" s="247"/>
      <c r="N1039" s="229"/>
      <c r="O1039" s="248"/>
      <c r="P1039" s="248"/>
      <c r="Q1039" s="249"/>
      <c r="R1039" s="225"/>
      <c r="S1039" s="250"/>
      <c r="T1039" s="206"/>
      <c r="U1039" s="211"/>
      <c r="V1039" s="211"/>
      <c r="W1039" s="211"/>
      <c r="X1039" s="251"/>
      <c r="Y1039" s="251"/>
      <c r="Z1039" s="252"/>
      <c r="AA1039" s="253"/>
      <c r="AB1039" s="254"/>
      <c r="AC1039" s="254"/>
      <c r="AD1039" s="255" t="str">
        <f>IF(ISBLANK(GroupMember[[#This Row],[1. Identifiant interne d’exploitation agricole*]]),"",IF(ISERROR(MATCH(GroupMember[[#This Row],[1. Identifiant interne d’exploitation agricole*]],CertifiedCrop[1. Identifiant interne d’exploitation agricole*],0)),FALSE,TRUE))</f>
        <v/>
      </c>
      <c r="AE1039" s="255" t="str">
        <f>IF(ISBLANK(GroupMember[[#This Row],[1. Identifiant interne d’exploitation agricole*]]),"",IF(ISERROR(MATCH(GroupMember[[#This Row],[1. Identifiant interne d’exploitation agricole*]],FarmUnit[1. Identifiant interne d’exploitation agricole*],0)),FALSE,TRUE))</f>
        <v/>
      </c>
      <c r="AF1039" s="256" t="str">
        <f t="shared" si="76"/>
        <v xml:space="preserve"> </v>
      </c>
      <c r="AG1039" s="257" t="str">
        <f t="shared" si="77"/>
        <v>//</v>
      </c>
      <c r="AH1039" s="258">
        <f t="shared" si="78"/>
        <v>0</v>
      </c>
      <c r="AI1039" s="259">
        <f t="shared" si="79"/>
        <v>0</v>
      </c>
    </row>
    <row r="1040" spans="1:35" ht="15" customHeight="1" x14ac:dyDescent="0.2">
      <c r="A1040" s="243"/>
      <c r="B1040" s="244"/>
      <c r="C1040" s="243"/>
      <c r="D1040" s="244"/>
      <c r="E1040" s="244"/>
      <c r="F1040" s="244"/>
      <c r="G1040" s="244"/>
      <c r="H1040" s="274"/>
      <c r="I1040" s="244"/>
      <c r="J1040" s="244"/>
      <c r="K1040" s="246"/>
      <c r="L1040" s="247"/>
      <c r="M1040" s="247"/>
      <c r="N1040" s="229"/>
      <c r="O1040" s="248"/>
      <c r="P1040" s="248"/>
      <c r="Q1040" s="249"/>
      <c r="R1040" s="225"/>
      <c r="S1040" s="250"/>
      <c r="T1040" s="206"/>
      <c r="U1040" s="211"/>
      <c r="V1040" s="211"/>
      <c r="W1040" s="211"/>
      <c r="X1040" s="251"/>
      <c r="Y1040" s="251"/>
      <c r="Z1040" s="252"/>
      <c r="AA1040" s="253"/>
      <c r="AB1040" s="254"/>
      <c r="AC1040" s="254"/>
      <c r="AD1040" s="255" t="str">
        <f>IF(ISBLANK(GroupMember[[#This Row],[1. Identifiant interne d’exploitation agricole*]]),"",IF(ISERROR(MATCH(GroupMember[[#This Row],[1. Identifiant interne d’exploitation agricole*]],CertifiedCrop[1. Identifiant interne d’exploitation agricole*],0)),FALSE,TRUE))</f>
        <v/>
      </c>
      <c r="AE1040" s="255" t="str">
        <f>IF(ISBLANK(GroupMember[[#This Row],[1. Identifiant interne d’exploitation agricole*]]),"",IF(ISERROR(MATCH(GroupMember[[#This Row],[1. Identifiant interne d’exploitation agricole*]],FarmUnit[1. Identifiant interne d’exploitation agricole*],0)),FALSE,TRUE))</f>
        <v/>
      </c>
      <c r="AF1040" s="256" t="str">
        <f t="shared" si="76"/>
        <v xml:space="preserve"> </v>
      </c>
      <c r="AG1040" s="257" t="str">
        <f t="shared" si="77"/>
        <v>//</v>
      </c>
      <c r="AH1040" s="258">
        <f t="shared" si="78"/>
        <v>0</v>
      </c>
      <c r="AI1040" s="259">
        <f t="shared" si="79"/>
        <v>0</v>
      </c>
    </row>
    <row r="1041" spans="1:35" ht="15" customHeight="1" x14ac:dyDescent="0.2">
      <c r="A1041" s="243"/>
      <c r="B1041" s="244"/>
      <c r="C1041" s="243"/>
      <c r="D1041" s="244"/>
      <c r="E1041" s="244"/>
      <c r="F1041" s="244"/>
      <c r="G1041" s="244"/>
      <c r="H1041" s="274"/>
      <c r="I1041" s="244"/>
      <c r="J1041" s="244"/>
      <c r="K1041" s="246"/>
      <c r="L1041" s="247"/>
      <c r="M1041" s="247"/>
      <c r="N1041" s="229"/>
      <c r="O1041" s="248"/>
      <c r="P1041" s="248"/>
      <c r="Q1041" s="249"/>
      <c r="R1041" s="225"/>
      <c r="S1041" s="250"/>
      <c r="T1041" s="206"/>
      <c r="U1041" s="211"/>
      <c r="V1041" s="211"/>
      <c r="W1041" s="211"/>
      <c r="X1041" s="251"/>
      <c r="Y1041" s="251"/>
      <c r="Z1041" s="252"/>
      <c r="AA1041" s="253"/>
      <c r="AB1041" s="254"/>
      <c r="AC1041" s="254"/>
      <c r="AD1041" s="255" t="str">
        <f>IF(ISBLANK(GroupMember[[#This Row],[1. Identifiant interne d’exploitation agricole*]]),"",IF(ISERROR(MATCH(GroupMember[[#This Row],[1. Identifiant interne d’exploitation agricole*]],CertifiedCrop[1. Identifiant interne d’exploitation agricole*],0)),FALSE,TRUE))</f>
        <v/>
      </c>
      <c r="AE1041" s="255" t="str">
        <f>IF(ISBLANK(GroupMember[[#This Row],[1. Identifiant interne d’exploitation agricole*]]),"",IF(ISERROR(MATCH(GroupMember[[#This Row],[1. Identifiant interne d’exploitation agricole*]],FarmUnit[1. Identifiant interne d’exploitation agricole*],0)),FALSE,TRUE))</f>
        <v/>
      </c>
      <c r="AF1041" s="256" t="str">
        <f t="shared" si="76"/>
        <v xml:space="preserve"> </v>
      </c>
      <c r="AG1041" s="257" t="str">
        <f t="shared" si="77"/>
        <v>//</v>
      </c>
      <c r="AH1041" s="258">
        <f t="shared" si="78"/>
        <v>0</v>
      </c>
      <c r="AI1041" s="259">
        <f t="shared" si="79"/>
        <v>0</v>
      </c>
    </row>
    <row r="1042" spans="1:35" ht="15" customHeight="1" x14ac:dyDescent="0.2">
      <c r="A1042" s="243"/>
      <c r="B1042" s="244"/>
      <c r="C1042" s="243"/>
      <c r="D1042" s="244"/>
      <c r="E1042" s="244"/>
      <c r="F1042" s="244"/>
      <c r="G1042" s="244"/>
      <c r="H1042" s="274"/>
      <c r="I1042" s="244"/>
      <c r="J1042" s="244"/>
      <c r="K1042" s="246"/>
      <c r="L1042" s="247"/>
      <c r="M1042" s="247"/>
      <c r="N1042" s="229"/>
      <c r="O1042" s="248"/>
      <c r="P1042" s="248"/>
      <c r="Q1042" s="249"/>
      <c r="R1042" s="225"/>
      <c r="S1042" s="250"/>
      <c r="T1042" s="211"/>
      <c r="U1042" s="211"/>
      <c r="V1042" s="211"/>
      <c r="W1042" s="211"/>
      <c r="X1042" s="251"/>
      <c r="Y1042" s="251"/>
      <c r="Z1042" s="252"/>
      <c r="AA1042" s="253"/>
      <c r="AB1042" s="254"/>
      <c r="AC1042" s="254"/>
      <c r="AD1042" s="255" t="str">
        <f>IF(ISBLANK(GroupMember[[#This Row],[1. Identifiant interne d’exploitation agricole*]]),"",IF(ISERROR(MATCH(GroupMember[[#This Row],[1. Identifiant interne d’exploitation agricole*]],CertifiedCrop[1. Identifiant interne d’exploitation agricole*],0)),FALSE,TRUE))</f>
        <v/>
      </c>
      <c r="AE1042" s="255" t="str">
        <f>IF(ISBLANK(GroupMember[[#This Row],[1. Identifiant interne d’exploitation agricole*]]),"",IF(ISERROR(MATCH(GroupMember[[#This Row],[1. Identifiant interne d’exploitation agricole*]],FarmUnit[1. Identifiant interne d’exploitation agricole*],0)),FALSE,TRUE))</f>
        <v/>
      </c>
      <c r="AF1042" s="256" t="str">
        <f t="shared" si="76"/>
        <v xml:space="preserve"> </v>
      </c>
      <c r="AG1042" s="257" t="str">
        <f t="shared" si="77"/>
        <v>//</v>
      </c>
      <c r="AH1042" s="258">
        <f t="shared" si="78"/>
        <v>0</v>
      </c>
      <c r="AI1042" s="259">
        <f t="shared" si="79"/>
        <v>0</v>
      </c>
    </row>
    <row r="1043" spans="1:35" ht="15" customHeight="1" x14ac:dyDescent="0.2">
      <c r="A1043" s="243"/>
      <c r="B1043" s="244"/>
      <c r="C1043" s="243"/>
      <c r="D1043" s="244"/>
      <c r="E1043" s="244"/>
      <c r="F1043" s="244"/>
      <c r="G1043" s="244"/>
      <c r="H1043" s="274"/>
      <c r="I1043" s="244"/>
      <c r="J1043" s="244"/>
      <c r="K1043" s="246"/>
      <c r="L1043" s="247"/>
      <c r="M1043" s="247"/>
      <c r="N1043" s="229"/>
      <c r="O1043" s="248"/>
      <c r="P1043" s="248"/>
      <c r="Q1043" s="249"/>
      <c r="R1043" s="225"/>
      <c r="S1043" s="250"/>
      <c r="T1043" s="244"/>
      <c r="U1043" s="250"/>
      <c r="V1043" s="250"/>
      <c r="W1043" s="250"/>
      <c r="X1043" s="251"/>
      <c r="Y1043" s="251"/>
      <c r="Z1043" s="252"/>
      <c r="AA1043" s="253"/>
      <c r="AB1043" s="254"/>
      <c r="AC1043" s="254"/>
      <c r="AD1043" s="255" t="str">
        <f>IF(ISBLANK(GroupMember[[#This Row],[1. Identifiant interne d’exploitation agricole*]]),"",IF(ISERROR(MATCH(GroupMember[[#This Row],[1. Identifiant interne d’exploitation agricole*]],CertifiedCrop[1. Identifiant interne d’exploitation agricole*],0)),FALSE,TRUE))</f>
        <v/>
      </c>
      <c r="AE1043" s="255" t="str">
        <f>IF(ISBLANK(GroupMember[[#This Row],[1. Identifiant interne d’exploitation agricole*]]),"",IF(ISERROR(MATCH(GroupMember[[#This Row],[1. Identifiant interne d’exploitation agricole*]],FarmUnit[1. Identifiant interne d’exploitation agricole*],0)),FALSE,TRUE))</f>
        <v/>
      </c>
      <c r="AF1043" s="256" t="str">
        <f t="shared" si="76"/>
        <v xml:space="preserve"> </v>
      </c>
      <c r="AG1043" s="257" t="str">
        <f t="shared" si="77"/>
        <v>//</v>
      </c>
      <c r="AH1043" s="258">
        <f t="shared" si="78"/>
        <v>0</v>
      </c>
      <c r="AI1043" s="259">
        <f t="shared" si="79"/>
        <v>0</v>
      </c>
    </row>
    <row r="1044" spans="1:35" ht="15" customHeight="1" x14ac:dyDescent="0.2">
      <c r="A1044" s="243"/>
      <c r="B1044" s="244"/>
      <c r="C1044" s="243"/>
      <c r="D1044" s="244"/>
      <c r="E1044" s="244"/>
      <c r="F1044" s="244"/>
      <c r="G1044" s="244"/>
      <c r="H1044" s="274"/>
      <c r="I1044" s="244"/>
      <c r="J1044" s="244"/>
      <c r="K1044" s="246"/>
      <c r="L1044" s="247"/>
      <c r="M1044" s="247"/>
      <c r="N1044" s="229"/>
      <c r="O1044" s="248"/>
      <c r="P1044" s="248"/>
      <c r="Q1044" s="249"/>
      <c r="R1044" s="225"/>
      <c r="S1044" s="250"/>
      <c r="T1044" s="244"/>
      <c r="U1044" s="250"/>
      <c r="V1044" s="250"/>
      <c r="W1044" s="250"/>
      <c r="X1044" s="251"/>
      <c r="Y1044" s="251"/>
      <c r="Z1044" s="252"/>
      <c r="AA1044" s="253"/>
      <c r="AB1044" s="254"/>
      <c r="AC1044" s="254"/>
      <c r="AD1044" s="255" t="str">
        <f>IF(ISBLANK(GroupMember[[#This Row],[1. Identifiant interne d’exploitation agricole*]]),"",IF(ISERROR(MATCH(GroupMember[[#This Row],[1. Identifiant interne d’exploitation agricole*]],CertifiedCrop[1. Identifiant interne d’exploitation agricole*],0)),FALSE,TRUE))</f>
        <v/>
      </c>
      <c r="AE1044" s="255" t="str">
        <f>IF(ISBLANK(GroupMember[[#This Row],[1. Identifiant interne d’exploitation agricole*]]),"",IF(ISERROR(MATCH(GroupMember[[#This Row],[1. Identifiant interne d’exploitation agricole*]],FarmUnit[1. Identifiant interne d’exploitation agricole*],0)),FALSE,TRUE))</f>
        <v/>
      </c>
      <c r="AF1044" s="256" t="str">
        <f t="shared" si="76"/>
        <v xml:space="preserve"> </v>
      </c>
      <c r="AG1044" s="257" t="str">
        <f t="shared" si="77"/>
        <v>//</v>
      </c>
      <c r="AH1044" s="258">
        <f t="shared" si="78"/>
        <v>0</v>
      </c>
      <c r="AI1044" s="259">
        <f t="shared" si="79"/>
        <v>0</v>
      </c>
    </row>
    <row r="1045" spans="1:35" ht="15" customHeight="1" x14ac:dyDescent="0.2">
      <c r="A1045" s="243"/>
      <c r="B1045" s="244"/>
      <c r="C1045" s="243"/>
      <c r="D1045" s="244"/>
      <c r="E1045" s="244"/>
      <c r="F1045" s="244"/>
      <c r="G1045" s="244"/>
      <c r="H1045" s="274"/>
      <c r="I1045" s="244"/>
      <c r="J1045" s="244"/>
      <c r="K1045" s="246"/>
      <c r="L1045" s="247"/>
      <c r="M1045" s="247"/>
      <c r="N1045" s="229"/>
      <c r="O1045" s="248"/>
      <c r="P1045" s="248"/>
      <c r="Q1045" s="249"/>
      <c r="R1045" s="225"/>
      <c r="S1045" s="250"/>
      <c r="T1045" s="244"/>
      <c r="U1045" s="250"/>
      <c r="V1045" s="250"/>
      <c r="W1045" s="250"/>
      <c r="X1045" s="251"/>
      <c r="Y1045" s="251"/>
      <c r="Z1045" s="252"/>
      <c r="AA1045" s="253"/>
      <c r="AB1045" s="254"/>
      <c r="AC1045" s="254"/>
      <c r="AD1045" s="255" t="str">
        <f>IF(ISBLANK(GroupMember[[#This Row],[1. Identifiant interne d’exploitation agricole*]]),"",IF(ISERROR(MATCH(GroupMember[[#This Row],[1. Identifiant interne d’exploitation agricole*]],CertifiedCrop[1. Identifiant interne d’exploitation agricole*],0)),FALSE,TRUE))</f>
        <v/>
      </c>
      <c r="AE1045" s="255" t="str">
        <f>IF(ISBLANK(GroupMember[[#This Row],[1. Identifiant interne d’exploitation agricole*]]),"",IF(ISERROR(MATCH(GroupMember[[#This Row],[1. Identifiant interne d’exploitation agricole*]],FarmUnit[1. Identifiant interne d’exploitation agricole*],0)),FALSE,TRUE))</f>
        <v/>
      </c>
      <c r="AF1045" s="256" t="str">
        <f t="shared" si="76"/>
        <v xml:space="preserve"> </v>
      </c>
      <c r="AG1045" s="257" t="str">
        <f t="shared" si="77"/>
        <v>//</v>
      </c>
      <c r="AH1045" s="258">
        <f t="shared" si="78"/>
        <v>0</v>
      </c>
      <c r="AI1045" s="259">
        <f t="shared" si="79"/>
        <v>0</v>
      </c>
    </row>
    <row r="1046" spans="1:35" ht="15" customHeight="1" x14ac:dyDescent="0.2">
      <c r="A1046" s="243"/>
      <c r="B1046" s="244"/>
      <c r="C1046" s="243"/>
      <c r="D1046" s="244"/>
      <c r="E1046" s="244"/>
      <c r="F1046" s="244"/>
      <c r="G1046" s="244"/>
      <c r="H1046" s="274"/>
      <c r="I1046" s="244"/>
      <c r="J1046" s="244"/>
      <c r="K1046" s="246"/>
      <c r="L1046" s="247"/>
      <c r="M1046" s="247"/>
      <c r="N1046" s="229"/>
      <c r="O1046" s="248"/>
      <c r="P1046" s="248"/>
      <c r="Q1046" s="249"/>
      <c r="R1046" s="225"/>
      <c r="S1046" s="250"/>
      <c r="T1046" s="244"/>
      <c r="U1046" s="250"/>
      <c r="V1046" s="250"/>
      <c r="W1046" s="250"/>
      <c r="X1046" s="251"/>
      <c r="Y1046" s="251"/>
      <c r="Z1046" s="252"/>
      <c r="AA1046" s="253"/>
      <c r="AB1046" s="254"/>
      <c r="AC1046" s="254"/>
      <c r="AD1046" s="255" t="str">
        <f>IF(ISBLANK(GroupMember[[#This Row],[1. Identifiant interne d’exploitation agricole*]]),"",IF(ISERROR(MATCH(GroupMember[[#This Row],[1. Identifiant interne d’exploitation agricole*]],CertifiedCrop[1. Identifiant interne d’exploitation agricole*],0)),FALSE,TRUE))</f>
        <v/>
      </c>
      <c r="AE1046" s="255" t="str">
        <f>IF(ISBLANK(GroupMember[[#This Row],[1. Identifiant interne d’exploitation agricole*]]),"",IF(ISERROR(MATCH(GroupMember[[#This Row],[1. Identifiant interne d’exploitation agricole*]],FarmUnit[1. Identifiant interne d’exploitation agricole*],0)),FALSE,TRUE))</f>
        <v/>
      </c>
      <c r="AF1046" s="256" t="str">
        <f t="shared" si="76"/>
        <v xml:space="preserve"> </v>
      </c>
      <c r="AG1046" s="257" t="str">
        <f t="shared" si="77"/>
        <v>//</v>
      </c>
      <c r="AH1046" s="258">
        <f t="shared" si="78"/>
        <v>0</v>
      </c>
      <c r="AI1046" s="259">
        <f t="shared" si="79"/>
        <v>0</v>
      </c>
    </row>
    <row r="1047" spans="1:35" ht="15" customHeight="1" x14ac:dyDescent="0.2">
      <c r="A1047" s="243"/>
      <c r="B1047" s="244"/>
      <c r="C1047" s="243"/>
      <c r="D1047" s="244"/>
      <c r="E1047" s="244"/>
      <c r="F1047" s="244"/>
      <c r="G1047" s="244"/>
      <c r="H1047" s="274"/>
      <c r="I1047" s="244"/>
      <c r="J1047" s="244"/>
      <c r="K1047" s="246"/>
      <c r="L1047" s="247"/>
      <c r="M1047" s="247"/>
      <c r="N1047" s="229"/>
      <c r="O1047" s="248"/>
      <c r="P1047" s="248"/>
      <c r="Q1047" s="249"/>
      <c r="R1047" s="225"/>
      <c r="S1047" s="250"/>
      <c r="T1047" s="244"/>
      <c r="U1047" s="250"/>
      <c r="V1047" s="250"/>
      <c r="W1047" s="250"/>
      <c r="X1047" s="251"/>
      <c r="Y1047" s="251"/>
      <c r="Z1047" s="252"/>
      <c r="AA1047" s="253"/>
      <c r="AB1047" s="254"/>
      <c r="AC1047" s="254"/>
      <c r="AD1047" s="255" t="str">
        <f>IF(ISBLANK(GroupMember[[#This Row],[1. Identifiant interne d’exploitation agricole*]]),"",IF(ISERROR(MATCH(GroupMember[[#This Row],[1. Identifiant interne d’exploitation agricole*]],CertifiedCrop[1. Identifiant interne d’exploitation agricole*],0)),FALSE,TRUE))</f>
        <v/>
      </c>
      <c r="AE1047" s="255" t="str">
        <f>IF(ISBLANK(GroupMember[[#This Row],[1. Identifiant interne d’exploitation agricole*]]),"",IF(ISERROR(MATCH(GroupMember[[#This Row],[1. Identifiant interne d’exploitation agricole*]],FarmUnit[1. Identifiant interne d’exploitation agricole*],0)),FALSE,TRUE))</f>
        <v/>
      </c>
      <c r="AF1047" s="256" t="str">
        <f t="shared" si="76"/>
        <v xml:space="preserve"> </v>
      </c>
      <c r="AG1047" s="257" t="str">
        <f t="shared" si="77"/>
        <v>//</v>
      </c>
      <c r="AH1047" s="258">
        <f t="shared" si="78"/>
        <v>0</v>
      </c>
      <c r="AI1047" s="259">
        <f t="shared" si="79"/>
        <v>0</v>
      </c>
    </row>
    <row r="1048" spans="1:35" ht="15" customHeight="1" x14ac:dyDescent="0.2">
      <c r="A1048" s="243"/>
      <c r="B1048" s="244"/>
      <c r="C1048" s="243"/>
      <c r="D1048" s="244"/>
      <c r="E1048" s="244"/>
      <c r="F1048" s="244"/>
      <c r="G1048" s="244"/>
      <c r="H1048" s="274"/>
      <c r="I1048" s="244"/>
      <c r="J1048" s="244"/>
      <c r="K1048" s="246"/>
      <c r="L1048" s="247"/>
      <c r="M1048" s="247"/>
      <c r="N1048" s="229"/>
      <c r="O1048" s="248"/>
      <c r="P1048" s="248"/>
      <c r="Q1048" s="249"/>
      <c r="R1048" s="225"/>
      <c r="S1048" s="250"/>
      <c r="T1048" s="244"/>
      <c r="U1048" s="250"/>
      <c r="V1048" s="250"/>
      <c r="W1048" s="250"/>
      <c r="X1048" s="251"/>
      <c r="Y1048" s="251"/>
      <c r="Z1048" s="252"/>
      <c r="AA1048" s="253"/>
      <c r="AB1048" s="254"/>
      <c r="AC1048" s="254"/>
      <c r="AD1048" s="255" t="str">
        <f>IF(ISBLANK(GroupMember[[#This Row],[1. Identifiant interne d’exploitation agricole*]]),"",IF(ISERROR(MATCH(GroupMember[[#This Row],[1. Identifiant interne d’exploitation agricole*]],CertifiedCrop[1. Identifiant interne d’exploitation agricole*],0)),FALSE,TRUE))</f>
        <v/>
      </c>
      <c r="AE1048" s="255" t="str">
        <f>IF(ISBLANK(GroupMember[[#This Row],[1. Identifiant interne d’exploitation agricole*]]),"",IF(ISERROR(MATCH(GroupMember[[#This Row],[1. Identifiant interne d’exploitation agricole*]],FarmUnit[1. Identifiant interne d’exploitation agricole*],0)),FALSE,TRUE))</f>
        <v/>
      </c>
      <c r="AF1048" s="256" t="str">
        <f t="shared" si="76"/>
        <v xml:space="preserve"> </v>
      </c>
      <c r="AG1048" s="257" t="str">
        <f t="shared" si="77"/>
        <v>//</v>
      </c>
      <c r="AH1048" s="258">
        <f t="shared" si="78"/>
        <v>0</v>
      </c>
      <c r="AI1048" s="259">
        <f t="shared" si="79"/>
        <v>0</v>
      </c>
    </row>
    <row r="1049" spans="1:35" ht="15" customHeight="1" x14ac:dyDescent="0.2">
      <c r="A1049" s="243"/>
      <c r="B1049" s="244"/>
      <c r="C1049" s="243"/>
      <c r="D1049" s="244"/>
      <c r="E1049" s="244"/>
      <c r="F1049" s="244"/>
      <c r="G1049" s="244"/>
      <c r="H1049" s="274"/>
      <c r="I1049" s="244"/>
      <c r="J1049" s="244"/>
      <c r="K1049" s="246"/>
      <c r="L1049" s="247"/>
      <c r="M1049" s="247"/>
      <c r="N1049" s="229"/>
      <c r="O1049" s="248"/>
      <c r="P1049" s="248"/>
      <c r="Q1049" s="249"/>
      <c r="R1049" s="225"/>
      <c r="S1049" s="250"/>
      <c r="T1049" s="244"/>
      <c r="U1049" s="250"/>
      <c r="V1049" s="250"/>
      <c r="W1049" s="250"/>
      <c r="X1049" s="251"/>
      <c r="Y1049" s="251"/>
      <c r="Z1049" s="252"/>
      <c r="AA1049" s="253"/>
      <c r="AB1049" s="254"/>
      <c r="AC1049" s="254"/>
      <c r="AD1049" s="255" t="str">
        <f>IF(ISBLANK(GroupMember[[#This Row],[1. Identifiant interne d’exploitation agricole*]]),"",IF(ISERROR(MATCH(GroupMember[[#This Row],[1. Identifiant interne d’exploitation agricole*]],CertifiedCrop[1. Identifiant interne d’exploitation agricole*],0)),FALSE,TRUE))</f>
        <v/>
      </c>
      <c r="AE1049" s="255" t="str">
        <f>IF(ISBLANK(GroupMember[[#This Row],[1. Identifiant interne d’exploitation agricole*]]),"",IF(ISERROR(MATCH(GroupMember[[#This Row],[1. Identifiant interne d’exploitation agricole*]],FarmUnit[1. Identifiant interne d’exploitation agricole*],0)),FALSE,TRUE))</f>
        <v/>
      </c>
      <c r="AF1049" s="256" t="str">
        <f t="shared" si="76"/>
        <v xml:space="preserve"> </v>
      </c>
      <c r="AG1049" s="257" t="str">
        <f t="shared" si="77"/>
        <v>//</v>
      </c>
      <c r="AH1049" s="258">
        <f t="shared" si="78"/>
        <v>0</v>
      </c>
      <c r="AI1049" s="259">
        <f t="shared" si="79"/>
        <v>0</v>
      </c>
    </row>
    <row r="1050" spans="1:35" ht="15" customHeight="1" x14ac:dyDescent="0.2">
      <c r="A1050" s="243"/>
      <c r="B1050" s="244"/>
      <c r="C1050" s="243"/>
      <c r="D1050" s="244"/>
      <c r="E1050" s="244"/>
      <c r="F1050" s="244"/>
      <c r="G1050" s="244"/>
      <c r="H1050" s="274"/>
      <c r="I1050" s="244"/>
      <c r="J1050" s="244"/>
      <c r="K1050" s="246"/>
      <c r="L1050" s="247"/>
      <c r="M1050" s="247"/>
      <c r="N1050" s="229"/>
      <c r="O1050" s="248"/>
      <c r="P1050" s="248"/>
      <c r="Q1050" s="249"/>
      <c r="R1050" s="225"/>
      <c r="S1050" s="250"/>
      <c r="T1050" s="244"/>
      <c r="U1050" s="250"/>
      <c r="V1050" s="250"/>
      <c r="W1050" s="250"/>
      <c r="X1050" s="251"/>
      <c r="Y1050" s="251"/>
      <c r="Z1050" s="252"/>
      <c r="AA1050" s="253"/>
      <c r="AB1050" s="254"/>
      <c r="AC1050" s="254"/>
      <c r="AD1050" s="255" t="str">
        <f>IF(ISBLANK(GroupMember[[#This Row],[1. Identifiant interne d’exploitation agricole*]]),"",IF(ISERROR(MATCH(GroupMember[[#This Row],[1. Identifiant interne d’exploitation agricole*]],CertifiedCrop[1. Identifiant interne d’exploitation agricole*],0)),FALSE,TRUE))</f>
        <v/>
      </c>
      <c r="AE1050" s="255" t="str">
        <f>IF(ISBLANK(GroupMember[[#This Row],[1. Identifiant interne d’exploitation agricole*]]),"",IF(ISERROR(MATCH(GroupMember[[#This Row],[1. Identifiant interne d’exploitation agricole*]],FarmUnit[1. Identifiant interne d’exploitation agricole*],0)),FALSE,TRUE))</f>
        <v/>
      </c>
      <c r="AF1050" s="256" t="str">
        <f t="shared" si="76"/>
        <v xml:space="preserve"> </v>
      </c>
      <c r="AG1050" s="257" t="str">
        <f t="shared" si="77"/>
        <v>//</v>
      </c>
      <c r="AH1050" s="258">
        <f t="shared" si="78"/>
        <v>0</v>
      </c>
      <c r="AI1050" s="259">
        <f t="shared" si="79"/>
        <v>0</v>
      </c>
    </row>
    <row r="1051" spans="1:35" ht="15" customHeight="1" x14ac:dyDescent="0.2">
      <c r="A1051" s="243"/>
      <c r="B1051" s="244"/>
      <c r="C1051" s="243"/>
      <c r="D1051" s="244"/>
      <c r="E1051" s="244"/>
      <c r="F1051" s="244"/>
      <c r="G1051" s="244"/>
      <c r="H1051" s="274"/>
      <c r="I1051" s="244"/>
      <c r="J1051" s="244"/>
      <c r="K1051" s="246"/>
      <c r="L1051" s="247"/>
      <c r="M1051" s="247"/>
      <c r="N1051" s="229"/>
      <c r="O1051" s="248"/>
      <c r="P1051" s="248"/>
      <c r="Q1051" s="249"/>
      <c r="R1051" s="225"/>
      <c r="S1051" s="250"/>
      <c r="T1051" s="244"/>
      <c r="U1051" s="250"/>
      <c r="V1051" s="250"/>
      <c r="W1051" s="250"/>
      <c r="X1051" s="251"/>
      <c r="Y1051" s="251"/>
      <c r="Z1051" s="252"/>
      <c r="AA1051" s="253"/>
      <c r="AB1051" s="254"/>
      <c r="AC1051" s="254"/>
      <c r="AD1051" s="255" t="str">
        <f>IF(ISBLANK(GroupMember[[#This Row],[1. Identifiant interne d’exploitation agricole*]]),"",IF(ISERROR(MATCH(GroupMember[[#This Row],[1. Identifiant interne d’exploitation agricole*]],CertifiedCrop[1. Identifiant interne d’exploitation agricole*],0)),FALSE,TRUE))</f>
        <v/>
      </c>
      <c r="AE1051" s="255" t="str">
        <f>IF(ISBLANK(GroupMember[[#This Row],[1. Identifiant interne d’exploitation agricole*]]),"",IF(ISERROR(MATCH(GroupMember[[#This Row],[1. Identifiant interne d’exploitation agricole*]],FarmUnit[1. Identifiant interne d’exploitation agricole*],0)),FALSE,TRUE))</f>
        <v/>
      </c>
      <c r="AF1051" s="256" t="str">
        <f t="shared" si="76"/>
        <v xml:space="preserve"> </v>
      </c>
      <c r="AG1051" s="257" t="str">
        <f t="shared" si="77"/>
        <v>//</v>
      </c>
      <c r="AH1051" s="258">
        <f t="shared" si="78"/>
        <v>0</v>
      </c>
      <c r="AI1051" s="259">
        <f t="shared" si="79"/>
        <v>0</v>
      </c>
    </row>
    <row r="1052" spans="1:35" ht="15" customHeight="1" x14ac:dyDescent="0.2">
      <c r="A1052" s="243"/>
      <c r="B1052" s="244"/>
      <c r="C1052" s="243"/>
      <c r="D1052" s="244"/>
      <c r="E1052" s="244"/>
      <c r="F1052" s="244"/>
      <c r="G1052" s="244"/>
      <c r="H1052" s="274"/>
      <c r="I1052" s="244"/>
      <c r="J1052" s="244"/>
      <c r="K1052" s="246"/>
      <c r="L1052" s="247"/>
      <c r="M1052" s="247"/>
      <c r="N1052" s="229"/>
      <c r="O1052" s="248"/>
      <c r="P1052" s="248"/>
      <c r="Q1052" s="249"/>
      <c r="R1052" s="225"/>
      <c r="S1052" s="250"/>
      <c r="T1052" s="244"/>
      <c r="U1052" s="250"/>
      <c r="V1052" s="250"/>
      <c r="W1052" s="250"/>
      <c r="X1052" s="251"/>
      <c r="Y1052" s="251"/>
      <c r="Z1052" s="252"/>
      <c r="AA1052" s="253"/>
      <c r="AB1052" s="254"/>
      <c r="AC1052" s="254"/>
      <c r="AD1052" s="255" t="str">
        <f>IF(ISBLANK(GroupMember[[#This Row],[1. Identifiant interne d’exploitation agricole*]]),"",IF(ISERROR(MATCH(GroupMember[[#This Row],[1. Identifiant interne d’exploitation agricole*]],CertifiedCrop[1. Identifiant interne d’exploitation agricole*],0)),FALSE,TRUE))</f>
        <v/>
      </c>
      <c r="AE1052" s="255" t="str">
        <f>IF(ISBLANK(GroupMember[[#This Row],[1. Identifiant interne d’exploitation agricole*]]),"",IF(ISERROR(MATCH(GroupMember[[#This Row],[1. Identifiant interne d’exploitation agricole*]],FarmUnit[1. Identifiant interne d’exploitation agricole*],0)),FALSE,TRUE))</f>
        <v/>
      </c>
      <c r="AF1052" s="256" t="str">
        <f t="shared" si="76"/>
        <v xml:space="preserve"> </v>
      </c>
      <c r="AG1052" s="257" t="str">
        <f t="shared" si="77"/>
        <v>//</v>
      </c>
      <c r="AH1052" s="258">
        <f t="shared" si="78"/>
        <v>0</v>
      </c>
      <c r="AI1052" s="259">
        <f t="shared" si="79"/>
        <v>0</v>
      </c>
    </row>
    <row r="1053" spans="1:35" ht="15" customHeight="1" x14ac:dyDescent="0.2">
      <c r="A1053" s="243"/>
      <c r="B1053" s="244"/>
      <c r="C1053" s="243"/>
      <c r="D1053" s="244"/>
      <c r="E1053" s="244"/>
      <c r="F1053" s="244"/>
      <c r="G1053" s="244"/>
      <c r="H1053" s="274"/>
      <c r="I1053" s="244"/>
      <c r="J1053" s="244"/>
      <c r="K1053" s="246"/>
      <c r="L1053" s="247"/>
      <c r="M1053" s="247"/>
      <c r="N1053" s="229"/>
      <c r="O1053" s="248"/>
      <c r="P1053" s="248"/>
      <c r="Q1053" s="249"/>
      <c r="R1053" s="225"/>
      <c r="S1053" s="250"/>
      <c r="T1053" s="244"/>
      <c r="U1053" s="250"/>
      <c r="V1053" s="250"/>
      <c r="W1053" s="250"/>
      <c r="X1053" s="251"/>
      <c r="Y1053" s="251"/>
      <c r="Z1053" s="252"/>
      <c r="AA1053" s="253"/>
      <c r="AB1053" s="254"/>
      <c r="AC1053" s="254"/>
      <c r="AD1053" s="255" t="str">
        <f>IF(ISBLANK(GroupMember[[#This Row],[1. Identifiant interne d’exploitation agricole*]]),"",IF(ISERROR(MATCH(GroupMember[[#This Row],[1. Identifiant interne d’exploitation agricole*]],CertifiedCrop[1. Identifiant interne d’exploitation agricole*],0)),FALSE,TRUE))</f>
        <v/>
      </c>
      <c r="AE1053" s="255" t="str">
        <f>IF(ISBLANK(GroupMember[[#This Row],[1. Identifiant interne d’exploitation agricole*]]),"",IF(ISERROR(MATCH(GroupMember[[#This Row],[1. Identifiant interne d’exploitation agricole*]],FarmUnit[1. Identifiant interne d’exploitation agricole*],0)),FALSE,TRUE))</f>
        <v/>
      </c>
      <c r="AF1053" s="256" t="str">
        <f t="shared" si="76"/>
        <v xml:space="preserve"> </v>
      </c>
      <c r="AG1053" s="257" t="str">
        <f t="shared" si="77"/>
        <v>//</v>
      </c>
      <c r="AH1053" s="258">
        <f t="shared" si="78"/>
        <v>0</v>
      </c>
      <c r="AI1053" s="259">
        <f t="shared" si="79"/>
        <v>0</v>
      </c>
    </row>
    <row r="1054" spans="1:35" ht="15" customHeight="1" x14ac:dyDescent="0.2">
      <c r="A1054" s="243"/>
      <c r="B1054" s="244"/>
      <c r="C1054" s="243"/>
      <c r="D1054" s="244"/>
      <c r="E1054" s="244"/>
      <c r="F1054" s="244"/>
      <c r="G1054" s="244"/>
      <c r="H1054" s="274"/>
      <c r="I1054" s="244"/>
      <c r="J1054" s="244"/>
      <c r="K1054" s="246"/>
      <c r="L1054" s="247"/>
      <c r="M1054" s="247"/>
      <c r="N1054" s="229"/>
      <c r="O1054" s="248"/>
      <c r="P1054" s="248"/>
      <c r="Q1054" s="249"/>
      <c r="R1054" s="225"/>
      <c r="S1054" s="250"/>
      <c r="T1054" s="244"/>
      <c r="U1054" s="250"/>
      <c r="V1054" s="250"/>
      <c r="W1054" s="250"/>
      <c r="X1054" s="251"/>
      <c r="Y1054" s="251"/>
      <c r="Z1054" s="252"/>
      <c r="AA1054" s="253"/>
      <c r="AB1054" s="254"/>
      <c r="AC1054" s="254"/>
      <c r="AD1054" s="255" t="str">
        <f>IF(ISBLANK(GroupMember[[#This Row],[1. Identifiant interne d’exploitation agricole*]]),"",IF(ISERROR(MATCH(GroupMember[[#This Row],[1. Identifiant interne d’exploitation agricole*]],CertifiedCrop[1. Identifiant interne d’exploitation agricole*],0)),FALSE,TRUE))</f>
        <v/>
      </c>
      <c r="AE1054" s="255" t="str">
        <f>IF(ISBLANK(GroupMember[[#This Row],[1. Identifiant interne d’exploitation agricole*]]),"",IF(ISERROR(MATCH(GroupMember[[#This Row],[1. Identifiant interne d’exploitation agricole*]],FarmUnit[1. Identifiant interne d’exploitation agricole*],0)),FALSE,TRUE))</f>
        <v/>
      </c>
      <c r="AF1054" s="256" t="str">
        <f t="shared" si="76"/>
        <v xml:space="preserve"> </v>
      </c>
      <c r="AG1054" s="257" t="str">
        <f t="shared" si="77"/>
        <v>//</v>
      </c>
      <c r="AH1054" s="258">
        <f t="shared" si="78"/>
        <v>0</v>
      </c>
      <c r="AI1054" s="259">
        <f t="shared" si="79"/>
        <v>0</v>
      </c>
    </row>
    <row r="1055" spans="1:35" ht="15" customHeight="1" x14ac:dyDescent="0.2">
      <c r="A1055" s="243"/>
      <c r="B1055" s="244"/>
      <c r="C1055" s="243"/>
      <c r="D1055" s="244"/>
      <c r="E1055" s="244"/>
      <c r="F1055" s="244"/>
      <c r="G1055" s="244"/>
      <c r="H1055" s="274"/>
      <c r="I1055" s="244"/>
      <c r="J1055" s="244"/>
      <c r="K1055" s="246"/>
      <c r="L1055" s="247"/>
      <c r="M1055" s="247"/>
      <c r="N1055" s="229"/>
      <c r="O1055" s="248"/>
      <c r="P1055" s="248"/>
      <c r="Q1055" s="249"/>
      <c r="R1055" s="225"/>
      <c r="S1055" s="250"/>
      <c r="T1055" s="244"/>
      <c r="U1055" s="250"/>
      <c r="V1055" s="250"/>
      <c r="W1055" s="250"/>
      <c r="X1055" s="251"/>
      <c r="Y1055" s="251"/>
      <c r="Z1055" s="252"/>
      <c r="AA1055" s="253"/>
      <c r="AB1055" s="254"/>
      <c r="AC1055" s="254"/>
      <c r="AD1055" s="255" t="str">
        <f>IF(ISBLANK(GroupMember[[#This Row],[1. Identifiant interne d’exploitation agricole*]]),"",IF(ISERROR(MATCH(GroupMember[[#This Row],[1. Identifiant interne d’exploitation agricole*]],CertifiedCrop[1. Identifiant interne d’exploitation agricole*],0)),FALSE,TRUE))</f>
        <v/>
      </c>
      <c r="AE1055" s="255" t="str">
        <f>IF(ISBLANK(GroupMember[[#This Row],[1. Identifiant interne d’exploitation agricole*]]),"",IF(ISERROR(MATCH(GroupMember[[#This Row],[1. Identifiant interne d’exploitation agricole*]],FarmUnit[1. Identifiant interne d’exploitation agricole*],0)),FALSE,TRUE))</f>
        <v/>
      </c>
      <c r="AF1055" s="256" t="str">
        <f t="shared" si="76"/>
        <v xml:space="preserve"> </v>
      </c>
      <c r="AG1055" s="257" t="str">
        <f t="shared" si="77"/>
        <v>//</v>
      </c>
      <c r="AH1055" s="258">
        <f t="shared" si="78"/>
        <v>0</v>
      </c>
      <c r="AI1055" s="259">
        <f t="shared" si="79"/>
        <v>0</v>
      </c>
    </row>
    <row r="1056" spans="1:35" ht="15" customHeight="1" x14ac:dyDescent="0.2">
      <c r="A1056" s="243"/>
      <c r="B1056" s="244"/>
      <c r="C1056" s="243"/>
      <c r="D1056" s="244"/>
      <c r="E1056" s="244"/>
      <c r="F1056" s="244"/>
      <c r="G1056" s="244"/>
      <c r="H1056" s="274"/>
      <c r="I1056" s="244"/>
      <c r="J1056" s="244"/>
      <c r="K1056" s="246"/>
      <c r="L1056" s="247"/>
      <c r="M1056" s="247"/>
      <c r="N1056" s="229"/>
      <c r="O1056" s="248"/>
      <c r="P1056" s="248"/>
      <c r="Q1056" s="249"/>
      <c r="R1056" s="225"/>
      <c r="S1056" s="250"/>
      <c r="T1056" s="244"/>
      <c r="U1056" s="250"/>
      <c r="V1056" s="250"/>
      <c r="W1056" s="250"/>
      <c r="X1056" s="251"/>
      <c r="Y1056" s="251"/>
      <c r="Z1056" s="252"/>
      <c r="AA1056" s="253"/>
      <c r="AB1056" s="254"/>
      <c r="AC1056" s="254"/>
      <c r="AD1056" s="255" t="str">
        <f>IF(ISBLANK(GroupMember[[#This Row],[1. Identifiant interne d’exploitation agricole*]]),"",IF(ISERROR(MATCH(GroupMember[[#This Row],[1. Identifiant interne d’exploitation agricole*]],CertifiedCrop[1. Identifiant interne d’exploitation agricole*],0)),FALSE,TRUE))</f>
        <v/>
      </c>
      <c r="AE1056" s="255" t="str">
        <f>IF(ISBLANK(GroupMember[[#This Row],[1. Identifiant interne d’exploitation agricole*]]),"",IF(ISERROR(MATCH(GroupMember[[#This Row],[1. Identifiant interne d’exploitation agricole*]],FarmUnit[1. Identifiant interne d’exploitation agricole*],0)),FALSE,TRUE))</f>
        <v/>
      </c>
      <c r="AF1056" s="256" t="str">
        <f t="shared" si="76"/>
        <v xml:space="preserve"> </v>
      </c>
      <c r="AG1056" s="257" t="str">
        <f t="shared" si="77"/>
        <v>//</v>
      </c>
      <c r="AH1056" s="258">
        <f t="shared" si="78"/>
        <v>0</v>
      </c>
      <c r="AI1056" s="259">
        <f t="shared" si="79"/>
        <v>0</v>
      </c>
    </row>
    <row r="1057" spans="1:35" ht="15" customHeight="1" x14ac:dyDescent="0.2">
      <c r="A1057" s="243"/>
      <c r="B1057" s="244"/>
      <c r="C1057" s="243"/>
      <c r="D1057" s="244"/>
      <c r="E1057" s="244"/>
      <c r="F1057" s="244"/>
      <c r="G1057" s="244"/>
      <c r="H1057" s="274"/>
      <c r="I1057" s="244"/>
      <c r="J1057" s="244"/>
      <c r="K1057" s="246"/>
      <c r="L1057" s="247"/>
      <c r="M1057" s="247"/>
      <c r="N1057" s="229"/>
      <c r="O1057" s="248"/>
      <c r="P1057" s="248"/>
      <c r="Q1057" s="249"/>
      <c r="R1057" s="225"/>
      <c r="S1057" s="250"/>
      <c r="T1057" s="244"/>
      <c r="U1057" s="250"/>
      <c r="V1057" s="250"/>
      <c r="W1057" s="250"/>
      <c r="X1057" s="251"/>
      <c r="Y1057" s="251"/>
      <c r="Z1057" s="252"/>
      <c r="AA1057" s="253"/>
      <c r="AB1057" s="254"/>
      <c r="AC1057" s="254"/>
      <c r="AD1057" s="255" t="str">
        <f>IF(ISBLANK(GroupMember[[#This Row],[1. Identifiant interne d’exploitation agricole*]]),"",IF(ISERROR(MATCH(GroupMember[[#This Row],[1. Identifiant interne d’exploitation agricole*]],CertifiedCrop[1. Identifiant interne d’exploitation agricole*],0)),FALSE,TRUE))</f>
        <v/>
      </c>
      <c r="AE1057" s="255" t="str">
        <f>IF(ISBLANK(GroupMember[[#This Row],[1. Identifiant interne d’exploitation agricole*]]),"",IF(ISERROR(MATCH(GroupMember[[#This Row],[1. Identifiant interne d’exploitation agricole*]],FarmUnit[1. Identifiant interne d’exploitation agricole*],0)),FALSE,TRUE))</f>
        <v/>
      </c>
      <c r="AF1057" s="256" t="str">
        <f t="shared" si="76"/>
        <v xml:space="preserve"> </v>
      </c>
      <c r="AG1057" s="257" t="str">
        <f t="shared" si="77"/>
        <v>//</v>
      </c>
      <c r="AH1057" s="258">
        <f t="shared" si="78"/>
        <v>0</v>
      </c>
      <c r="AI1057" s="259">
        <f t="shared" si="79"/>
        <v>0</v>
      </c>
    </row>
    <row r="1058" spans="1:35" ht="15" customHeight="1" x14ac:dyDescent="0.2">
      <c r="A1058" s="243"/>
      <c r="B1058" s="244"/>
      <c r="C1058" s="243"/>
      <c r="D1058" s="244"/>
      <c r="E1058" s="244"/>
      <c r="F1058" s="244"/>
      <c r="G1058" s="244"/>
      <c r="H1058" s="274"/>
      <c r="I1058" s="244"/>
      <c r="J1058" s="244"/>
      <c r="K1058" s="246"/>
      <c r="L1058" s="247"/>
      <c r="M1058" s="247"/>
      <c r="N1058" s="229"/>
      <c r="O1058" s="248"/>
      <c r="P1058" s="248"/>
      <c r="Q1058" s="249"/>
      <c r="R1058" s="225"/>
      <c r="S1058" s="250"/>
      <c r="T1058" s="244"/>
      <c r="U1058" s="250"/>
      <c r="V1058" s="250"/>
      <c r="W1058" s="250"/>
      <c r="X1058" s="251"/>
      <c r="Y1058" s="251"/>
      <c r="Z1058" s="252"/>
      <c r="AA1058" s="253"/>
      <c r="AB1058" s="254"/>
      <c r="AC1058" s="254"/>
      <c r="AD1058" s="255" t="str">
        <f>IF(ISBLANK(GroupMember[[#This Row],[1. Identifiant interne d’exploitation agricole*]]),"",IF(ISERROR(MATCH(GroupMember[[#This Row],[1. Identifiant interne d’exploitation agricole*]],CertifiedCrop[1. Identifiant interne d’exploitation agricole*],0)),FALSE,TRUE))</f>
        <v/>
      </c>
      <c r="AE1058" s="255" t="str">
        <f>IF(ISBLANK(GroupMember[[#This Row],[1. Identifiant interne d’exploitation agricole*]]),"",IF(ISERROR(MATCH(GroupMember[[#This Row],[1. Identifiant interne d’exploitation agricole*]],FarmUnit[1. Identifiant interne d’exploitation agricole*],0)),FALSE,TRUE))</f>
        <v/>
      </c>
      <c r="AF1058" s="256" t="str">
        <f t="shared" si="76"/>
        <v xml:space="preserve"> </v>
      </c>
      <c r="AG1058" s="257" t="str">
        <f t="shared" si="77"/>
        <v>//</v>
      </c>
      <c r="AH1058" s="258">
        <f t="shared" si="78"/>
        <v>0</v>
      </c>
      <c r="AI1058" s="259">
        <f t="shared" si="79"/>
        <v>0</v>
      </c>
    </row>
    <row r="1059" spans="1:35" ht="15" customHeight="1" x14ac:dyDescent="0.2">
      <c r="A1059" s="243"/>
      <c r="B1059" s="244"/>
      <c r="C1059" s="243"/>
      <c r="D1059" s="244"/>
      <c r="E1059" s="244"/>
      <c r="F1059" s="244"/>
      <c r="G1059" s="244"/>
      <c r="H1059" s="274"/>
      <c r="I1059" s="244"/>
      <c r="J1059" s="244"/>
      <c r="K1059" s="246"/>
      <c r="L1059" s="247"/>
      <c r="M1059" s="247"/>
      <c r="N1059" s="229"/>
      <c r="O1059" s="248"/>
      <c r="P1059" s="248"/>
      <c r="Q1059" s="249"/>
      <c r="R1059" s="225"/>
      <c r="S1059" s="250"/>
      <c r="T1059" s="244"/>
      <c r="U1059" s="250"/>
      <c r="V1059" s="250"/>
      <c r="W1059" s="250"/>
      <c r="X1059" s="251"/>
      <c r="Y1059" s="251"/>
      <c r="Z1059" s="252"/>
      <c r="AA1059" s="253"/>
      <c r="AB1059" s="254"/>
      <c r="AC1059" s="254"/>
      <c r="AD1059" s="255" t="str">
        <f>IF(ISBLANK(GroupMember[[#This Row],[1. Identifiant interne d’exploitation agricole*]]),"",IF(ISERROR(MATCH(GroupMember[[#This Row],[1. Identifiant interne d’exploitation agricole*]],CertifiedCrop[1. Identifiant interne d’exploitation agricole*],0)),FALSE,TRUE))</f>
        <v/>
      </c>
      <c r="AE1059" s="255" t="str">
        <f>IF(ISBLANK(GroupMember[[#This Row],[1. Identifiant interne d’exploitation agricole*]]),"",IF(ISERROR(MATCH(GroupMember[[#This Row],[1. Identifiant interne d’exploitation agricole*]],FarmUnit[1. Identifiant interne d’exploitation agricole*],0)),FALSE,TRUE))</f>
        <v/>
      </c>
      <c r="AF1059" s="256" t="str">
        <f t="shared" si="76"/>
        <v xml:space="preserve"> </v>
      </c>
      <c r="AG1059" s="257" t="str">
        <f t="shared" si="77"/>
        <v>//</v>
      </c>
      <c r="AH1059" s="258">
        <f t="shared" si="78"/>
        <v>0</v>
      </c>
      <c r="AI1059" s="259">
        <f t="shared" si="79"/>
        <v>0</v>
      </c>
    </row>
    <row r="1060" spans="1:35" ht="15" customHeight="1" x14ac:dyDescent="0.2">
      <c r="A1060" s="243"/>
      <c r="B1060" s="244"/>
      <c r="C1060" s="243"/>
      <c r="D1060" s="244"/>
      <c r="E1060" s="244"/>
      <c r="F1060" s="244"/>
      <c r="G1060" s="244"/>
      <c r="H1060" s="274"/>
      <c r="I1060" s="244"/>
      <c r="J1060" s="244"/>
      <c r="K1060" s="246"/>
      <c r="L1060" s="247"/>
      <c r="M1060" s="247"/>
      <c r="N1060" s="229"/>
      <c r="O1060" s="248"/>
      <c r="P1060" s="248"/>
      <c r="Q1060" s="249"/>
      <c r="R1060" s="225"/>
      <c r="S1060" s="250"/>
      <c r="T1060" s="244"/>
      <c r="U1060" s="250"/>
      <c r="V1060" s="250"/>
      <c r="W1060" s="250"/>
      <c r="X1060" s="251"/>
      <c r="Y1060" s="251"/>
      <c r="Z1060" s="252"/>
      <c r="AA1060" s="253"/>
      <c r="AB1060" s="254"/>
      <c r="AC1060" s="254"/>
      <c r="AD1060" s="255" t="str">
        <f>IF(ISBLANK(GroupMember[[#This Row],[1. Identifiant interne d’exploitation agricole*]]),"",IF(ISERROR(MATCH(GroupMember[[#This Row],[1. Identifiant interne d’exploitation agricole*]],CertifiedCrop[1. Identifiant interne d’exploitation agricole*],0)),FALSE,TRUE))</f>
        <v/>
      </c>
      <c r="AE1060" s="255" t="str">
        <f>IF(ISBLANK(GroupMember[[#This Row],[1. Identifiant interne d’exploitation agricole*]]),"",IF(ISERROR(MATCH(GroupMember[[#This Row],[1. Identifiant interne d’exploitation agricole*]],FarmUnit[1. Identifiant interne d’exploitation agricole*],0)),FALSE,TRUE))</f>
        <v/>
      </c>
      <c r="AF1060" s="256" t="str">
        <f t="shared" si="76"/>
        <v xml:space="preserve"> </v>
      </c>
      <c r="AG1060" s="257" t="str">
        <f t="shared" si="77"/>
        <v>//</v>
      </c>
      <c r="AH1060" s="258">
        <f t="shared" si="78"/>
        <v>0</v>
      </c>
      <c r="AI1060" s="259">
        <f t="shared" si="79"/>
        <v>0</v>
      </c>
    </row>
    <row r="1061" spans="1:35" ht="15" customHeight="1" x14ac:dyDescent="0.2">
      <c r="A1061" s="243"/>
      <c r="B1061" s="244"/>
      <c r="C1061" s="243"/>
      <c r="D1061" s="244"/>
      <c r="E1061" s="244"/>
      <c r="F1061" s="244"/>
      <c r="G1061" s="244"/>
      <c r="H1061" s="274"/>
      <c r="I1061" s="244"/>
      <c r="J1061" s="244"/>
      <c r="K1061" s="246"/>
      <c r="L1061" s="247"/>
      <c r="M1061" s="247"/>
      <c r="N1061" s="229"/>
      <c r="O1061" s="248"/>
      <c r="P1061" s="248"/>
      <c r="Q1061" s="249"/>
      <c r="R1061" s="225"/>
      <c r="S1061" s="250"/>
      <c r="T1061" s="244"/>
      <c r="U1061" s="250"/>
      <c r="V1061" s="250"/>
      <c r="W1061" s="250"/>
      <c r="X1061" s="251"/>
      <c r="Y1061" s="251"/>
      <c r="Z1061" s="252"/>
      <c r="AA1061" s="253"/>
      <c r="AB1061" s="254"/>
      <c r="AC1061" s="254"/>
      <c r="AD1061" s="255" t="str">
        <f>IF(ISBLANK(GroupMember[[#This Row],[1. Identifiant interne d’exploitation agricole*]]),"",IF(ISERROR(MATCH(GroupMember[[#This Row],[1. Identifiant interne d’exploitation agricole*]],CertifiedCrop[1. Identifiant interne d’exploitation agricole*],0)),FALSE,TRUE))</f>
        <v/>
      </c>
      <c r="AE1061" s="255" t="str">
        <f>IF(ISBLANK(GroupMember[[#This Row],[1. Identifiant interne d’exploitation agricole*]]),"",IF(ISERROR(MATCH(GroupMember[[#This Row],[1. Identifiant interne d’exploitation agricole*]],FarmUnit[1. Identifiant interne d’exploitation agricole*],0)),FALSE,TRUE))</f>
        <v/>
      </c>
      <c r="AF1061" s="256" t="str">
        <f t="shared" si="76"/>
        <v xml:space="preserve"> </v>
      </c>
      <c r="AG1061" s="257" t="str">
        <f t="shared" si="77"/>
        <v>//</v>
      </c>
      <c r="AH1061" s="258">
        <f t="shared" si="78"/>
        <v>0</v>
      </c>
      <c r="AI1061" s="259">
        <f t="shared" si="79"/>
        <v>0</v>
      </c>
    </row>
    <row r="1062" spans="1:35" ht="15" customHeight="1" x14ac:dyDescent="0.2">
      <c r="A1062" s="243"/>
      <c r="B1062" s="244"/>
      <c r="C1062" s="243"/>
      <c r="D1062" s="244"/>
      <c r="E1062" s="244"/>
      <c r="F1062" s="244"/>
      <c r="G1062" s="244"/>
      <c r="H1062" s="245"/>
      <c r="I1062" s="244"/>
      <c r="J1062" s="244"/>
      <c r="K1062" s="246"/>
      <c r="L1062" s="247"/>
      <c r="M1062" s="247"/>
      <c r="N1062" s="229"/>
      <c r="O1062" s="248"/>
      <c r="P1062" s="248"/>
      <c r="Q1062" s="249"/>
      <c r="R1062" s="225"/>
      <c r="S1062" s="250"/>
      <c r="T1062" s="244"/>
      <c r="U1062" s="250"/>
      <c r="V1062" s="250"/>
      <c r="W1062" s="250"/>
      <c r="X1062" s="251"/>
      <c r="Y1062" s="251"/>
      <c r="Z1062" s="252"/>
      <c r="AA1062" s="253"/>
      <c r="AB1062" s="254"/>
      <c r="AC1062" s="254"/>
      <c r="AD1062" s="255" t="str">
        <f>IF(ISBLANK(GroupMember[[#This Row],[1. Identifiant interne d’exploitation agricole*]]),"",IF(ISERROR(MATCH(GroupMember[[#This Row],[1. Identifiant interne d’exploitation agricole*]],CertifiedCrop[1. Identifiant interne d’exploitation agricole*],0)),FALSE,TRUE))</f>
        <v/>
      </c>
      <c r="AE1062" s="255" t="str">
        <f>IF(ISBLANK(GroupMember[[#This Row],[1. Identifiant interne d’exploitation agricole*]]),"",IF(ISERROR(MATCH(GroupMember[[#This Row],[1. Identifiant interne d’exploitation agricole*]],FarmUnit[1. Identifiant interne d’exploitation agricole*],0)),FALSE,TRUE))</f>
        <v/>
      </c>
      <c r="AF1062" s="256" t="str">
        <f t="shared" si="76"/>
        <v xml:space="preserve"> </v>
      </c>
      <c r="AG1062" s="257" t="str">
        <f t="shared" si="77"/>
        <v>//</v>
      </c>
      <c r="AH1062" s="258">
        <f t="shared" si="78"/>
        <v>0</v>
      </c>
      <c r="AI1062" s="259">
        <f t="shared" si="79"/>
        <v>0</v>
      </c>
    </row>
    <row r="1063" spans="1:35" ht="15" customHeight="1" x14ac:dyDescent="0.2">
      <c r="A1063" s="243"/>
      <c r="B1063" s="244"/>
      <c r="C1063" s="243"/>
      <c r="D1063" s="244"/>
      <c r="E1063" s="244"/>
      <c r="F1063" s="244"/>
      <c r="G1063" s="244"/>
      <c r="H1063" s="245"/>
      <c r="I1063" s="244"/>
      <c r="J1063" s="244"/>
      <c r="K1063" s="246"/>
      <c r="L1063" s="247"/>
      <c r="M1063" s="247"/>
      <c r="N1063" s="229"/>
      <c r="O1063" s="248"/>
      <c r="P1063" s="248"/>
      <c r="Q1063" s="249"/>
      <c r="R1063" s="225"/>
      <c r="S1063" s="250"/>
      <c r="T1063" s="244"/>
      <c r="U1063" s="250"/>
      <c r="V1063" s="250"/>
      <c r="W1063" s="250"/>
      <c r="X1063" s="251"/>
      <c r="Y1063" s="251"/>
      <c r="Z1063" s="252"/>
      <c r="AA1063" s="253"/>
      <c r="AB1063" s="254"/>
      <c r="AC1063" s="254"/>
      <c r="AD1063" s="255" t="str">
        <f>IF(ISBLANK(GroupMember[[#This Row],[1. Identifiant interne d’exploitation agricole*]]),"",IF(ISERROR(MATCH(GroupMember[[#This Row],[1. Identifiant interne d’exploitation agricole*]],CertifiedCrop[1. Identifiant interne d’exploitation agricole*],0)),FALSE,TRUE))</f>
        <v/>
      </c>
      <c r="AE1063" s="255" t="str">
        <f>IF(ISBLANK(GroupMember[[#This Row],[1. Identifiant interne d’exploitation agricole*]]),"",IF(ISERROR(MATCH(GroupMember[[#This Row],[1. Identifiant interne d’exploitation agricole*]],FarmUnit[1. Identifiant interne d’exploitation agricole*],0)),FALSE,TRUE))</f>
        <v/>
      </c>
      <c r="AF1063" s="256" t="str">
        <f t="shared" si="76"/>
        <v xml:space="preserve"> </v>
      </c>
      <c r="AG1063" s="257" t="str">
        <f t="shared" si="77"/>
        <v>//</v>
      </c>
      <c r="AH1063" s="258">
        <f t="shared" si="78"/>
        <v>0</v>
      </c>
      <c r="AI1063" s="259">
        <f t="shared" si="79"/>
        <v>0</v>
      </c>
    </row>
    <row r="1064" spans="1:35" ht="15" customHeight="1" x14ac:dyDescent="0.2">
      <c r="A1064" s="243"/>
      <c r="B1064" s="244"/>
      <c r="C1064" s="243"/>
      <c r="D1064" s="244"/>
      <c r="E1064" s="244"/>
      <c r="F1064" s="244"/>
      <c r="G1064" s="244"/>
      <c r="H1064" s="245"/>
      <c r="I1064" s="244"/>
      <c r="J1064" s="244"/>
      <c r="K1064" s="246"/>
      <c r="L1064" s="247"/>
      <c r="M1064" s="247"/>
      <c r="N1064" s="229"/>
      <c r="O1064" s="248"/>
      <c r="P1064" s="248"/>
      <c r="Q1064" s="249"/>
      <c r="R1064" s="225"/>
      <c r="S1064" s="250"/>
      <c r="T1064" s="244"/>
      <c r="U1064" s="250"/>
      <c r="V1064" s="250"/>
      <c r="W1064" s="250"/>
      <c r="X1064" s="251"/>
      <c r="Y1064" s="251"/>
      <c r="Z1064" s="252"/>
      <c r="AA1064" s="253"/>
      <c r="AB1064" s="254"/>
      <c r="AC1064" s="254"/>
      <c r="AD1064" s="255" t="str">
        <f>IF(ISBLANK(GroupMember[[#This Row],[1. Identifiant interne d’exploitation agricole*]]),"",IF(ISERROR(MATCH(GroupMember[[#This Row],[1. Identifiant interne d’exploitation agricole*]],CertifiedCrop[1. Identifiant interne d’exploitation agricole*],0)),FALSE,TRUE))</f>
        <v/>
      </c>
      <c r="AE1064" s="255" t="str">
        <f>IF(ISBLANK(GroupMember[[#This Row],[1. Identifiant interne d’exploitation agricole*]]),"",IF(ISERROR(MATCH(GroupMember[[#This Row],[1. Identifiant interne d’exploitation agricole*]],FarmUnit[1. Identifiant interne d’exploitation agricole*],0)),FALSE,TRUE))</f>
        <v/>
      </c>
      <c r="AF1064" s="256" t="str">
        <f t="shared" si="76"/>
        <v xml:space="preserve"> </v>
      </c>
      <c r="AG1064" s="257" t="str">
        <f t="shared" si="77"/>
        <v>//</v>
      </c>
      <c r="AH1064" s="258">
        <f t="shared" si="78"/>
        <v>0</v>
      </c>
      <c r="AI1064" s="259">
        <f t="shared" si="79"/>
        <v>0</v>
      </c>
    </row>
    <row r="1065" spans="1:35" ht="15" customHeight="1" x14ac:dyDescent="0.2">
      <c r="A1065" s="243"/>
      <c r="B1065" s="244"/>
      <c r="C1065" s="243"/>
      <c r="D1065" s="244"/>
      <c r="E1065" s="244"/>
      <c r="F1065" s="244"/>
      <c r="G1065" s="244"/>
      <c r="H1065" s="245"/>
      <c r="I1065" s="244"/>
      <c r="J1065" s="244"/>
      <c r="K1065" s="246"/>
      <c r="L1065" s="247"/>
      <c r="M1065" s="247"/>
      <c r="N1065" s="229"/>
      <c r="O1065" s="248"/>
      <c r="P1065" s="248"/>
      <c r="Q1065" s="249"/>
      <c r="R1065" s="225"/>
      <c r="S1065" s="250"/>
      <c r="T1065" s="244"/>
      <c r="U1065" s="250"/>
      <c r="V1065" s="250"/>
      <c r="W1065" s="250"/>
      <c r="X1065" s="251"/>
      <c r="Y1065" s="251"/>
      <c r="Z1065" s="252"/>
      <c r="AA1065" s="253"/>
      <c r="AB1065" s="254"/>
      <c r="AC1065" s="254"/>
      <c r="AD1065" s="255" t="str">
        <f>IF(ISBLANK(GroupMember[[#This Row],[1. Identifiant interne d’exploitation agricole*]]),"",IF(ISERROR(MATCH(GroupMember[[#This Row],[1. Identifiant interne d’exploitation agricole*]],CertifiedCrop[1. Identifiant interne d’exploitation agricole*],0)),FALSE,TRUE))</f>
        <v/>
      </c>
      <c r="AE1065" s="255" t="str">
        <f>IF(ISBLANK(GroupMember[[#This Row],[1. Identifiant interne d’exploitation agricole*]]),"",IF(ISERROR(MATCH(GroupMember[[#This Row],[1. Identifiant interne d’exploitation agricole*]],FarmUnit[1. Identifiant interne d’exploitation agricole*],0)),FALSE,TRUE))</f>
        <v/>
      </c>
      <c r="AF1065" s="256" t="str">
        <f t="shared" si="76"/>
        <v xml:space="preserve"> </v>
      </c>
      <c r="AG1065" s="257" t="str">
        <f t="shared" si="77"/>
        <v>//</v>
      </c>
      <c r="AH1065" s="258">
        <f t="shared" si="78"/>
        <v>0</v>
      </c>
      <c r="AI1065" s="259">
        <f t="shared" si="79"/>
        <v>0</v>
      </c>
    </row>
    <row r="1066" spans="1:35" ht="15" customHeight="1" x14ac:dyDescent="0.2">
      <c r="A1066" s="243"/>
      <c r="B1066" s="244"/>
      <c r="C1066" s="243"/>
      <c r="D1066" s="244"/>
      <c r="E1066" s="244"/>
      <c r="F1066" s="244"/>
      <c r="G1066" s="244"/>
      <c r="H1066" s="245"/>
      <c r="I1066" s="244"/>
      <c r="J1066" s="244"/>
      <c r="K1066" s="246"/>
      <c r="L1066" s="247"/>
      <c r="M1066" s="247"/>
      <c r="N1066" s="229"/>
      <c r="O1066" s="248"/>
      <c r="P1066" s="248"/>
      <c r="Q1066" s="249"/>
      <c r="R1066" s="225"/>
      <c r="S1066" s="250"/>
      <c r="T1066" s="244"/>
      <c r="U1066" s="250"/>
      <c r="V1066" s="250"/>
      <c r="W1066" s="250"/>
      <c r="X1066" s="251"/>
      <c r="Y1066" s="251"/>
      <c r="Z1066" s="252"/>
      <c r="AA1066" s="253"/>
      <c r="AB1066" s="254"/>
      <c r="AC1066" s="254"/>
      <c r="AD1066" s="255" t="str">
        <f>IF(ISBLANK(GroupMember[[#This Row],[1. Identifiant interne d’exploitation agricole*]]),"",IF(ISERROR(MATCH(GroupMember[[#This Row],[1. Identifiant interne d’exploitation agricole*]],CertifiedCrop[1. Identifiant interne d’exploitation agricole*],0)),FALSE,TRUE))</f>
        <v/>
      </c>
      <c r="AE1066" s="255" t="str">
        <f>IF(ISBLANK(GroupMember[[#This Row],[1. Identifiant interne d’exploitation agricole*]]),"",IF(ISERROR(MATCH(GroupMember[[#This Row],[1. Identifiant interne d’exploitation agricole*]],FarmUnit[1. Identifiant interne d’exploitation agricole*],0)),FALSE,TRUE))</f>
        <v/>
      </c>
      <c r="AF1066" s="256" t="str">
        <f t="shared" si="76"/>
        <v xml:space="preserve"> </v>
      </c>
      <c r="AG1066" s="257" t="str">
        <f t="shared" si="77"/>
        <v>//</v>
      </c>
      <c r="AH1066" s="258">
        <f t="shared" si="78"/>
        <v>0</v>
      </c>
      <c r="AI1066" s="259">
        <f t="shared" si="79"/>
        <v>0</v>
      </c>
    </row>
    <row r="1067" spans="1:35" ht="15" customHeight="1" x14ac:dyDescent="0.2">
      <c r="A1067" s="243"/>
      <c r="B1067" s="244"/>
      <c r="C1067" s="243"/>
      <c r="D1067" s="244"/>
      <c r="E1067" s="244"/>
      <c r="F1067" s="244"/>
      <c r="G1067" s="244"/>
      <c r="H1067" s="245"/>
      <c r="I1067" s="244"/>
      <c r="J1067" s="244"/>
      <c r="K1067" s="246"/>
      <c r="L1067" s="247"/>
      <c r="M1067" s="247"/>
      <c r="N1067" s="229"/>
      <c r="O1067" s="248"/>
      <c r="P1067" s="248"/>
      <c r="Q1067" s="249"/>
      <c r="R1067" s="225"/>
      <c r="S1067" s="250"/>
      <c r="T1067" s="244"/>
      <c r="U1067" s="250"/>
      <c r="V1067" s="250"/>
      <c r="W1067" s="250"/>
      <c r="X1067" s="251"/>
      <c r="Y1067" s="251"/>
      <c r="Z1067" s="252"/>
      <c r="AA1067" s="253"/>
      <c r="AB1067" s="254"/>
      <c r="AC1067" s="254"/>
      <c r="AD1067" s="255" t="str">
        <f>IF(ISBLANK(GroupMember[[#This Row],[1. Identifiant interne d’exploitation agricole*]]),"",IF(ISERROR(MATCH(GroupMember[[#This Row],[1. Identifiant interne d’exploitation agricole*]],CertifiedCrop[1. Identifiant interne d’exploitation agricole*],0)),FALSE,TRUE))</f>
        <v/>
      </c>
      <c r="AE1067" s="255" t="str">
        <f>IF(ISBLANK(GroupMember[[#This Row],[1. Identifiant interne d’exploitation agricole*]]),"",IF(ISERROR(MATCH(GroupMember[[#This Row],[1. Identifiant interne d’exploitation agricole*]],FarmUnit[1. Identifiant interne d’exploitation agricole*],0)),FALSE,TRUE))</f>
        <v/>
      </c>
      <c r="AF1067" s="256" t="str">
        <f t="shared" si="76"/>
        <v xml:space="preserve"> </v>
      </c>
      <c r="AG1067" s="257" t="str">
        <f t="shared" si="77"/>
        <v>//</v>
      </c>
      <c r="AH1067" s="258">
        <f t="shared" si="78"/>
        <v>0</v>
      </c>
      <c r="AI1067" s="259">
        <f t="shared" si="79"/>
        <v>0</v>
      </c>
    </row>
    <row r="1068" spans="1:35" ht="15" customHeight="1" x14ac:dyDescent="0.2">
      <c r="A1068" s="243"/>
      <c r="B1068" s="244"/>
      <c r="C1068" s="243"/>
      <c r="D1068" s="244"/>
      <c r="E1068" s="244"/>
      <c r="F1068" s="244"/>
      <c r="G1068" s="244"/>
      <c r="H1068" s="245"/>
      <c r="I1068" s="244"/>
      <c r="J1068" s="244"/>
      <c r="K1068" s="246"/>
      <c r="L1068" s="247"/>
      <c r="M1068" s="247"/>
      <c r="N1068" s="229"/>
      <c r="O1068" s="248"/>
      <c r="P1068" s="248"/>
      <c r="Q1068" s="249"/>
      <c r="R1068" s="225"/>
      <c r="S1068" s="250"/>
      <c r="T1068" s="244"/>
      <c r="U1068" s="250"/>
      <c r="V1068" s="250"/>
      <c r="W1068" s="250"/>
      <c r="X1068" s="251"/>
      <c r="Y1068" s="251"/>
      <c r="Z1068" s="252"/>
      <c r="AA1068" s="253"/>
      <c r="AB1068" s="254"/>
      <c r="AC1068" s="254"/>
      <c r="AD1068" s="255" t="str">
        <f>IF(ISBLANK(GroupMember[[#This Row],[1. Identifiant interne d’exploitation agricole*]]),"",IF(ISERROR(MATCH(GroupMember[[#This Row],[1. Identifiant interne d’exploitation agricole*]],CertifiedCrop[1. Identifiant interne d’exploitation agricole*],0)),FALSE,TRUE))</f>
        <v/>
      </c>
      <c r="AE1068" s="255" t="str">
        <f>IF(ISBLANK(GroupMember[[#This Row],[1. Identifiant interne d’exploitation agricole*]]),"",IF(ISERROR(MATCH(GroupMember[[#This Row],[1. Identifiant interne d’exploitation agricole*]],FarmUnit[1. Identifiant interne d’exploitation agricole*],0)),FALSE,TRUE))</f>
        <v/>
      </c>
      <c r="AF1068" s="256" t="str">
        <f t="shared" si="76"/>
        <v xml:space="preserve"> </v>
      </c>
      <c r="AG1068" s="257" t="str">
        <f t="shared" si="77"/>
        <v>//</v>
      </c>
      <c r="AH1068" s="258">
        <f t="shared" si="78"/>
        <v>0</v>
      </c>
      <c r="AI1068" s="259">
        <f t="shared" si="79"/>
        <v>0</v>
      </c>
    </row>
    <row r="1069" spans="1:35" ht="15" customHeight="1" x14ac:dyDescent="0.2">
      <c r="A1069" s="243"/>
      <c r="B1069" s="244"/>
      <c r="C1069" s="243"/>
      <c r="D1069" s="244"/>
      <c r="E1069" s="244"/>
      <c r="F1069" s="244"/>
      <c r="G1069" s="244"/>
      <c r="H1069" s="245"/>
      <c r="I1069" s="244"/>
      <c r="J1069" s="244"/>
      <c r="K1069" s="246"/>
      <c r="L1069" s="247"/>
      <c r="M1069" s="247"/>
      <c r="N1069" s="229"/>
      <c r="O1069" s="248"/>
      <c r="P1069" s="248"/>
      <c r="Q1069" s="249"/>
      <c r="R1069" s="225"/>
      <c r="S1069" s="250"/>
      <c r="T1069" s="244"/>
      <c r="U1069" s="250"/>
      <c r="V1069" s="250"/>
      <c r="W1069" s="250"/>
      <c r="X1069" s="251"/>
      <c r="Y1069" s="251"/>
      <c r="Z1069" s="252"/>
      <c r="AA1069" s="253"/>
      <c r="AB1069" s="254"/>
      <c r="AC1069" s="254"/>
      <c r="AD1069" s="255" t="str">
        <f>IF(ISBLANK(GroupMember[[#This Row],[1. Identifiant interne d’exploitation agricole*]]),"",IF(ISERROR(MATCH(GroupMember[[#This Row],[1. Identifiant interne d’exploitation agricole*]],CertifiedCrop[1. Identifiant interne d’exploitation agricole*],0)),FALSE,TRUE))</f>
        <v/>
      </c>
      <c r="AE1069" s="255" t="str">
        <f>IF(ISBLANK(GroupMember[[#This Row],[1. Identifiant interne d’exploitation agricole*]]),"",IF(ISERROR(MATCH(GroupMember[[#This Row],[1. Identifiant interne d’exploitation agricole*]],FarmUnit[1. Identifiant interne d’exploitation agricole*],0)),FALSE,TRUE))</f>
        <v/>
      </c>
      <c r="AF1069" s="256" t="str">
        <f t="shared" si="76"/>
        <v xml:space="preserve"> </v>
      </c>
      <c r="AG1069" s="257" t="str">
        <f t="shared" si="77"/>
        <v>//</v>
      </c>
      <c r="AH1069" s="258">
        <f t="shared" ref="AH1069:AH1070" si="80">COUNTIFS(Z:Z,Z1069,AG:AG,AG1069)</f>
        <v>0</v>
      </c>
      <c r="AI1069" s="259">
        <f t="shared" si="79"/>
        <v>0</v>
      </c>
    </row>
    <row r="1070" spans="1:35" ht="15" customHeight="1" x14ac:dyDescent="0.2">
      <c r="A1070" s="243"/>
      <c r="B1070" s="244"/>
      <c r="C1070" s="243"/>
      <c r="D1070" s="244"/>
      <c r="E1070" s="244"/>
      <c r="F1070" s="244"/>
      <c r="G1070" s="244"/>
      <c r="H1070" s="245"/>
      <c r="I1070" s="244"/>
      <c r="J1070" s="244"/>
      <c r="K1070" s="246"/>
      <c r="L1070" s="247"/>
      <c r="M1070" s="247"/>
      <c r="N1070" s="229"/>
      <c r="O1070" s="248"/>
      <c r="P1070" s="248"/>
      <c r="Q1070" s="249"/>
      <c r="R1070" s="225"/>
      <c r="S1070" s="250"/>
      <c r="T1070" s="244"/>
      <c r="U1070" s="250"/>
      <c r="V1070" s="250"/>
      <c r="W1070" s="250"/>
      <c r="X1070" s="251"/>
      <c r="Y1070" s="251"/>
      <c r="Z1070" s="252"/>
      <c r="AA1070" s="253"/>
      <c r="AB1070" s="254"/>
      <c r="AC1070" s="254"/>
      <c r="AD1070" s="255" t="str">
        <f>IF(ISBLANK(GroupMember[[#This Row],[1. Identifiant interne d’exploitation agricole*]]),"",IF(ISERROR(MATCH(GroupMember[[#This Row],[1. Identifiant interne d’exploitation agricole*]],CertifiedCrop[1. Identifiant interne d’exploitation agricole*],0)),FALSE,TRUE))</f>
        <v/>
      </c>
      <c r="AE1070" s="255" t="str">
        <f>IF(ISBLANK(GroupMember[[#This Row],[1. Identifiant interne d’exploitation agricole*]]),"",IF(ISERROR(MATCH(GroupMember[[#This Row],[1. Identifiant interne d’exploitation agricole*]],FarmUnit[1. Identifiant interne d’exploitation agricole*],0)),FALSE,TRUE))</f>
        <v/>
      </c>
      <c r="AF1070" s="256" t="str">
        <f t="shared" si="76"/>
        <v xml:space="preserve"> </v>
      </c>
      <c r="AG1070" s="257" t="str">
        <f t="shared" si="77"/>
        <v>//</v>
      </c>
      <c r="AH1070" s="258">
        <f t="shared" si="80"/>
        <v>0</v>
      </c>
      <c r="AI1070" s="259">
        <f t="shared" si="79"/>
        <v>0</v>
      </c>
    </row>
    <row r="1081" spans="12:12" x14ac:dyDescent="0.2">
      <c r="L1081" s="2" t="s">
        <v>1424</v>
      </c>
    </row>
  </sheetData>
  <sheetProtection insertRows="0" deleteRows="0"/>
  <mergeCells count="5">
    <mergeCell ref="B1:K1"/>
    <mergeCell ref="X1:Y1"/>
    <mergeCell ref="S1:W1"/>
    <mergeCell ref="L1:R1"/>
    <mergeCell ref="Z1:AC1"/>
  </mergeCells>
  <conditionalFormatting sqref="AD3:AE1070">
    <cfRule type="containsText" dxfId="116" priority="50" operator="containsText" text="FALSE">
      <formula>NOT(ISERROR(SEARCH("FALSE",AD3)))</formula>
    </cfRule>
  </conditionalFormatting>
  <conditionalFormatting sqref="N1062:N1070">
    <cfRule type="duplicateValues" dxfId="115" priority="9"/>
  </conditionalFormatting>
  <conditionalFormatting sqref="N1062:N1070">
    <cfRule type="duplicateValues" dxfId="114" priority="7"/>
    <cfRule type="duplicateValues" dxfId="113" priority="8"/>
  </conditionalFormatting>
  <conditionalFormatting sqref="O1062:O1070">
    <cfRule type="duplicateValues" dxfId="112" priority="5"/>
    <cfRule type="duplicateValues" dxfId="111" priority="6"/>
  </conditionalFormatting>
  <conditionalFormatting sqref="L1062:L1070">
    <cfRule type="uniqueValues" dxfId="110" priority="3"/>
    <cfRule type="duplicateValues" dxfId="109" priority="4"/>
  </conditionalFormatting>
  <conditionalFormatting sqref="L1062:M1070">
    <cfRule type="duplicateValues" dxfId="108" priority="1"/>
    <cfRule type="uniqueValues" dxfId="107" priority="2"/>
  </conditionalFormatting>
  <dataValidations xWindow="1076" yWindow="497" count="32">
    <dataValidation allowBlank="1" showInputMessage="1" showErrorMessage="1" promptTitle="This should not be higher than 6" prompt="The same internal inspector shall not inspect more than 6 farms per day. _x000a__x000a_Please see Farm Requirements 1.4.2" sqref="AH2" xr:uid="{00000000-0002-0000-0100-000000000000}"/>
    <dataValidation allowBlank="1" showInputMessage="1" showErrorMessage="1" promptTitle="Farm operator name and last name" prompt="Grey means names are empty. Yellow means two or more of the same. _x000a__x000a_The same group member should not repeat. All the farms of the same farm operator/group member should be in one line. _x000a__x000a_You can describe the different crops and farm units in tabs 2 and 3." sqref="AF2" xr:uid="{00000000-0002-0000-0100-000001000000}"/>
    <dataValidation allowBlank="1" showInputMessage="1" showErrorMessage="1" promptTitle="Is a worker list required?" prompt="Farm Req 1.2.5: worker list if 5 or more full-time workers &amp; for all large farms._x000a_Yellow means more than 4.5 workers, assuming temp workers work 1 month/year, permanent =12 m/y._x000a_Please check actual worker time if yellow. You may use the Workers tab." sqref="AI2" xr:uid="{00000000-0002-0000-0100-000002000000}"/>
    <dataValidation allowBlank="1" showInputMessage="1" showErrorMessage="1" promptTitle="Mandatory Information" prompt="This should be unique for each Group Member._x000a__x000a_Repeated IDs may generate errors uploading the file._x000a_This must be the same ID you use in your internal documents &amp; management system. It could be the same as the national ID if that is what you use internally." sqref="A2" xr:uid="{00000000-0002-0000-0100-000003000000}"/>
    <dataValidation allowBlank="1" showInputMessage="1" showErrorMessage="1" promptTitle="Mandatory if available" prompt="If the farm has a National Farm ID, present this information as a mandatory requirement. _x000a__x000a_Obligatory for every group member in Brazil and Turkey as real example._x000a__x000a_" sqref="B2" xr:uid="{00000000-0002-0000-0100-000004000000}"/>
    <dataValidation allowBlank="1" showInputMessage="1" showErrorMessage="1" promptTitle="Definition in Glossary" prompt="Indicate if the farm is _x000a_- Large farm or _x000a_- Small farm_x000a__x000a_For definition of Small Farm: please check Annex 1. Glossary." sqref="I2" xr:uid="{00000000-0002-0000-0100-000005000000}"/>
    <dataValidation allowBlank="1" showInputMessage="1" showErrorMessage="1" promptTitle="RA 2020 Certification" prompt="Please add the year when this Group Member joined the group for the RA 2020 Certification Program (earliest 2021)." sqref="K2" xr:uid="{00000000-0002-0000-0100-000006000000}"/>
    <dataValidation allowBlank="1" showInputMessage="1" showErrorMessage="1" promptTitle="Mandatory if available" prompt="If National ID (in this case, Farmer Operator ID) is available, please present it here._x000a__x000a_It should not be bigger than 50 characteres (including spaces)." sqref="O2" xr:uid="{00000000-0002-0000-0100-000007000000}"/>
    <dataValidation allowBlank="1" showInputMessage="1" showErrorMessage="1" promptTitle="National ID" prompt="If National ID (in this case, Farm Owner ID) is available, please present it here._x000a__x000a_It should not be bigger than 50 characteres (including spaces)." sqref="V2" xr:uid="{00000000-0002-0000-0100-000008000000}"/>
    <dataValidation allowBlank="1" showInputMessage="1" showErrorMessage="1" promptTitle="Permanent Workers" prompt="Make sure to present only entire numbers. Use data format as &quot;Number&quot;_x000a__x000a_Do not present decimals (exemple: 0,5)." sqref="X2" xr:uid="{00000000-0002-0000-0100-000009000000}"/>
    <dataValidation allowBlank="1" showInputMessage="1" showErrorMessage="1" promptTitle="Temporary Workers" prompt="Make sure to present only entire numbers. Use data format as &quot;Number&quot;_x000a__x000a_Do not present decimals (exemple: 0,5)." sqref="Y2" xr:uid="{00000000-0002-0000-0100-00000A000000}"/>
    <dataValidation allowBlank="1" showInputMessage="1" showErrorMessage="1" promptTitle="Full Name" prompt="Please, make sure you present the Internal Inspector's full name and spell it the same way every time." sqref="Z2" xr:uid="{00000000-0002-0000-0100-00000B000000}"/>
    <dataValidation allowBlank="1" showInputMessage="1" showErrorMessage="1" promptTitle="Month" prompt="Please put a number between 1 and 12" sqref="AB2" xr:uid="{00000000-0002-0000-0100-00000C000000}"/>
    <dataValidation allowBlank="1" showInputMessage="1" showErrorMessage="1" promptTitle="Day" prompt="Please put a number between 1 and 31" sqref="AC2" xr:uid="{00000000-0002-0000-0100-00000D000000}"/>
    <dataValidation allowBlank="1" showInputMessage="1" showErrorMessage="1" promptTitle="Total farm area" prompt="All of the farm, includingpastures, protected areas and crops that are not certified" sqref="H2" xr:uid="{00000000-0002-0000-0100-00000E000000}"/>
    <dataValidation allowBlank="1" showInputMessage="1" showErrorMessage="1" promptTitle="Mandatory Information" prompt="Please present here an ID that is used in your internal documentation to identify the farm._x000a__x000a_This number should be unique for each farm. It may be the same as the group member ID, if that is what you use internally._x000a_" sqref="C2" xr:uid="{00000000-0002-0000-0100-00000F000000}"/>
    <dataValidation allowBlank="1" showInputMessage="1" showErrorMessage="1" promptTitle="Mandatory Information" prompt="Please indicate the village closest to the farm" sqref="D2" xr:uid="{00000000-0002-0000-0100-000010000000}"/>
    <dataValidation allowBlank="1" showInputMessage="1" showErrorMessage="1" promptTitle="Mandatory Information" prompt="The number of farm units should include all farm units, including pastures, protected areas, and farm units with non-certified crops." sqref="J2" xr:uid="{00000000-0002-0000-0100-000011000000}"/>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L1:R1" xr:uid="{00000000-0002-0000-0100-000012000000}"/>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S1:W1" xr:uid="{00000000-0002-0000-0100-000013000000}"/>
    <dataValidation allowBlank="1" showInputMessage="1" showErrorMessage="1" promptTitle="Internal Inspection Date" prompt="Please check if the Internal Inspection date is correct._x000a_It should only contain numbers, no names of months._x000a__x000a_If not, please review columns AA, AB and AC. " sqref="AG2" xr:uid="{00000000-0002-0000-0100-000014000000}"/>
    <dataValidation allowBlank="1" showInputMessage="1" showErrorMessage="1" promptTitle="City closest to the farm" prompt="Please indicate the city closest to the farm, if applicable." sqref="E2" xr:uid="{00000000-0002-0000-0100-000015000000}"/>
    <dataValidation allowBlank="1" showInputMessage="1" showErrorMessage="1" promptTitle="Mandatory field" prompt="Please indicate the region/district/state/province of the country that the farm is located in. Please ensure the same spelling each time." sqref="F2" xr:uid="{00000000-0002-0000-0100-000016000000}"/>
    <dataValidation allowBlank="1" showInputMessage="1" showErrorMessage="1" prompt="If your group has defined internal inspection regions, or sub-groups, please indicate which group member falls into which region/sub-group." sqref="G2" xr:uid="{00000000-0002-0000-0100-000017000000}"/>
    <dataValidation allowBlank="1" showInputMessage="1" showErrorMessage="1" promptTitle="Mandatory if available" prompt="If the group member has a phone number, you must indicate it._x000a__x000a_You must add the information of the farm operator if is not the member who manage the farm." sqref="N2" xr:uid="{00000000-0002-0000-0100-000018000000}"/>
    <dataValidation allowBlank="1" showInputMessage="1" showErrorMessage="1" promptTitle="Mandatory value" prompt="e.g. 1984" sqref="Q2" xr:uid="{00000000-0002-0000-0100-000019000000}"/>
    <dataValidation allowBlank="1" showInputMessage="1" showErrorMessage="1" promptTitle="Mandatory value" prompt="Releated to family size. e.g. 5" sqref="R2" xr:uid="{00000000-0002-0000-0100-00001A000000}"/>
    <dataValidation allowBlank="1" showInputMessage="1" showErrorMessage="1" promptTitle="Mandatory value" prompt="e.g. male_x000a_e.g. female" sqref="P2 W2" xr:uid="{00000000-0002-0000-0100-00001B000000}"/>
    <dataValidation allowBlank="1" showInputMessage="1" showErrorMessage="1" promptTitle="No need to fill in" prompt="The information indicate here will be automatically presented. There is no need to fill in the colunms._x000a__x000a_You need to interpretate it was described below." sqref="AG1:AI1" xr:uid="{00000000-0002-0000-0100-00001C000000}"/>
    <dataValidation type="list" showInputMessage="1" showErrorMessage="1" errorTitle="Year" error="The year format is not valid." promptTitle="Year Birth" prompt="Please select a year from the list." sqref="Q905:Q1070" xr:uid="{00000000-0002-0000-0100-00001D000000}">
      <formula1>BirthYear</formula1>
    </dataValidation>
    <dataValidation type="list" showInputMessage="1" showErrorMessage="1" errorTitle="Invalid Gender" error="Please select a Gender from the provided list." promptTitle="Please select a Gender" prompt="Please select a Gender from the provided list." sqref="P832:P1070" xr:uid="{00000000-0002-0000-0100-00001E000000}">
      <formula1>Gender</formula1>
    </dataValidation>
    <dataValidation type="decimal" allowBlank="1" showInputMessage="1" showErrorMessage="1" errorTitle="Production" error="The value is not correct" promptTitle="Size of UTZ plots" prompt="For group members that joined the group this year, you can indicate 0. Otherwise, indicate total size of UTZ plots. Enter area with max 2 decimals. Use dots (&quot;.&quot;) instead of commas (&quot;,&quot;) for indicating decimals." sqref="H877:H1070" xr:uid="{00000000-0002-0000-0100-00001F000000}">
      <formula1>0</formula1>
      <formula2>1000000</formula2>
    </dataValidation>
  </dataValidations>
  <pageMargins left="0.7" right="0.7" top="0.75" bottom="0.75" header="0.3" footer="0.3"/>
  <pageSetup paperSize="9" scale="10" orientation="landscape"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94BA29"/>
  </sheetPr>
  <dimension ref="A1:X1233"/>
  <sheetViews>
    <sheetView tabSelected="1" zoomScale="73" zoomScaleNormal="73" workbookViewId="0">
      <pane xSplit="1" ySplit="2" topLeftCell="B871" activePane="bottomRight" state="frozen"/>
      <selection pane="bottomLeft" activeCell="B4" sqref="B4"/>
      <selection pane="topRight" activeCell="B4" sqref="B4"/>
      <selection pane="bottomRight" activeCell="E3" sqref="E3:E876"/>
    </sheetView>
  </sheetViews>
  <sheetFormatPr defaultColWidth="8.7421875" defaultRowHeight="14.25" x14ac:dyDescent="0.2"/>
  <cols>
    <col min="1" max="1" width="12.10546875" style="6" customWidth="1"/>
    <col min="2" max="2" width="9.28125" style="6" customWidth="1"/>
    <col min="3" max="3" width="18.4296875" style="6" customWidth="1"/>
    <col min="4" max="4" width="10.22265625" style="7" customWidth="1"/>
    <col min="5" max="5" width="16.6796875" style="6" customWidth="1"/>
    <col min="6" max="6" width="14.9296875" style="6" customWidth="1"/>
    <col min="7" max="7" width="18.4296875" style="6" customWidth="1"/>
    <col min="8" max="8" width="12.10546875" style="6" customWidth="1"/>
    <col min="9" max="9" width="10.0859375" style="6" customWidth="1"/>
    <col min="10" max="10" width="19.7734375" style="62" customWidth="1"/>
    <col min="11" max="11" width="24.6171875" style="62" customWidth="1"/>
    <col min="12" max="12" width="21.25390625" style="62" customWidth="1"/>
    <col min="13" max="13" width="20.3125" style="62" customWidth="1"/>
    <col min="14" max="14" width="20.71484375" style="62" customWidth="1"/>
    <col min="15" max="15" width="16.27734375" style="62" customWidth="1"/>
    <col min="16" max="16" width="16.54296875" style="62" customWidth="1"/>
    <col min="17" max="17" width="12.64453125" style="62" customWidth="1"/>
    <col min="18" max="18" width="27.3046875" style="62" customWidth="1"/>
    <col min="19" max="24" width="8.7421875" style="6"/>
    <col min="25" max="16384" width="8.7421875" style="4"/>
  </cols>
  <sheetData>
    <row r="1" spans="1:24" s="75" customFormat="1" ht="21.6" customHeight="1" x14ac:dyDescent="0.2">
      <c r="A1" s="314" t="s">
        <v>150</v>
      </c>
      <c r="B1" s="314"/>
      <c r="C1" s="314"/>
      <c r="D1" s="314"/>
      <c r="E1" s="314"/>
      <c r="F1" s="314"/>
      <c r="G1" s="314"/>
      <c r="H1" s="314"/>
      <c r="I1" s="314"/>
      <c r="J1" s="73"/>
      <c r="K1" s="125" t="s">
        <v>138</v>
      </c>
      <c r="L1" s="125" t="s">
        <v>139</v>
      </c>
      <c r="M1" s="125" t="s">
        <v>140</v>
      </c>
      <c r="N1" s="73"/>
      <c r="O1" s="73"/>
      <c r="P1" s="73"/>
      <c r="Q1" s="73"/>
      <c r="R1" s="73"/>
      <c r="S1" s="74"/>
      <c r="T1" s="74"/>
      <c r="U1" s="74"/>
      <c r="V1" s="74"/>
      <c r="W1" s="74"/>
      <c r="X1" s="74"/>
    </row>
    <row r="2" spans="1:24" s="75" customFormat="1" ht="99.75" customHeight="1" x14ac:dyDescent="0.2">
      <c r="A2" s="67" t="s">
        <v>100</v>
      </c>
      <c r="B2" s="76" t="s">
        <v>142</v>
      </c>
      <c r="C2" s="76" t="s">
        <v>143</v>
      </c>
      <c r="D2" s="77" t="s">
        <v>144</v>
      </c>
      <c r="E2" s="140" t="s">
        <v>145</v>
      </c>
      <c r="F2" s="140" t="s">
        <v>146</v>
      </c>
      <c r="G2" s="141" t="s">
        <v>147</v>
      </c>
      <c r="H2" s="141" t="s">
        <v>148</v>
      </c>
      <c r="I2" s="141" t="s">
        <v>149</v>
      </c>
      <c r="J2" s="125" t="s">
        <v>151</v>
      </c>
      <c r="K2" s="125" t="s">
        <v>152</v>
      </c>
      <c r="L2" s="142" t="s">
        <v>153</v>
      </c>
      <c r="M2" s="142" t="s">
        <v>154</v>
      </c>
      <c r="N2" s="142" t="s">
        <v>155</v>
      </c>
      <c r="O2" s="142" t="s">
        <v>156</v>
      </c>
      <c r="P2" s="142" t="s">
        <v>157</v>
      </c>
      <c r="Q2" s="142" t="s">
        <v>158</v>
      </c>
      <c r="R2" s="142" t="s">
        <v>159</v>
      </c>
      <c r="S2" s="78" t="s">
        <v>160</v>
      </c>
      <c r="T2" s="74"/>
      <c r="U2" s="74"/>
      <c r="V2" s="74"/>
      <c r="W2" s="74"/>
      <c r="X2" s="74"/>
    </row>
    <row r="3" spans="1:24" ht="15" x14ac:dyDescent="0.2">
      <c r="A3" s="154" t="s">
        <v>666</v>
      </c>
      <c r="B3" s="169" t="s">
        <v>2985</v>
      </c>
      <c r="C3" s="169" t="s">
        <v>667</v>
      </c>
      <c r="D3" s="278">
        <v>8</v>
      </c>
      <c r="E3" s="282">
        <v>4780</v>
      </c>
      <c r="F3" s="283">
        <v>4600</v>
      </c>
      <c r="G3" s="171">
        <v>0</v>
      </c>
      <c r="H3" s="172">
        <v>0</v>
      </c>
      <c r="I3" s="173">
        <v>0</v>
      </c>
      <c r="J3" s="127" t="b">
        <f>IF(ISBLANK(CertifiedCrop[[#This Row],[1. Identifiant interne d’exploitation agricole*]]),"",IF(ISERROR(MATCH(CertifiedCrop[[#This Row],[1. Identifiant interne d’exploitation agricole*]],GroupMember[1. Identifiant interne d’exploitation agricole*],0)),FALSE,TRUE))</f>
        <v>1</v>
      </c>
      <c r="K3" s="127" t="b">
        <f t="array" ref="K3">IF(ISBLANK(CertifiedCrop[[#This Row],[2. Produit agricole certifié*]]),"",IF(ISERROR(MATCH(1,(#REF!=CertifiedCrop[[#This Row],[2. Produit agricole certifié*]])*(#REF!=CertifiedCrop[[#This Row],[3. Variété**]]),0)),FALSE,TRUE))</f>
        <v>0</v>
      </c>
      <c r="L3" s="21" t="s">
        <v>667</v>
      </c>
      <c r="M3" s="59" t="s">
        <v>667</v>
      </c>
      <c r="N3" s="59" t="s">
        <v>667</v>
      </c>
      <c r="O3" s="60">
        <f t="shared" ref="O3:O50" si="0">IFERROR(E3/D3,"")</f>
        <v>597.5</v>
      </c>
      <c r="P3" s="60">
        <f t="shared" ref="P3:P50" si="1">IFERROR(F3/D3,"")</f>
        <v>575</v>
      </c>
      <c r="Q3" s="9" t="str">
        <f ca="1">IFERROR((VLOOKUP(A3,GM_Table,8,FALSE)-SUMIFS(D:D,A:A,A3,B:B,B3,C:C,C3)),"")</f>
        <v/>
      </c>
      <c r="R3" s="9" t="str">
        <f ca="1">IFERROR(CONCATENATE(VLOOKUP(A3,GM_Table,12,FALSE)," ",(VLOOKUP(A3,GM_Table,13,FALSE))),"")</f>
        <v/>
      </c>
    </row>
    <row r="4" spans="1:24" ht="15" x14ac:dyDescent="0.2">
      <c r="A4" s="155" t="s">
        <v>675</v>
      </c>
      <c r="B4" s="169" t="s">
        <v>2985</v>
      </c>
      <c r="C4" s="169" t="s">
        <v>667</v>
      </c>
      <c r="D4" s="278">
        <v>4</v>
      </c>
      <c r="E4" s="282">
        <v>2392</v>
      </c>
      <c r="F4" s="283">
        <v>2300</v>
      </c>
      <c r="G4" s="171">
        <v>0</v>
      </c>
      <c r="H4" s="172">
        <v>0</v>
      </c>
      <c r="I4" s="173">
        <v>0</v>
      </c>
      <c r="J4" s="128" t="b">
        <f>IF(ISBLANK(CertifiedCrop[[#This Row],[1. Identifiant interne d’exploitation agricole*]]),"",IF(ISERROR(MATCH(CertifiedCrop[[#This Row],[1. Identifiant interne d’exploitation agricole*]],GroupMember[1. Identifiant interne d’exploitation agricole*],0)),FALSE,TRUE))</f>
        <v>1</v>
      </c>
      <c r="K4" s="128" t="b">
        <f t="array" ref="K4">IF(ISBLANK(CertifiedCrop[[#This Row],[2. Produit agricole certifié*]]),"",IF(ISERROR(MATCH(1,(#REF!=CertifiedCrop[[#This Row],[2. Produit agricole certifié*]])*(#REF!=CertifiedCrop[[#This Row],[3. Variété**]]),0)),FALSE,TRUE))</f>
        <v>0</v>
      </c>
      <c r="L4" s="21" t="s">
        <v>667</v>
      </c>
      <c r="M4" s="59" t="s">
        <v>667</v>
      </c>
      <c r="N4" s="59" t="s">
        <v>667</v>
      </c>
      <c r="O4" s="60">
        <f t="shared" si="0"/>
        <v>598</v>
      </c>
      <c r="P4" s="60">
        <f t="shared" si="1"/>
        <v>575</v>
      </c>
      <c r="Q4" s="9" t="str">
        <f ca="1">IFERROR((VLOOKUP(A4,GM_Table,8,FALSE)-SUMIFS(D:D,A:A,A4,B:B,B4,C:C,C4)),"")</f>
        <v/>
      </c>
      <c r="R4" s="9" t="str">
        <f ca="1">IFERROR(CONCATENATE(VLOOKUP(A4,GM_Table,12,FALSE)," ",(VLOOKUP(A4,GM_Table,13,FALSE))),"")</f>
        <v/>
      </c>
    </row>
    <row r="5" spans="1:24" ht="15" x14ac:dyDescent="0.2">
      <c r="A5" s="154" t="s">
        <v>680</v>
      </c>
      <c r="B5" s="169" t="s">
        <v>2985</v>
      </c>
      <c r="C5" s="169" t="s">
        <v>667</v>
      </c>
      <c r="D5" s="278">
        <v>3</v>
      </c>
      <c r="E5" s="282">
        <v>1794</v>
      </c>
      <c r="F5" s="283">
        <v>1700</v>
      </c>
      <c r="G5" s="171">
        <v>0</v>
      </c>
      <c r="H5" s="172">
        <v>0</v>
      </c>
      <c r="I5" s="173">
        <v>0</v>
      </c>
      <c r="J5" s="128" t="b">
        <f>IF(ISBLANK(CertifiedCrop[[#This Row],[1. Identifiant interne d’exploitation agricole*]]),"",IF(ISERROR(MATCH(CertifiedCrop[[#This Row],[1. Identifiant interne d’exploitation agricole*]],GroupMember[1. Identifiant interne d’exploitation agricole*],0)),FALSE,TRUE))</f>
        <v>1</v>
      </c>
      <c r="K5" s="128" t="b">
        <f t="array" ref="K5">IF(ISBLANK(CertifiedCrop[[#This Row],[2. Produit agricole certifié*]]),"",IF(ISERROR(MATCH(1,(#REF!=CertifiedCrop[[#This Row],[2. Produit agricole certifié*]])*(#REF!=CertifiedCrop[[#This Row],[3. Variété**]]),0)),FALSE,TRUE))</f>
        <v>0</v>
      </c>
      <c r="L5" s="21" t="s">
        <v>667</v>
      </c>
      <c r="M5" s="59" t="s">
        <v>667</v>
      </c>
      <c r="N5" s="59" t="s">
        <v>667</v>
      </c>
      <c r="O5" s="60">
        <f t="shared" si="0"/>
        <v>598</v>
      </c>
      <c r="P5" s="60">
        <f t="shared" si="1"/>
        <v>566.66666666666663</v>
      </c>
      <c r="Q5" s="9" t="str">
        <f ca="1">IFERROR((VLOOKUP(A5,GM_Table,8,FALSE)-SUMIFS(D:D,A:A,A5,B:B,B5,C:C,C5)),"")</f>
        <v/>
      </c>
      <c r="R5" s="9"/>
    </row>
    <row r="6" spans="1:24" ht="15" x14ac:dyDescent="0.2">
      <c r="A6" s="155" t="s">
        <v>683</v>
      </c>
      <c r="B6" s="169" t="s">
        <v>2985</v>
      </c>
      <c r="C6" s="169" t="s">
        <v>667</v>
      </c>
      <c r="D6" s="278">
        <v>5</v>
      </c>
      <c r="E6" s="282">
        <v>4600</v>
      </c>
      <c r="F6" s="283">
        <v>4000</v>
      </c>
      <c r="G6" s="171">
        <v>0</v>
      </c>
      <c r="H6" s="172">
        <v>0</v>
      </c>
      <c r="I6" s="173">
        <v>0</v>
      </c>
      <c r="J6" s="128" t="b">
        <f>IF(ISBLANK(CertifiedCrop[[#This Row],[1. Identifiant interne d’exploitation agricole*]]),"",IF(ISERROR(MATCH(CertifiedCrop[[#This Row],[1. Identifiant interne d’exploitation agricole*]],GroupMember[1. Identifiant interne d’exploitation agricole*],0)),FALSE,TRUE))</f>
        <v>1</v>
      </c>
      <c r="K6" s="128" t="b">
        <f t="array" ref="K6">IF(ISBLANK(CertifiedCrop[[#This Row],[2. Produit agricole certifié*]]),"",IF(ISERROR(MATCH(1,(#REF!=CertifiedCrop[[#This Row],[2. Produit agricole certifié*]])*(#REF!=CertifiedCrop[[#This Row],[3. Variété**]]),0)),FALSE,TRUE))</f>
        <v>0</v>
      </c>
      <c r="L6" s="21" t="s">
        <v>667</v>
      </c>
      <c r="M6" s="59" t="s">
        <v>667</v>
      </c>
      <c r="N6" s="59" t="s">
        <v>667</v>
      </c>
      <c r="O6" s="60">
        <f t="shared" si="0"/>
        <v>920</v>
      </c>
      <c r="P6" s="60">
        <f t="shared" si="1"/>
        <v>800</v>
      </c>
      <c r="Q6" s="9" t="str">
        <f ca="1">IFERROR((VLOOKUP(A6,GM_Table,8,FALSE)-SUMIFS(D:D,A:A,A6,B:B,B6,C:C,C6)),"")</f>
        <v/>
      </c>
      <c r="R6" s="9"/>
    </row>
    <row r="7" spans="1:24" ht="15" x14ac:dyDescent="0.2">
      <c r="A7" s="154" t="s">
        <v>687</v>
      </c>
      <c r="B7" s="169" t="s">
        <v>2985</v>
      </c>
      <c r="C7" s="169" t="s">
        <v>667</v>
      </c>
      <c r="D7" s="278">
        <v>5</v>
      </c>
      <c r="E7" s="282">
        <v>2970</v>
      </c>
      <c r="F7" s="283">
        <v>2870</v>
      </c>
      <c r="G7" s="171">
        <v>0</v>
      </c>
      <c r="H7" s="172">
        <v>0</v>
      </c>
      <c r="I7" s="173">
        <v>0</v>
      </c>
      <c r="J7" s="128" t="b">
        <f>IF(ISBLANK(CertifiedCrop[[#This Row],[1. Identifiant interne d’exploitation agricole*]]),"",IF(ISERROR(MATCH(CertifiedCrop[[#This Row],[1. Identifiant interne d’exploitation agricole*]],GroupMember[1. Identifiant interne d’exploitation agricole*],0)),FALSE,TRUE))</f>
        <v>1</v>
      </c>
      <c r="K7" s="128" t="b">
        <f t="array" ref="K7">IF(ISBLANK(CertifiedCrop[[#This Row],[2. Produit agricole certifié*]]),"",IF(ISERROR(MATCH(1,(#REF!=CertifiedCrop[[#This Row],[2. Produit agricole certifié*]])*(#REF!=CertifiedCrop[[#This Row],[3. Variété**]]),0)),FALSE,TRUE))</f>
        <v>0</v>
      </c>
      <c r="L7" s="21" t="s">
        <v>667</v>
      </c>
      <c r="M7" s="59" t="s">
        <v>667</v>
      </c>
      <c r="N7" s="59" t="s">
        <v>667</v>
      </c>
      <c r="O7" s="60">
        <f t="shared" si="0"/>
        <v>594</v>
      </c>
      <c r="P7" s="60">
        <f t="shared" si="1"/>
        <v>574</v>
      </c>
      <c r="Q7" s="9" t="str">
        <f ca="1">IFERROR((VLOOKUP(A7,GM_Table,8,FALSE)-SUMIFS(D:D,A:A,A7,B:B,B7,C:C,C7)),"")</f>
        <v/>
      </c>
      <c r="R7" s="9" t="str">
        <f ca="1">IFERROR(CONCATENATE(VLOOKUP(A7,GM_Table,12,FALSE)," ",(VLOOKUP(A7,GM_Table,13,FALSE))),"")</f>
        <v/>
      </c>
    </row>
    <row r="8" spans="1:24" ht="15" x14ac:dyDescent="0.2">
      <c r="A8" s="155" t="s">
        <v>690</v>
      </c>
      <c r="B8" s="169" t="s">
        <v>2985</v>
      </c>
      <c r="C8" s="169" t="s">
        <v>667</v>
      </c>
      <c r="D8" s="278">
        <v>7</v>
      </c>
      <c r="E8" s="282">
        <v>4186</v>
      </c>
      <c r="F8" s="283">
        <v>4020</v>
      </c>
      <c r="G8" s="171">
        <v>0</v>
      </c>
      <c r="H8" s="172">
        <v>0</v>
      </c>
      <c r="I8" s="173">
        <v>0</v>
      </c>
      <c r="J8" s="128" t="b">
        <f>IF(ISBLANK(CertifiedCrop[[#This Row],[1. Identifiant interne d’exploitation agricole*]]),"",IF(ISERROR(MATCH(CertifiedCrop[[#This Row],[1. Identifiant interne d’exploitation agricole*]],GroupMember[1. Identifiant interne d’exploitation agricole*],0)),FALSE,TRUE))</f>
        <v>1</v>
      </c>
      <c r="K8" s="128" t="b">
        <f t="array" ref="K8">IF(ISBLANK(CertifiedCrop[[#This Row],[2. Produit agricole certifié*]]),"",IF(ISERROR(MATCH(1,(#REF!=CertifiedCrop[[#This Row],[2. Produit agricole certifié*]])*(#REF!=CertifiedCrop[[#This Row],[3. Variété**]]),0)),FALSE,TRUE))</f>
        <v>0</v>
      </c>
      <c r="L8" s="21" t="s">
        <v>667</v>
      </c>
      <c r="M8" s="59" t="s">
        <v>667</v>
      </c>
      <c r="N8" s="59" t="s">
        <v>667</v>
      </c>
      <c r="O8" s="60">
        <f t="shared" si="0"/>
        <v>598</v>
      </c>
      <c r="P8" s="60">
        <f t="shared" si="1"/>
        <v>574.28571428571433</v>
      </c>
      <c r="Q8" s="9" t="str">
        <f ca="1">IFERROR((VLOOKUP(A8,GM_Table,8,FALSE)-SUMIFS(D:D,A:A,A8,B:B,B8,C:C,C8)),"")</f>
        <v/>
      </c>
      <c r="R8" s="9" t="str">
        <f ca="1">IFERROR(CONCATENATE(VLOOKUP(A8,GM_Table,12,FALSE)," ",(VLOOKUP(A8,GM_Table,13,FALSE))),"")</f>
        <v/>
      </c>
    </row>
    <row r="9" spans="1:24" ht="15" x14ac:dyDescent="0.2">
      <c r="A9" s="154" t="s">
        <v>694</v>
      </c>
      <c r="B9" s="169" t="s">
        <v>2985</v>
      </c>
      <c r="C9" s="169" t="s">
        <v>667</v>
      </c>
      <c r="D9" s="278">
        <v>6</v>
      </c>
      <c r="E9" s="282">
        <v>3560</v>
      </c>
      <c r="F9" s="283">
        <v>3410</v>
      </c>
      <c r="G9" s="171">
        <v>0</v>
      </c>
      <c r="H9" s="172">
        <v>0</v>
      </c>
      <c r="I9" s="173">
        <v>0</v>
      </c>
      <c r="J9" s="128" t="b">
        <f>IF(ISBLANK(CertifiedCrop[[#This Row],[1. Identifiant interne d’exploitation agricole*]]),"",IF(ISERROR(MATCH(CertifiedCrop[[#This Row],[1. Identifiant interne d’exploitation agricole*]],GroupMember[1. Identifiant interne d’exploitation agricole*],0)),FALSE,TRUE))</f>
        <v>1</v>
      </c>
      <c r="K9" s="128" t="b">
        <f t="array" ref="K9">IF(ISBLANK(CertifiedCrop[[#This Row],[2. Produit agricole certifié*]]),"",IF(ISERROR(MATCH(1,(#REF!=CertifiedCrop[[#This Row],[2. Produit agricole certifié*]])*(#REF!=CertifiedCrop[[#This Row],[3. Variété**]]),0)),FALSE,TRUE))</f>
        <v>0</v>
      </c>
      <c r="L9" s="21" t="s">
        <v>667</v>
      </c>
      <c r="M9" s="59" t="s">
        <v>667</v>
      </c>
      <c r="N9" s="59" t="s">
        <v>667</v>
      </c>
      <c r="O9" s="60">
        <f t="shared" si="0"/>
        <v>593.33333333333337</v>
      </c>
      <c r="P9" s="60">
        <f t="shared" si="1"/>
        <v>568.33333333333337</v>
      </c>
      <c r="Q9" s="9" t="str">
        <f ca="1">IFERROR((VLOOKUP(A9,GM_Table,8,FALSE)-SUMIFS(D:D,A:A,A9,B:B,B9,C:C,C9)),"")</f>
        <v/>
      </c>
      <c r="R9" s="9" t="str">
        <f ca="1">IFERROR(CONCATENATE(VLOOKUP(A9,GM_Table,12,FALSE)," ",(VLOOKUP(A9,GM_Table,13,FALSE))),"")</f>
        <v/>
      </c>
    </row>
    <row r="10" spans="1:24" ht="15" x14ac:dyDescent="0.2">
      <c r="A10" s="155" t="s">
        <v>697</v>
      </c>
      <c r="B10" s="169" t="s">
        <v>2985</v>
      </c>
      <c r="C10" s="169" t="s">
        <v>667</v>
      </c>
      <c r="D10" s="278">
        <v>3</v>
      </c>
      <c r="E10" s="282">
        <v>1794</v>
      </c>
      <c r="F10" s="283">
        <v>1700</v>
      </c>
      <c r="G10" s="171">
        <v>0</v>
      </c>
      <c r="H10" s="172">
        <v>0</v>
      </c>
      <c r="I10" s="173">
        <v>0</v>
      </c>
      <c r="J10" s="128" t="b">
        <f>IF(ISBLANK(CertifiedCrop[[#This Row],[1. Identifiant interne d’exploitation agricole*]]),"",IF(ISERROR(MATCH(CertifiedCrop[[#This Row],[1. Identifiant interne d’exploitation agricole*]],GroupMember[1. Identifiant interne d’exploitation agricole*],0)),FALSE,TRUE))</f>
        <v>1</v>
      </c>
      <c r="K10" s="128" t="b">
        <f t="array" ref="K10">IF(ISBLANK(CertifiedCrop[[#This Row],[2. Produit agricole certifié*]]),"",IF(ISERROR(MATCH(1,(#REF!=CertifiedCrop[[#This Row],[2. Produit agricole certifié*]])*(#REF!=CertifiedCrop[[#This Row],[3. Variété**]]),0)),FALSE,TRUE))</f>
        <v>0</v>
      </c>
      <c r="L10" s="21" t="s">
        <v>667</v>
      </c>
      <c r="M10" s="59" t="s">
        <v>667</v>
      </c>
      <c r="N10" s="59" t="s">
        <v>667</v>
      </c>
      <c r="O10" s="60">
        <f t="shared" si="0"/>
        <v>598</v>
      </c>
      <c r="P10" s="60">
        <f t="shared" si="1"/>
        <v>566.66666666666663</v>
      </c>
      <c r="Q10" s="9" t="str">
        <f ca="1">IFERROR((VLOOKUP(A10,GM_Table,8,FALSE)-SUMIFS(D:D,A:A,A10,B:B,B10,C:C,C10)),"")</f>
        <v/>
      </c>
      <c r="R10" s="9" t="str">
        <f ca="1">IFERROR(CONCATENATE(VLOOKUP(A10,GM_Table,12,FALSE)," ",(VLOOKUP(A10,GM_Table,13,FALSE))),"")</f>
        <v/>
      </c>
    </row>
    <row r="11" spans="1:24" ht="15" x14ac:dyDescent="0.2">
      <c r="A11" s="154" t="s">
        <v>701</v>
      </c>
      <c r="B11" s="169" t="s">
        <v>2985</v>
      </c>
      <c r="C11" s="169" t="s">
        <v>667</v>
      </c>
      <c r="D11" s="278">
        <v>5</v>
      </c>
      <c r="E11" s="282">
        <v>2960</v>
      </c>
      <c r="F11" s="283">
        <v>2810</v>
      </c>
      <c r="G11" s="171">
        <v>0</v>
      </c>
      <c r="H11" s="172">
        <v>0</v>
      </c>
      <c r="I11" s="173">
        <v>0</v>
      </c>
      <c r="J11" s="128" t="b">
        <f>IF(ISBLANK(CertifiedCrop[[#This Row],[1. Identifiant interne d’exploitation agricole*]]),"",IF(ISERROR(MATCH(CertifiedCrop[[#This Row],[1. Identifiant interne d’exploitation agricole*]],GroupMember[1. Identifiant interne d’exploitation agricole*],0)),FALSE,TRUE))</f>
        <v>1</v>
      </c>
      <c r="K11" s="128" t="b">
        <f t="array" ref="K11">IF(ISBLANK(CertifiedCrop[[#This Row],[2. Produit agricole certifié*]]),"",IF(ISERROR(MATCH(1,(#REF!=CertifiedCrop[[#This Row],[2. Produit agricole certifié*]])*(#REF!=CertifiedCrop[[#This Row],[3. Variété**]]),0)),FALSE,TRUE))</f>
        <v>0</v>
      </c>
      <c r="L11" s="21" t="s">
        <v>667</v>
      </c>
      <c r="M11" s="59" t="s">
        <v>667</v>
      </c>
      <c r="N11" s="59" t="s">
        <v>667</v>
      </c>
      <c r="O11" s="60">
        <f t="shared" si="0"/>
        <v>592</v>
      </c>
      <c r="P11" s="60">
        <f t="shared" si="1"/>
        <v>562</v>
      </c>
      <c r="Q11" s="9" t="str">
        <f ca="1">IFERROR((VLOOKUP(A11,GM_Table,8,FALSE)-SUMIFS(D:D,A:A,A11,B:B,B11,C:C,C11)),"")</f>
        <v/>
      </c>
      <c r="R11" s="9" t="str">
        <f ca="1">IFERROR(CONCATENATE(VLOOKUP(A11,GM_Table,12,FALSE)," ",(VLOOKUP(A11,GM_Table,13,FALSE))),"")</f>
        <v/>
      </c>
    </row>
    <row r="12" spans="1:24" ht="15" x14ac:dyDescent="0.2">
      <c r="A12" s="155" t="s">
        <v>705</v>
      </c>
      <c r="B12" s="169" t="s">
        <v>2985</v>
      </c>
      <c r="C12" s="169" t="s">
        <v>667</v>
      </c>
      <c r="D12" s="278">
        <v>4.33</v>
      </c>
      <c r="E12" s="282">
        <v>2589</v>
      </c>
      <c r="F12" s="283">
        <v>2500</v>
      </c>
      <c r="G12" s="171">
        <v>0</v>
      </c>
      <c r="H12" s="172">
        <v>0</v>
      </c>
      <c r="I12" s="173">
        <v>0</v>
      </c>
      <c r="J12" s="128" t="b">
        <f>IF(ISBLANK(CertifiedCrop[[#This Row],[1. Identifiant interne d’exploitation agricole*]]),"",IF(ISERROR(MATCH(CertifiedCrop[[#This Row],[1. Identifiant interne d’exploitation agricole*]],GroupMember[1. Identifiant interne d’exploitation agricole*],0)),FALSE,TRUE))</f>
        <v>1</v>
      </c>
      <c r="K12" s="128" t="b">
        <f t="array" ref="K12">IF(ISBLANK(CertifiedCrop[[#This Row],[2. Produit agricole certifié*]]),"",IF(ISERROR(MATCH(1,(#REF!=CertifiedCrop[[#This Row],[2. Produit agricole certifié*]])*(#REF!=CertifiedCrop[[#This Row],[3. Variété**]]),0)),FALSE,TRUE))</f>
        <v>0</v>
      </c>
      <c r="L12" s="21" t="s">
        <v>667</v>
      </c>
      <c r="M12" s="59" t="s">
        <v>667</v>
      </c>
      <c r="N12" s="59" t="s">
        <v>667</v>
      </c>
      <c r="O12" s="60">
        <f t="shared" si="0"/>
        <v>597.92147806004618</v>
      </c>
      <c r="P12" s="60">
        <f t="shared" si="1"/>
        <v>577.36720554272517</v>
      </c>
      <c r="Q12" s="9" t="str">
        <f ca="1">IFERROR((VLOOKUP(A12,GM_Table,8,FALSE)-SUMIFS(D:D,A:A,A12,B:B,B12,C:C,C12)),"")</f>
        <v/>
      </c>
      <c r="R12" s="9" t="str">
        <f ca="1">IFERROR(CONCATENATE(VLOOKUP(A12,GM_Table,12,FALSE)," ",(VLOOKUP(A12,GM_Table,13,FALSE))),"")</f>
        <v/>
      </c>
    </row>
    <row r="13" spans="1:24" ht="15" x14ac:dyDescent="0.2">
      <c r="A13" s="154" t="s">
        <v>709</v>
      </c>
      <c r="B13" s="169" t="s">
        <v>2985</v>
      </c>
      <c r="C13" s="169" t="s">
        <v>667</v>
      </c>
      <c r="D13" s="278">
        <v>6.68</v>
      </c>
      <c r="E13" s="282">
        <v>3994</v>
      </c>
      <c r="F13" s="283">
        <v>3820</v>
      </c>
      <c r="G13" s="171">
        <v>0</v>
      </c>
      <c r="H13" s="172">
        <v>0</v>
      </c>
      <c r="I13" s="173">
        <v>0</v>
      </c>
      <c r="J13" s="128" t="b">
        <f>IF(ISBLANK(CertifiedCrop[[#This Row],[1. Identifiant interne d’exploitation agricole*]]),"",IF(ISERROR(MATCH(CertifiedCrop[[#This Row],[1. Identifiant interne d’exploitation agricole*]],GroupMember[1. Identifiant interne d’exploitation agricole*],0)),FALSE,TRUE))</f>
        <v>1</v>
      </c>
      <c r="K13" s="128" t="b">
        <f t="array" ref="K13">IF(ISBLANK(CertifiedCrop[[#This Row],[2. Produit agricole certifié*]]),"",IF(ISERROR(MATCH(1,(#REF!=CertifiedCrop[[#This Row],[2. Produit agricole certifié*]])*(#REF!=CertifiedCrop[[#This Row],[3. Variété**]]),0)),FALSE,TRUE))</f>
        <v>0</v>
      </c>
      <c r="L13" s="21" t="s">
        <v>667</v>
      </c>
      <c r="M13" s="59" t="s">
        <v>667</v>
      </c>
      <c r="N13" s="59" t="s">
        <v>667</v>
      </c>
      <c r="O13" s="60">
        <f t="shared" si="0"/>
        <v>597.90419161676652</v>
      </c>
      <c r="P13" s="60">
        <f t="shared" si="1"/>
        <v>571.85628742514973</v>
      </c>
      <c r="Q13" s="9" t="str">
        <f ca="1">IFERROR((VLOOKUP(A13,GM_Table,8,FALSE)-SUMIFS(D:D,A:A,A13,B:B,B13,C:C,C13)),"")</f>
        <v/>
      </c>
      <c r="R13" s="9" t="str">
        <f ca="1">IFERROR(CONCATENATE(VLOOKUP(A13,GM_Table,12,FALSE)," ",(VLOOKUP(A13,GM_Table,13,FALSE))),"")</f>
        <v/>
      </c>
    </row>
    <row r="14" spans="1:24" ht="15" x14ac:dyDescent="0.2">
      <c r="A14" s="155" t="s">
        <v>712</v>
      </c>
      <c r="B14" s="169" t="s">
        <v>2985</v>
      </c>
      <c r="C14" s="169" t="s">
        <v>667</v>
      </c>
      <c r="D14" s="278">
        <v>8</v>
      </c>
      <c r="E14" s="282">
        <v>4751</v>
      </c>
      <c r="F14" s="283">
        <v>4620</v>
      </c>
      <c r="G14" s="171">
        <v>0</v>
      </c>
      <c r="H14" s="172">
        <v>0</v>
      </c>
      <c r="I14" s="173">
        <v>0</v>
      </c>
      <c r="J14" s="128" t="b">
        <f>IF(ISBLANK(CertifiedCrop[[#This Row],[1. Identifiant interne d’exploitation agricole*]]),"",IF(ISERROR(MATCH(CertifiedCrop[[#This Row],[1. Identifiant interne d’exploitation agricole*]],GroupMember[1. Identifiant interne d’exploitation agricole*],0)),FALSE,TRUE))</f>
        <v>1</v>
      </c>
      <c r="K14" s="128" t="b">
        <f t="array" ref="K14">IF(ISBLANK(CertifiedCrop[[#This Row],[2. Produit agricole certifié*]]),"",IF(ISERROR(MATCH(1,(#REF!=CertifiedCrop[[#This Row],[2. Produit agricole certifié*]])*(#REF!=CertifiedCrop[[#This Row],[3. Variété**]]),0)),FALSE,TRUE))</f>
        <v>0</v>
      </c>
      <c r="L14" s="21" t="s">
        <v>667</v>
      </c>
      <c r="M14" s="59" t="s">
        <v>667</v>
      </c>
      <c r="N14" s="59" t="s">
        <v>667</v>
      </c>
      <c r="O14" s="60">
        <f t="shared" si="0"/>
        <v>593.875</v>
      </c>
      <c r="P14" s="60">
        <f t="shared" si="1"/>
        <v>577.5</v>
      </c>
      <c r="Q14" s="9" t="str">
        <f ca="1">IFERROR((VLOOKUP(A14,GM_Table,8,FALSE)-SUMIFS(D:D,A:A,A14,B:B,B14,C:C,C14)),"")</f>
        <v/>
      </c>
      <c r="R14" s="9" t="str">
        <f ca="1">IFERROR(CONCATENATE(VLOOKUP(A14,GM_Table,12,FALSE)," ",(VLOOKUP(A14,GM_Table,13,FALSE))),"")</f>
        <v/>
      </c>
    </row>
    <row r="15" spans="1:24" ht="15" x14ac:dyDescent="0.2">
      <c r="A15" s="154" t="s">
        <v>715</v>
      </c>
      <c r="B15" s="169" t="s">
        <v>2985</v>
      </c>
      <c r="C15" s="169" t="s">
        <v>667</v>
      </c>
      <c r="D15" s="278">
        <v>3.33</v>
      </c>
      <c r="E15" s="282">
        <v>1980</v>
      </c>
      <c r="F15" s="283">
        <v>1900</v>
      </c>
      <c r="G15" s="171">
        <v>0</v>
      </c>
      <c r="H15" s="172">
        <v>0</v>
      </c>
      <c r="I15" s="173">
        <v>0</v>
      </c>
      <c r="J15" s="128" t="b">
        <f>IF(ISBLANK(CertifiedCrop[[#This Row],[1. Identifiant interne d’exploitation agricole*]]),"",IF(ISERROR(MATCH(CertifiedCrop[[#This Row],[1. Identifiant interne d’exploitation agricole*]],GroupMember[1. Identifiant interne d’exploitation agricole*],0)),FALSE,TRUE))</f>
        <v>1</v>
      </c>
      <c r="K15" s="128" t="b">
        <f t="array" ref="K15">IF(ISBLANK(CertifiedCrop[[#This Row],[2. Produit agricole certifié*]]),"",IF(ISERROR(MATCH(1,(#REF!=CertifiedCrop[[#This Row],[2. Produit agricole certifié*]])*(#REF!=CertifiedCrop[[#This Row],[3. Variété**]]),0)),FALSE,TRUE))</f>
        <v>0</v>
      </c>
      <c r="L15" s="21" t="s">
        <v>667</v>
      </c>
      <c r="M15" s="59" t="s">
        <v>667</v>
      </c>
      <c r="N15" s="59" t="s">
        <v>667</v>
      </c>
      <c r="O15" s="60">
        <f t="shared" si="0"/>
        <v>594.59459459459458</v>
      </c>
      <c r="P15" s="60">
        <f t="shared" si="1"/>
        <v>570.57057057057057</v>
      </c>
      <c r="Q15" s="9" t="str">
        <f ca="1">IFERROR((VLOOKUP(A15,GM_Table,8,FALSE)-SUMIFS(D:D,A:A,A15,B:B,B15,C:C,C15)),"")</f>
        <v/>
      </c>
      <c r="R15" s="9" t="str">
        <f ca="1">IFERROR(CONCATENATE(VLOOKUP(A15,GM_Table,12,FALSE)," ",(VLOOKUP(A15,GM_Table,13,FALSE))),"")</f>
        <v/>
      </c>
    </row>
    <row r="16" spans="1:24" ht="15" x14ac:dyDescent="0.2">
      <c r="A16" s="155" t="s">
        <v>719</v>
      </c>
      <c r="B16" s="169" t="s">
        <v>2985</v>
      </c>
      <c r="C16" s="169" t="s">
        <v>667</v>
      </c>
      <c r="D16" s="278">
        <v>4.33</v>
      </c>
      <c r="E16" s="282">
        <v>2573</v>
      </c>
      <c r="F16" s="283">
        <v>2500</v>
      </c>
      <c r="G16" s="171">
        <v>0</v>
      </c>
      <c r="H16" s="172">
        <v>0</v>
      </c>
      <c r="I16" s="173">
        <v>0</v>
      </c>
      <c r="J16" s="128" t="b">
        <f>IF(ISBLANK(CertifiedCrop[[#This Row],[1. Identifiant interne d’exploitation agricole*]]),"",IF(ISERROR(MATCH(CertifiedCrop[[#This Row],[1. Identifiant interne d’exploitation agricole*]],GroupMember[1. Identifiant interne d’exploitation agricole*],0)),FALSE,TRUE))</f>
        <v>1</v>
      </c>
      <c r="K16" s="128" t="b">
        <f t="array" ref="K16">IF(ISBLANK(CertifiedCrop[[#This Row],[2. Produit agricole certifié*]]),"",IF(ISERROR(MATCH(1,(#REF!=CertifiedCrop[[#This Row],[2. Produit agricole certifié*]])*(#REF!=CertifiedCrop[[#This Row],[3. Variété**]]),0)),FALSE,TRUE))</f>
        <v>0</v>
      </c>
      <c r="L16" s="21" t="s">
        <v>667</v>
      </c>
      <c r="M16" s="59" t="s">
        <v>667</v>
      </c>
      <c r="N16" s="59" t="s">
        <v>667</v>
      </c>
      <c r="O16" s="60">
        <f t="shared" si="0"/>
        <v>594.22632794457274</v>
      </c>
      <c r="P16" s="60">
        <f t="shared" si="1"/>
        <v>577.36720554272517</v>
      </c>
      <c r="Q16" s="9" t="str">
        <f ca="1">IFERROR((VLOOKUP(A16,GM_Table,8,FALSE)-SUMIFS(D:D,A:A,A16,B:B,B16,C:C,C16)),"")</f>
        <v/>
      </c>
      <c r="R16" s="9" t="str">
        <f ca="1">IFERROR(CONCATENATE(VLOOKUP(A16,GM_Table,12,FALSE)," ",(VLOOKUP(A16,GM_Table,13,FALSE))),"")</f>
        <v/>
      </c>
    </row>
    <row r="17" spans="1:18" ht="15" x14ac:dyDescent="0.2">
      <c r="A17" s="154" t="s">
        <v>722</v>
      </c>
      <c r="B17" s="169" t="s">
        <v>2985</v>
      </c>
      <c r="C17" s="169" t="s">
        <v>667</v>
      </c>
      <c r="D17" s="278">
        <v>3.44</v>
      </c>
      <c r="E17" s="282">
        <v>2057</v>
      </c>
      <c r="F17" s="283">
        <v>1920</v>
      </c>
      <c r="G17" s="171">
        <v>0</v>
      </c>
      <c r="H17" s="172">
        <v>0</v>
      </c>
      <c r="I17" s="173">
        <v>0</v>
      </c>
      <c r="J17" s="128" t="b">
        <f>IF(ISBLANK(CertifiedCrop[[#This Row],[1. Identifiant interne d’exploitation agricole*]]),"",IF(ISERROR(MATCH(CertifiedCrop[[#This Row],[1. Identifiant interne d’exploitation agricole*]],GroupMember[1. Identifiant interne d’exploitation agricole*],0)),FALSE,TRUE))</f>
        <v>1</v>
      </c>
      <c r="K17" s="128" t="b">
        <f t="array" ref="K17">IF(ISBLANK(CertifiedCrop[[#This Row],[2. Produit agricole certifié*]]),"",IF(ISERROR(MATCH(1,(#REF!=CertifiedCrop[[#This Row],[2. Produit agricole certifié*]])*(#REF!=CertifiedCrop[[#This Row],[3. Variété**]]),0)),FALSE,TRUE))</f>
        <v>0</v>
      </c>
      <c r="L17" s="21" t="s">
        <v>667</v>
      </c>
      <c r="M17" s="59" t="s">
        <v>667</v>
      </c>
      <c r="N17" s="59" t="s">
        <v>667</v>
      </c>
      <c r="O17" s="60">
        <f t="shared" si="0"/>
        <v>597.96511627906978</v>
      </c>
      <c r="P17" s="60">
        <f t="shared" si="1"/>
        <v>558.1395348837209</v>
      </c>
      <c r="Q17" s="9" t="str">
        <f ca="1">IFERROR((VLOOKUP(A17,GM_Table,8,FALSE)-SUMIFS(D:D,A:A,A17,B:B,B17,C:C,C17)),"")</f>
        <v/>
      </c>
      <c r="R17" s="9" t="str">
        <f ca="1">IFERROR(CONCATENATE(VLOOKUP(A17,GM_Table,12,FALSE)," ",(VLOOKUP(A17,GM_Table,13,FALSE))),"")</f>
        <v/>
      </c>
    </row>
    <row r="18" spans="1:18" ht="15" x14ac:dyDescent="0.2">
      <c r="A18" s="155" t="s">
        <v>726</v>
      </c>
      <c r="B18" s="169" t="s">
        <v>2985</v>
      </c>
      <c r="C18" s="169" t="s">
        <v>667</v>
      </c>
      <c r="D18" s="278">
        <v>6</v>
      </c>
      <c r="E18" s="282">
        <v>3588</v>
      </c>
      <c r="F18" s="283">
        <v>3450</v>
      </c>
      <c r="G18" s="171">
        <v>0</v>
      </c>
      <c r="H18" s="172">
        <v>0</v>
      </c>
      <c r="I18" s="173">
        <v>0</v>
      </c>
      <c r="J18" s="128" t="b">
        <f>IF(ISBLANK(CertifiedCrop[[#This Row],[1. Identifiant interne d’exploitation agricole*]]),"",IF(ISERROR(MATCH(CertifiedCrop[[#This Row],[1. Identifiant interne d’exploitation agricole*]],GroupMember[1. Identifiant interne d’exploitation agricole*],0)),FALSE,TRUE))</f>
        <v>1</v>
      </c>
      <c r="K18" s="128" t="b">
        <f t="array" ref="K18">IF(ISBLANK(CertifiedCrop[[#This Row],[2. Produit agricole certifié*]]),"",IF(ISERROR(MATCH(1,(#REF!=CertifiedCrop[[#This Row],[2. Produit agricole certifié*]])*(#REF!=CertifiedCrop[[#This Row],[3. Variété**]]),0)),FALSE,TRUE))</f>
        <v>0</v>
      </c>
      <c r="L18" s="21" t="s">
        <v>667</v>
      </c>
      <c r="M18" s="59" t="s">
        <v>667</v>
      </c>
      <c r="N18" s="59" t="s">
        <v>667</v>
      </c>
      <c r="O18" s="60">
        <f t="shared" si="0"/>
        <v>598</v>
      </c>
      <c r="P18" s="60">
        <f t="shared" si="1"/>
        <v>575</v>
      </c>
      <c r="Q18" s="9" t="str">
        <f ca="1">IFERROR((VLOOKUP(A18,GM_Table,8,FALSE)-SUMIFS(D:D,A:A,A18,B:B,B18,C:C,C18)),"")</f>
        <v/>
      </c>
      <c r="R18" s="9" t="str">
        <f ca="1">IFERROR(CONCATENATE(VLOOKUP(A18,GM_Table,12,FALSE)," ",(VLOOKUP(A18,GM_Table,13,FALSE))),"")</f>
        <v/>
      </c>
    </row>
    <row r="19" spans="1:18" ht="15" x14ac:dyDescent="0.2">
      <c r="A19" s="154" t="s">
        <v>729</v>
      </c>
      <c r="B19" s="169" t="s">
        <v>2985</v>
      </c>
      <c r="C19" s="169" t="s">
        <v>667</v>
      </c>
      <c r="D19" s="278">
        <v>4</v>
      </c>
      <c r="E19" s="282">
        <v>2391</v>
      </c>
      <c r="F19" s="283">
        <v>2250</v>
      </c>
      <c r="G19" s="171">
        <v>0</v>
      </c>
      <c r="H19" s="172">
        <v>0</v>
      </c>
      <c r="I19" s="173">
        <v>0</v>
      </c>
      <c r="J19" s="128" t="b">
        <f>IF(ISBLANK(CertifiedCrop[[#This Row],[1. Identifiant interne d’exploitation agricole*]]),"",IF(ISERROR(MATCH(CertifiedCrop[[#This Row],[1. Identifiant interne d’exploitation agricole*]],GroupMember[1. Identifiant interne d’exploitation agricole*],0)),FALSE,TRUE))</f>
        <v>1</v>
      </c>
      <c r="K19" s="128" t="b">
        <f t="array" ref="K19">IF(ISBLANK(CertifiedCrop[[#This Row],[2. Produit agricole certifié*]]),"",IF(ISERROR(MATCH(1,(#REF!=CertifiedCrop[[#This Row],[2. Produit agricole certifié*]])*(#REF!=CertifiedCrop[[#This Row],[3. Variété**]]),0)),FALSE,TRUE))</f>
        <v>0</v>
      </c>
      <c r="L19" s="21" t="s">
        <v>667</v>
      </c>
      <c r="M19" s="59" t="s">
        <v>667</v>
      </c>
      <c r="N19" s="59" t="s">
        <v>667</v>
      </c>
      <c r="O19" s="60">
        <f t="shared" si="0"/>
        <v>597.75</v>
      </c>
      <c r="P19" s="60">
        <f t="shared" si="1"/>
        <v>562.5</v>
      </c>
      <c r="Q19" s="9" t="str">
        <f ca="1">IFERROR((VLOOKUP(A19,GM_Table,8,FALSE)-SUMIFS(D:D,A:A,A19,B:B,B19,C:C,C19)),"")</f>
        <v/>
      </c>
      <c r="R19" s="9" t="str">
        <f ca="1">IFERROR(CONCATENATE(VLOOKUP(A19,GM_Table,12,FALSE)," ",(VLOOKUP(A19,GM_Table,13,FALSE))),"")</f>
        <v/>
      </c>
    </row>
    <row r="20" spans="1:18" ht="15" x14ac:dyDescent="0.2">
      <c r="A20" s="155" t="s">
        <v>733</v>
      </c>
      <c r="B20" s="169" t="s">
        <v>2985</v>
      </c>
      <c r="C20" s="169" t="s">
        <v>667</v>
      </c>
      <c r="D20" s="278">
        <v>6</v>
      </c>
      <c r="E20" s="282">
        <v>3589</v>
      </c>
      <c r="F20" s="283">
        <v>3410</v>
      </c>
      <c r="G20" s="171">
        <v>0</v>
      </c>
      <c r="H20" s="172">
        <v>0</v>
      </c>
      <c r="I20" s="173">
        <v>0</v>
      </c>
      <c r="J20" s="128" t="b">
        <f>IF(ISBLANK(CertifiedCrop[[#This Row],[1. Identifiant interne d’exploitation agricole*]]),"",IF(ISERROR(MATCH(CertifiedCrop[[#This Row],[1. Identifiant interne d’exploitation agricole*]],GroupMember[1. Identifiant interne d’exploitation agricole*],0)),FALSE,TRUE))</f>
        <v>1</v>
      </c>
      <c r="K20" s="128" t="b">
        <f t="array" ref="K20">IF(ISBLANK(CertifiedCrop[[#This Row],[2. Produit agricole certifié*]]),"",IF(ISERROR(MATCH(1,(#REF!=CertifiedCrop[[#This Row],[2. Produit agricole certifié*]])*(#REF!=CertifiedCrop[[#This Row],[3. Variété**]]),0)),FALSE,TRUE))</f>
        <v>0</v>
      </c>
      <c r="L20" s="21" t="s">
        <v>667</v>
      </c>
      <c r="M20" s="59" t="s">
        <v>667</v>
      </c>
      <c r="N20" s="59" t="s">
        <v>667</v>
      </c>
      <c r="O20" s="60">
        <f t="shared" si="0"/>
        <v>598.16666666666663</v>
      </c>
      <c r="P20" s="60">
        <f t="shared" si="1"/>
        <v>568.33333333333337</v>
      </c>
      <c r="Q20" s="9" t="str">
        <f ca="1">IFERROR((VLOOKUP(A20,GM_Table,8,FALSE)-SUMIFS(D:D,A:A,A20,B:B,B20,C:C,C20)),"")</f>
        <v/>
      </c>
      <c r="R20" s="9" t="str">
        <f ca="1">IFERROR(CONCATENATE(VLOOKUP(A20,GM_Table,12,FALSE)," ",(VLOOKUP(A20,GM_Table,13,FALSE))),"")</f>
        <v/>
      </c>
    </row>
    <row r="21" spans="1:18" ht="15" x14ac:dyDescent="0.2">
      <c r="A21" s="154" t="s">
        <v>736</v>
      </c>
      <c r="B21" s="169" t="s">
        <v>2985</v>
      </c>
      <c r="C21" s="169" t="s">
        <v>667</v>
      </c>
      <c r="D21" s="278">
        <v>4.43</v>
      </c>
      <c r="E21" s="282">
        <v>2649</v>
      </c>
      <c r="F21" s="283">
        <v>2510</v>
      </c>
      <c r="G21" s="171">
        <v>0</v>
      </c>
      <c r="H21" s="172">
        <v>0</v>
      </c>
      <c r="I21" s="173">
        <v>0</v>
      </c>
      <c r="J21" s="128" t="b">
        <f>IF(ISBLANK(CertifiedCrop[[#This Row],[1. Identifiant interne d’exploitation agricole*]]),"",IF(ISERROR(MATCH(CertifiedCrop[[#This Row],[1. Identifiant interne d’exploitation agricole*]],GroupMember[1. Identifiant interne d’exploitation agricole*],0)),FALSE,TRUE))</f>
        <v>1</v>
      </c>
      <c r="K21" s="128" t="b">
        <f t="array" ref="K21">IF(ISBLANK(CertifiedCrop[[#This Row],[2. Produit agricole certifié*]]),"",IF(ISERROR(MATCH(1,(#REF!=CertifiedCrop[[#This Row],[2. Produit agricole certifié*]])*(#REF!=CertifiedCrop[[#This Row],[3. Variété**]]),0)),FALSE,TRUE))</f>
        <v>0</v>
      </c>
      <c r="L21" s="21" t="s">
        <v>667</v>
      </c>
      <c r="M21" s="59" t="s">
        <v>667</v>
      </c>
      <c r="N21" s="59" t="s">
        <v>667</v>
      </c>
      <c r="O21" s="60">
        <f t="shared" si="0"/>
        <v>597.96839729119642</v>
      </c>
      <c r="P21" s="60">
        <f t="shared" si="1"/>
        <v>566.59142212189624</v>
      </c>
      <c r="Q21" s="9" t="str">
        <f ca="1">IFERROR((VLOOKUP(A21,GM_Table,8,FALSE)-SUMIFS(D:D,A:A,A21,B:B,B21,C:C,C21)),"")</f>
        <v/>
      </c>
      <c r="R21" s="9" t="str">
        <f ca="1">IFERROR(CONCATENATE(VLOOKUP(A21,GM_Table,12,FALSE)," ",(VLOOKUP(A21,GM_Table,13,FALSE))),"")</f>
        <v/>
      </c>
    </row>
    <row r="22" spans="1:18" ht="15" x14ac:dyDescent="0.2">
      <c r="A22" s="155" t="s">
        <v>739</v>
      </c>
      <c r="B22" s="169" t="s">
        <v>2985</v>
      </c>
      <c r="C22" s="169" t="s">
        <v>667</v>
      </c>
      <c r="D22" s="278">
        <v>8</v>
      </c>
      <c r="E22" s="282">
        <v>4751</v>
      </c>
      <c r="F22" s="283">
        <v>4620</v>
      </c>
      <c r="G22" s="171">
        <v>0</v>
      </c>
      <c r="H22" s="172">
        <v>0</v>
      </c>
      <c r="I22" s="173">
        <v>0</v>
      </c>
      <c r="J22" s="128" t="b">
        <f>IF(ISBLANK(CertifiedCrop[[#This Row],[1. Identifiant interne d’exploitation agricole*]]),"",IF(ISERROR(MATCH(CertifiedCrop[[#This Row],[1. Identifiant interne d’exploitation agricole*]],GroupMember[1. Identifiant interne d’exploitation agricole*],0)),FALSE,TRUE))</f>
        <v>1</v>
      </c>
      <c r="K22" s="128" t="b">
        <f t="array" ref="K22">IF(ISBLANK(CertifiedCrop[[#This Row],[2. Produit agricole certifié*]]),"",IF(ISERROR(MATCH(1,(#REF!=CertifiedCrop[[#This Row],[2. Produit agricole certifié*]])*(#REF!=CertifiedCrop[[#This Row],[3. Variété**]]),0)),FALSE,TRUE))</f>
        <v>0</v>
      </c>
      <c r="L22" s="21" t="s">
        <v>667</v>
      </c>
      <c r="M22" s="59" t="s">
        <v>667</v>
      </c>
      <c r="N22" s="59" t="s">
        <v>667</v>
      </c>
      <c r="O22" s="60">
        <f t="shared" si="0"/>
        <v>593.875</v>
      </c>
      <c r="P22" s="60">
        <f t="shared" si="1"/>
        <v>577.5</v>
      </c>
      <c r="Q22" s="9" t="str">
        <f ca="1">IFERROR((VLOOKUP(A22,GM_Table,8,FALSE)-SUMIFS(D:D,A:A,A22,B:B,B22,C:C,C22)),"")</f>
        <v/>
      </c>
      <c r="R22" s="9" t="str">
        <f ca="1">IFERROR(CONCATENATE(VLOOKUP(A22,GM_Table,12,FALSE)," ",(VLOOKUP(A22,GM_Table,13,FALSE))),"")</f>
        <v/>
      </c>
    </row>
    <row r="23" spans="1:18" ht="15" x14ac:dyDescent="0.2">
      <c r="A23" s="154" t="s">
        <v>741</v>
      </c>
      <c r="B23" s="169" t="s">
        <v>2985</v>
      </c>
      <c r="C23" s="169" t="s">
        <v>667</v>
      </c>
      <c r="D23" s="278">
        <v>5</v>
      </c>
      <c r="E23" s="282">
        <v>2980</v>
      </c>
      <c r="F23" s="283">
        <v>2830</v>
      </c>
      <c r="G23" s="171">
        <v>0</v>
      </c>
      <c r="H23" s="172">
        <v>0</v>
      </c>
      <c r="I23" s="173">
        <v>0</v>
      </c>
      <c r="J23" s="128" t="b">
        <f>IF(ISBLANK(CertifiedCrop[[#This Row],[1. Identifiant interne d’exploitation agricole*]]),"",IF(ISERROR(MATCH(CertifiedCrop[[#This Row],[1. Identifiant interne d’exploitation agricole*]],GroupMember[1. Identifiant interne d’exploitation agricole*],0)),FALSE,TRUE))</f>
        <v>1</v>
      </c>
      <c r="K23" s="128" t="b">
        <f t="array" ref="K23">IF(ISBLANK(CertifiedCrop[[#This Row],[2. Produit agricole certifié*]]),"",IF(ISERROR(MATCH(1,(#REF!=CertifiedCrop[[#This Row],[2. Produit agricole certifié*]])*(#REF!=CertifiedCrop[[#This Row],[3. Variété**]]),0)),FALSE,TRUE))</f>
        <v>0</v>
      </c>
      <c r="L23" s="21" t="s">
        <v>667</v>
      </c>
      <c r="M23" s="59" t="s">
        <v>667</v>
      </c>
      <c r="N23" s="59" t="s">
        <v>667</v>
      </c>
      <c r="O23" s="60">
        <f t="shared" si="0"/>
        <v>596</v>
      </c>
      <c r="P23" s="60">
        <f t="shared" si="1"/>
        <v>566</v>
      </c>
      <c r="Q23" s="9" t="str">
        <f ca="1">IFERROR((VLOOKUP(A23,GM_Table,8,FALSE)-SUMIFS(D:D,A:A,A23,B:B,B23,C:C,C23)),"")</f>
        <v/>
      </c>
      <c r="R23" s="9" t="str">
        <f ca="1">IFERROR(CONCATENATE(VLOOKUP(A23,GM_Table,12,FALSE)," ",(VLOOKUP(A23,GM_Table,13,FALSE))),"")</f>
        <v/>
      </c>
    </row>
    <row r="24" spans="1:18" ht="15" x14ac:dyDescent="0.2">
      <c r="A24" s="155" t="s">
        <v>745</v>
      </c>
      <c r="B24" s="169" t="s">
        <v>2985</v>
      </c>
      <c r="C24" s="169" t="s">
        <v>667</v>
      </c>
      <c r="D24" s="278">
        <v>3.45</v>
      </c>
      <c r="E24" s="282">
        <v>2063</v>
      </c>
      <c r="F24" s="283">
        <v>1902</v>
      </c>
      <c r="G24" s="171">
        <v>0</v>
      </c>
      <c r="H24" s="172">
        <v>0</v>
      </c>
      <c r="I24" s="173">
        <v>0</v>
      </c>
      <c r="J24" s="128" t="b">
        <f>IF(ISBLANK(CertifiedCrop[[#This Row],[1. Identifiant interne d’exploitation agricole*]]),"",IF(ISERROR(MATCH(CertifiedCrop[[#This Row],[1. Identifiant interne d’exploitation agricole*]],GroupMember[1. Identifiant interne d’exploitation agricole*],0)),FALSE,TRUE))</f>
        <v>1</v>
      </c>
      <c r="K24" s="128" t="b">
        <f t="array" ref="K24">IF(ISBLANK(CertifiedCrop[[#This Row],[2. Produit agricole certifié*]]),"",IF(ISERROR(MATCH(1,(#REF!=CertifiedCrop[[#This Row],[2. Produit agricole certifié*]])*(#REF!=CertifiedCrop[[#This Row],[3. Variété**]]),0)),FALSE,TRUE))</f>
        <v>0</v>
      </c>
      <c r="L24" s="21" t="s">
        <v>667</v>
      </c>
      <c r="M24" s="59" t="s">
        <v>667</v>
      </c>
      <c r="N24" s="59" t="s">
        <v>667</v>
      </c>
      <c r="O24" s="60">
        <f t="shared" si="0"/>
        <v>597.97101449275362</v>
      </c>
      <c r="P24" s="60">
        <f t="shared" si="1"/>
        <v>551.30434782608688</v>
      </c>
      <c r="Q24" s="9" t="str">
        <f ca="1">IFERROR((VLOOKUP(A24,GM_Table,8,FALSE)-SUMIFS(D:D,A:A,A24,B:B,B24,C:C,C24)),"")</f>
        <v/>
      </c>
      <c r="R24" s="9" t="str">
        <f ca="1">IFERROR(CONCATENATE(VLOOKUP(A24,GM_Table,12,FALSE)," ",(VLOOKUP(A24,GM_Table,13,FALSE))),"")</f>
        <v/>
      </c>
    </row>
    <row r="25" spans="1:18" ht="15" x14ac:dyDescent="0.2">
      <c r="A25" s="154" t="s">
        <v>748</v>
      </c>
      <c r="B25" s="169" t="s">
        <v>2985</v>
      </c>
      <c r="C25" s="169" t="s">
        <v>667</v>
      </c>
      <c r="D25" s="278">
        <v>6</v>
      </c>
      <c r="E25" s="282">
        <v>3588</v>
      </c>
      <c r="F25" s="283">
        <v>3430</v>
      </c>
      <c r="G25" s="171">
        <v>0</v>
      </c>
      <c r="H25" s="172">
        <v>0</v>
      </c>
      <c r="I25" s="173">
        <v>0</v>
      </c>
      <c r="J25" s="128" t="b">
        <f>IF(ISBLANK(CertifiedCrop[[#This Row],[1. Identifiant interne d’exploitation agricole*]]),"",IF(ISERROR(MATCH(CertifiedCrop[[#This Row],[1. Identifiant interne d’exploitation agricole*]],GroupMember[1. Identifiant interne d’exploitation agricole*],0)),FALSE,TRUE))</f>
        <v>1</v>
      </c>
      <c r="K25" s="128" t="b">
        <f t="array" ref="K25">IF(ISBLANK(CertifiedCrop[[#This Row],[2. Produit agricole certifié*]]),"",IF(ISERROR(MATCH(1,(#REF!=CertifiedCrop[[#This Row],[2. Produit agricole certifié*]])*(#REF!=CertifiedCrop[[#This Row],[3. Variété**]]),0)),FALSE,TRUE))</f>
        <v>0</v>
      </c>
      <c r="L25" s="21" t="s">
        <v>667</v>
      </c>
      <c r="M25" s="59" t="s">
        <v>667</v>
      </c>
      <c r="N25" s="59" t="s">
        <v>667</v>
      </c>
      <c r="O25" s="60">
        <f t="shared" si="0"/>
        <v>598</v>
      </c>
      <c r="P25" s="60">
        <f t="shared" si="1"/>
        <v>571.66666666666663</v>
      </c>
      <c r="Q25" s="9" t="str">
        <f ca="1">IFERROR((VLOOKUP(A25,GM_Table,8,FALSE)-SUMIFS(D:D,A:A,A25,B:B,B25,C:C,C25)),"")</f>
        <v/>
      </c>
      <c r="R25" s="9" t="str">
        <f ca="1">IFERROR(CONCATENATE(VLOOKUP(A25,GM_Table,12,FALSE)," ",(VLOOKUP(A25,GM_Table,13,FALSE))),"")</f>
        <v/>
      </c>
    </row>
    <row r="26" spans="1:18" ht="15" x14ac:dyDescent="0.2">
      <c r="A26" s="155" t="s">
        <v>752</v>
      </c>
      <c r="B26" s="169" t="s">
        <v>2985</v>
      </c>
      <c r="C26" s="169" t="s">
        <v>667</v>
      </c>
      <c r="D26" s="278">
        <v>4</v>
      </c>
      <c r="E26" s="282">
        <v>2391</v>
      </c>
      <c r="F26" s="283">
        <v>2300</v>
      </c>
      <c r="G26" s="171">
        <v>0</v>
      </c>
      <c r="H26" s="172">
        <v>0</v>
      </c>
      <c r="I26" s="173">
        <v>0</v>
      </c>
      <c r="J26" s="128" t="b">
        <f>IF(ISBLANK(CertifiedCrop[[#This Row],[1. Identifiant interne d’exploitation agricole*]]),"",IF(ISERROR(MATCH(CertifiedCrop[[#This Row],[1. Identifiant interne d’exploitation agricole*]],GroupMember[1. Identifiant interne d’exploitation agricole*],0)),FALSE,TRUE))</f>
        <v>1</v>
      </c>
      <c r="K26" s="128" t="b">
        <f t="array" ref="K26">IF(ISBLANK(CertifiedCrop[[#This Row],[2. Produit agricole certifié*]]),"",IF(ISERROR(MATCH(1,(#REF!=CertifiedCrop[[#This Row],[2. Produit agricole certifié*]])*(#REF!=CertifiedCrop[[#This Row],[3. Variété**]]),0)),FALSE,TRUE))</f>
        <v>0</v>
      </c>
      <c r="L26" s="21" t="s">
        <v>667</v>
      </c>
      <c r="M26" s="59" t="s">
        <v>667</v>
      </c>
      <c r="N26" s="59" t="s">
        <v>667</v>
      </c>
      <c r="O26" s="60">
        <f t="shared" si="0"/>
        <v>597.75</v>
      </c>
      <c r="P26" s="60">
        <f t="shared" si="1"/>
        <v>575</v>
      </c>
      <c r="Q26" s="9" t="str">
        <f ca="1">IFERROR((VLOOKUP(A26,GM_Table,8,FALSE)-SUMIFS(D:D,A:A,A26,B:B,B26,C:C,C26)),"")</f>
        <v/>
      </c>
      <c r="R26" s="9" t="str">
        <f ca="1">IFERROR(CONCATENATE(VLOOKUP(A26,GM_Table,12,FALSE)," ",(VLOOKUP(A26,GM_Table,13,FALSE))),"")</f>
        <v/>
      </c>
    </row>
    <row r="27" spans="1:18" ht="15" x14ac:dyDescent="0.2">
      <c r="A27" s="154" t="s">
        <v>754</v>
      </c>
      <c r="B27" s="169" t="s">
        <v>2985</v>
      </c>
      <c r="C27" s="169" t="s">
        <v>667</v>
      </c>
      <c r="D27" s="278">
        <v>4</v>
      </c>
      <c r="E27" s="282">
        <v>2391</v>
      </c>
      <c r="F27" s="283">
        <v>2300</v>
      </c>
      <c r="G27" s="171">
        <v>0</v>
      </c>
      <c r="H27" s="172">
        <v>0</v>
      </c>
      <c r="I27" s="173">
        <v>0</v>
      </c>
      <c r="J27" s="128" t="b">
        <f>IF(ISBLANK(CertifiedCrop[[#This Row],[1. Identifiant interne d’exploitation agricole*]]),"",IF(ISERROR(MATCH(CertifiedCrop[[#This Row],[1. Identifiant interne d’exploitation agricole*]],GroupMember[1. Identifiant interne d’exploitation agricole*],0)),FALSE,TRUE))</f>
        <v>1</v>
      </c>
      <c r="K27" s="128" t="b">
        <f t="array" ref="K27">IF(ISBLANK(CertifiedCrop[[#This Row],[2. Produit agricole certifié*]]),"",IF(ISERROR(MATCH(1,(#REF!=CertifiedCrop[[#This Row],[2. Produit agricole certifié*]])*(#REF!=CertifiedCrop[[#This Row],[3. Variété**]]),0)),FALSE,TRUE))</f>
        <v>0</v>
      </c>
      <c r="L27" s="21" t="s">
        <v>667</v>
      </c>
      <c r="M27" s="59" t="s">
        <v>667</v>
      </c>
      <c r="N27" s="59" t="s">
        <v>667</v>
      </c>
      <c r="O27" s="60">
        <f t="shared" si="0"/>
        <v>597.75</v>
      </c>
      <c r="P27" s="60">
        <f t="shared" si="1"/>
        <v>575</v>
      </c>
      <c r="Q27" s="9" t="str">
        <f ca="1">IFERROR((VLOOKUP(A27,GM_Table,8,FALSE)-SUMIFS(D:D,A:A,A27,B:B,B27,C:C,C27)),"")</f>
        <v/>
      </c>
      <c r="R27" s="9" t="str">
        <f ca="1">IFERROR(CONCATENATE(VLOOKUP(A27,GM_Table,12,FALSE)," ",(VLOOKUP(A27,GM_Table,13,FALSE))),"")</f>
        <v/>
      </c>
    </row>
    <row r="28" spans="1:18" ht="15" x14ac:dyDescent="0.2">
      <c r="A28" s="155" t="s">
        <v>757</v>
      </c>
      <c r="B28" s="169" t="s">
        <v>2985</v>
      </c>
      <c r="C28" s="169" t="s">
        <v>667</v>
      </c>
      <c r="D28" s="278">
        <v>4</v>
      </c>
      <c r="E28" s="282">
        <v>2391</v>
      </c>
      <c r="F28" s="283">
        <v>2300</v>
      </c>
      <c r="G28" s="171">
        <v>0</v>
      </c>
      <c r="H28" s="172">
        <v>0</v>
      </c>
      <c r="I28" s="173">
        <v>0</v>
      </c>
      <c r="J28" s="128" t="b">
        <f>IF(ISBLANK(CertifiedCrop[[#This Row],[1. Identifiant interne d’exploitation agricole*]]),"",IF(ISERROR(MATCH(CertifiedCrop[[#This Row],[1. Identifiant interne d’exploitation agricole*]],GroupMember[1. Identifiant interne d’exploitation agricole*],0)),FALSE,TRUE))</f>
        <v>1</v>
      </c>
      <c r="K28" s="128" t="b">
        <f t="array" ref="K28">IF(ISBLANK(CertifiedCrop[[#This Row],[2. Produit agricole certifié*]]),"",IF(ISERROR(MATCH(1,(#REF!=CertifiedCrop[[#This Row],[2. Produit agricole certifié*]])*(#REF!=CertifiedCrop[[#This Row],[3. Variété**]]),0)),FALSE,TRUE))</f>
        <v>0</v>
      </c>
      <c r="L28" s="21" t="s">
        <v>667</v>
      </c>
      <c r="M28" s="59" t="s">
        <v>667</v>
      </c>
      <c r="N28" s="59" t="s">
        <v>667</v>
      </c>
      <c r="O28" s="60">
        <f t="shared" si="0"/>
        <v>597.75</v>
      </c>
      <c r="P28" s="60">
        <f t="shared" si="1"/>
        <v>575</v>
      </c>
      <c r="Q28" s="9" t="str">
        <f ca="1">IFERROR((VLOOKUP(A28,GM_Table,8,FALSE)-SUMIFS(D:D,A:A,A28,B:B,B28,C:C,C28)),"")</f>
        <v/>
      </c>
      <c r="R28" s="9" t="str">
        <f ca="1">IFERROR(CONCATENATE(VLOOKUP(A28,GM_Table,12,FALSE)," ",(VLOOKUP(A28,GM_Table,13,FALSE))),"")</f>
        <v/>
      </c>
    </row>
    <row r="29" spans="1:18" ht="15" x14ac:dyDescent="0.2">
      <c r="A29" s="154" t="s">
        <v>761</v>
      </c>
      <c r="B29" s="169" t="s">
        <v>2985</v>
      </c>
      <c r="C29" s="169" t="s">
        <v>667</v>
      </c>
      <c r="D29" s="278">
        <v>4</v>
      </c>
      <c r="E29" s="282">
        <v>2391</v>
      </c>
      <c r="F29" s="283">
        <v>2300</v>
      </c>
      <c r="G29" s="171">
        <v>0</v>
      </c>
      <c r="H29" s="172">
        <v>0</v>
      </c>
      <c r="I29" s="173">
        <v>0</v>
      </c>
      <c r="J29" s="128" t="b">
        <f>IF(ISBLANK(CertifiedCrop[[#This Row],[1. Identifiant interne d’exploitation agricole*]]),"",IF(ISERROR(MATCH(CertifiedCrop[[#This Row],[1. Identifiant interne d’exploitation agricole*]],GroupMember[1. Identifiant interne d’exploitation agricole*],0)),FALSE,TRUE))</f>
        <v>1</v>
      </c>
      <c r="K29" s="128" t="b">
        <f t="array" ref="K29">IF(ISBLANK(CertifiedCrop[[#This Row],[2. Produit agricole certifié*]]),"",IF(ISERROR(MATCH(1,(#REF!=CertifiedCrop[[#This Row],[2. Produit agricole certifié*]])*(#REF!=CertifiedCrop[[#This Row],[3. Variété**]]),0)),FALSE,TRUE))</f>
        <v>0</v>
      </c>
      <c r="L29" s="21" t="s">
        <v>667</v>
      </c>
      <c r="M29" s="59" t="s">
        <v>667</v>
      </c>
      <c r="N29" s="59" t="s">
        <v>667</v>
      </c>
      <c r="O29" s="60">
        <f t="shared" si="0"/>
        <v>597.75</v>
      </c>
      <c r="P29" s="60">
        <f t="shared" si="1"/>
        <v>575</v>
      </c>
      <c r="Q29" s="9" t="str">
        <f ca="1">IFERROR((VLOOKUP(A29,GM_Table,8,FALSE)-SUMIFS(D:D,A:A,A29,B:B,B29,C:C,C29)),"")</f>
        <v/>
      </c>
      <c r="R29" s="9" t="str">
        <f ca="1">IFERROR(CONCATENATE(VLOOKUP(A29,GM_Table,12,FALSE)," ",(VLOOKUP(A29,GM_Table,13,FALSE))),"")</f>
        <v/>
      </c>
    </row>
    <row r="30" spans="1:18" ht="15" x14ac:dyDescent="0.2">
      <c r="A30" s="155" t="s">
        <v>764</v>
      </c>
      <c r="B30" s="169" t="s">
        <v>2985</v>
      </c>
      <c r="C30" s="169" t="s">
        <v>667</v>
      </c>
      <c r="D30" s="278">
        <v>3</v>
      </c>
      <c r="E30" s="282">
        <v>1794</v>
      </c>
      <c r="F30" s="283">
        <v>1700</v>
      </c>
      <c r="G30" s="171">
        <v>0</v>
      </c>
      <c r="H30" s="172">
        <v>0</v>
      </c>
      <c r="I30" s="173">
        <v>0</v>
      </c>
      <c r="J30" s="128" t="b">
        <f>IF(ISBLANK(CertifiedCrop[[#This Row],[1. Identifiant interne d’exploitation agricole*]]),"",IF(ISERROR(MATCH(CertifiedCrop[[#This Row],[1. Identifiant interne d’exploitation agricole*]],GroupMember[1. Identifiant interne d’exploitation agricole*],0)),FALSE,TRUE))</f>
        <v>1</v>
      </c>
      <c r="K30" s="128" t="b">
        <f t="array" ref="K30">IF(ISBLANK(CertifiedCrop[[#This Row],[2. Produit agricole certifié*]]),"",IF(ISERROR(MATCH(1,(#REF!=CertifiedCrop[[#This Row],[2. Produit agricole certifié*]])*(#REF!=CertifiedCrop[[#This Row],[3. Variété**]]),0)),FALSE,TRUE))</f>
        <v>0</v>
      </c>
      <c r="L30" s="21" t="s">
        <v>667</v>
      </c>
      <c r="M30" s="59" t="s">
        <v>667</v>
      </c>
      <c r="N30" s="59" t="s">
        <v>667</v>
      </c>
      <c r="O30" s="60">
        <f t="shared" si="0"/>
        <v>598</v>
      </c>
      <c r="P30" s="60">
        <f t="shared" si="1"/>
        <v>566.66666666666663</v>
      </c>
      <c r="Q30" s="9" t="str">
        <f ca="1">IFERROR((VLOOKUP(A30,GM_Table,8,FALSE)-SUMIFS(D:D,A:A,A30,B:B,B30,C:C,C30)),"")</f>
        <v/>
      </c>
      <c r="R30" s="9" t="str">
        <f ca="1">IFERROR(CONCATENATE(VLOOKUP(A30,GM_Table,12,FALSE)," ",(VLOOKUP(A30,GM_Table,13,FALSE))),"")</f>
        <v/>
      </c>
    </row>
    <row r="31" spans="1:18" ht="15" x14ac:dyDescent="0.2">
      <c r="A31" s="154" t="s">
        <v>767</v>
      </c>
      <c r="B31" s="169" t="s">
        <v>2985</v>
      </c>
      <c r="C31" s="169" t="s">
        <v>667</v>
      </c>
      <c r="D31" s="278">
        <v>3.14</v>
      </c>
      <c r="E31" s="282">
        <v>1870</v>
      </c>
      <c r="F31" s="283">
        <v>1800</v>
      </c>
      <c r="G31" s="171">
        <v>0</v>
      </c>
      <c r="H31" s="172">
        <v>0</v>
      </c>
      <c r="I31" s="173">
        <v>0</v>
      </c>
      <c r="J31" s="128" t="b">
        <f>IF(ISBLANK(CertifiedCrop[[#This Row],[1. Identifiant interne d’exploitation agricole*]]),"",IF(ISERROR(MATCH(CertifiedCrop[[#This Row],[1. Identifiant interne d’exploitation agricole*]],GroupMember[1. Identifiant interne d’exploitation agricole*],0)),FALSE,TRUE))</f>
        <v>1</v>
      </c>
      <c r="K31" s="128" t="b">
        <f t="array" ref="K31">IF(ISBLANK(CertifiedCrop[[#This Row],[2. Produit agricole certifié*]]),"",IF(ISERROR(MATCH(1,(#REF!=CertifiedCrop[[#This Row],[2. Produit agricole certifié*]])*(#REF!=CertifiedCrop[[#This Row],[3. Variété**]]),0)),FALSE,TRUE))</f>
        <v>0</v>
      </c>
      <c r="L31" s="21" t="s">
        <v>667</v>
      </c>
      <c r="M31" s="59" t="s">
        <v>667</v>
      </c>
      <c r="N31" s="59" t="s">
        <v>667</v>
      </c>
      <c r="O31" s="60">
        <f t="shared" si="0"/>
        <v>595.5414012738853</v>
      </c>
      <c r="P31" s="60">
        <f t="shared" si="1"/>
        <v>573.24840764331213</v>
      </c>
      <c r="Q31" s="9" t="str">
        <f ca="1">IFERROR((VLOOKUP(A31,GM_Table,8,FALSE)-SUMIFS(D:D,A:A,A31,B:B,B31,C:C,C31)),"")</f>
        <v/>
      </c>
      <c r="R31" s="9" t="str">
        <f ca="1">IFERROR(CONCATENATE(VLOOKUP(A31,GM_Table,12,FALSE)," ",(VLOOKUP(A31,GM_Table,13,FALSE))),"")</f>
        <v/>
      </c>
    </row>
    <row r="32" spans="1:18" ht="15" x14ac:dyDescent="0.2">
      <c r="A32" s="155" t="s">
        <v>770</v>
      </c>
      <c r="B32" s="169" t="s">
        <v>2985</v>
      </c>
      <c r="C32" s="169" t="s">
        <v>667</v>
      </c>
      <c r="D32" s="278">
        <v>3</v>
      </c>
      <c r="E32" s="282">
        <v>1794</v>
      </c>
      <c r="F32" s="283">
        <v>1700</v>
      </c>
      <c r="G32" s="171">
        <v>0</v>
      </c>
      <c r="H32" s="172">
        <v>0</v>
      </c>
      <c r="I32" s="173">
        <v>0</v>
      </c>
      <c r="J32" s="128" t="b">
        <f>IF(ISBLANK(CertifiedCrop[[#This Row],[1. Identifiant interne d’exploitation agricole*]]),"",IF(ISERROR(MATCH(CertifiedCrop[[#This Row],[1. Identifiant interne d’exploitation agricole*]],GroupMember[1. Identifiant interne d’exploitation agricole*],0)),FALSE,TRUE))</f>
        <v>1</v>
      </c>
      <c r="K32" s="128" t="b">
        <f t="array" ref="K32">IF(ISBLANK(CertifiedCrop[[#This Row],[2. Produit agricole certifié*]]),"",IF(ISERROR(MATCH(1,(#REF!=CertifiedCrop[[#This Row],[2. Produit agricole certifié*]])*(#REF!=CertifiedCrop[[#This Row],[3. Variété**]]),0)),FALSE,TRUE))</f>
        <v>0</v>
      </c>
      <c r="L32" s="21" t="s">
        <v>667</v>
      </c>
      <c r="M32" s="59" t="s">
        <v>667</v>
      </c>
      <c r="N32" s="59" t="s">
        <v>667</v>
      </c>
      <c r="O32" s="60">
        <f t="shared" si="0"/>
        <v>598</v>
      </c>
      <c r="P32" s="60">
        <f t="shared" si="1"/>
        <v>566.66666666666663</v>
      </c>
      <c r="Q32" s="9" t="str">
        <f ca="1">IFERROR((VLOOKUP(A32,GM_Table,8,FALSE)-SUMIFS(D:D,A:A,A32,B:B,B32,C:C,C32)),"")</f>
        <v/>
      </c>
      <c r="R32" s="9" t="str">
        <f ca="1">IFERROR(CONCATENATE(VLOOKUP(A32,GM_Table,12,FALSE)," ",(VLOOKUP(A32,GM_Table,13,FALSE))),"")</f>
        <v/>
      </c>
    </row>
    <row r="33" spans="1:18" ht="15" x14ac:dyDescent="0.2">
      <c r="A33" s="154" t="s">
        <v>774</v>
      </c>
      <c r="B33" s="169" t="s">
        <v>2985</v>
      </c>
      <c r="C33" s="169" t="s">
        <v>667</v>
      </c>
      <c r="D33" s="278">
        <v>3</v>
      </c>
      <c r="E33" s="282">
        <v>1794</v>
      </c>
      <c r="F33" s="283">
        <v>1700</v>
      </c>
      <c r="G33" s="171">
        <v>0</v>
      </c>
      <c r="H33" s="172">
        <v>0</v>
      </c>
      <c r="I33" s="173">
        <v>0</v>
      </c>
      <c r="J33" s="128" t="b">
        <f>IF(ISBLANK(CertifiedCrop[[#This Row],[1. Identifiant interne d’exploitation agricole*]]),"",IF(ISERROR(MATCH(CertifiedCrop[[#This Row],[1. Identifiant interne d’exploitation agricole*]],GroupMember[1. Identifiant interne d’exploitation agricole*],0)),FALSE,TRUE))</f>
        <v>1</v>
      </c>
      <c r="K33" s="128" t="b">
        <f t="array" ref="K33">IF(ISBLANK(CertifiedCrop[[#This Row],[2. Produit agricole certifié*]]),"",IF(ISERROR(MATCH(1,(#REF!=CertifiedCrop[[#This Row],[2. Produit agricole certifié*]])*(#REF!=CertifiedCrop[[#This Row],[3. Variété**]]),0)),FALSE,TRUE))</f>
        <v>0</v>
      </c>
      <c r="L33" s="21" t="s">
        <v>667</v>
      </c>
      <c r="M33" s="59" t="s">
        <v>667</v>
      </c>
      <c r="N33" s="59" t="s">
        <v>667</v>
      </c>
      <c r="O33" s="60">
        <f t="shared" si="0"/>
        <v>598</v>
      </c>
      <c r="P33" s="60">
        <f t="shared" si="1"/>
        <v>566.66666666666663</v>
      </c>
      <c r="Q33" s="9" t="str">
        <f ca="1">IFERROR((VLOOKUP(A33,GM_Table,8,FALSE)-SUMIFS(D:D,A:A,A33,B:B,B33,C:C,C33)),"")</f>
        <v/>
      </c>
      <c r="R33" s="9" t="str">
        <f ca="1">IFERROR(CONCATENATE(VLOOKUP(A33,GM_Table,12,FALSE)," ",(VLOOKUP(A33,GM_Table,13,FALSE))),"")</f>
        <v/>
      </c>
    </row>
    <row r="34" spans="1:18" ht="15" x14ac:dyDescent="0.2">
      <c r="A34" s="155" t="s">
        <v>778</v>
      </c>
      <c r="B34" s="169" t="s">
        <v>2985</v>
      </c>
      <c r="C34" s="169" t="s">
        <v>667</v>
      </c>
      <c r="D34" s="278">
        <v>2</v>
      </c>
      <c r="E34" s="282">
        <v>1196</v>
      </c>
      <c r="F34" s="283">
        <v>1100</v>
      </c>
      <c r="G34" s="171">
        <v>0</v>
      </c>
      <c r="H34" s="172">
        <v>0</v>
      </c>
      <c r="I34" s="173">
        <v>0</v>
      </c>
      <c r="J34" s="128" t="b">
        <f>IF(ISBLANK(CertifiedCrop[[#This Row],[1. Identifiant interne d’exploitation agricole*]]),"",IF(ISERROR(MATCH(CertifiedCrop[[#This Row],[1. Identifiant interne d’exploitation agricole*]],GroupMember[1. Identifiant interne d’exploitation agricole*],0)),FALSE,TRUE))</f>
        <v>1</v>
      </c>
      <c r="K34" s="128" t="b">
        <f t="array" ref="K34">IF(ISBLANK(CertifiedCrop[[#This Row],[2. Produit agricole certifié*]]),"",IF(ISERROR(MATCH(1,(#REF!=CertifiedCrop[[#This Row],[2. Produit agricole certifié*]])*(#REF!=CertifiedCrop[[#This Row],[3. Variété**]]),0)),FALSE,TRUE))</f>
        <v>0</v>
      </c>
      <c r="L34" s="21" t="s">
        <v>667</v>
      </c>
      <c r="M34" s="59" t="s">
        <v>667</v>
      </c>
      <c r="N34" s="59" t="s">
        <v>667</v>
      </c>
      <c r="O34" s="60">
        <f t="shared" si="0"/>
        <v>598</v>
      </c>
      <c r="P34" s="60">
        <f t="shared" si="1"/>
        <v>550</v>
      </c>
      <c r="Q34" s="9" t="str">
        <f ca="1">IFERROR((VLOOKUP(A34,GM_Table,8,FALSE)-SUMIFS(D:D,A:A,A34,B:B,B34,C:C,C34)),"")</f>
        <v/>
      </c>
      <c r="R34" s="9" t="str">
        <f ca="1">IFERROR(CONCATENATE(VLOOKUP(A34,GM_Table,12,FALSE)," ",(VLOOKUP(A34,GM_Table,13,FALSE))),"")</f>
        <v/>
      </c>
    </row>
    <row r="35" spans="1:18" ht="15" x14ac:dyDescent="0.2">
      <c r="A35" s="154" t="s">
        <v>782</v>
      </c>
      <c r="B35" s="169" t="s">
        <v>2985</v>
      </c>
      <c r="C35" s="169" t="s">
        <v>667</v>
      </c>
      <c r="D35" s="278">
        <v>3</v>
      </c>
      <c r="E35" s="282">
        <v>1794</v>
      </c>
      <c r="F35" s="283">
        <v>1700</v>
      </c>
      <c r="G35" s="171">
        <v>0</v>
      </c>
      <c r="H35" s="172">
        <v>0</v>
      </c>
      <c r="I35" s="173">
        <v>0</v>
      </c>
      <c r="J35" s="128" t="b">
        <f>IF(ISBLANK(CertifiedCrop[[#This Row],[1. Identifiant interne d’exploitation agricole*]]),"",IF(ISERROR(MATCH(CertifiedCrop[[#This Row],[1. Identifiant interne d’exploitation agricole*]],GroupMember[1. Identifiant interne d’exploitation agricole*],0)),FALSE,TRUE))</f>
        <v>1</v>
      </c>
      <c r="K35" s="128" t="b">
        <f t="array" ref="K35">IF(ISBLANK(CertifiedCrop[[#This Row],[2. Produit agricole certifié*]]),"",IF(ISERROR(MATCH(1,(#REF!=CertifiedCrop[[#This Row],[2. Produit agricole certifié*]])*(#REF!=CertifiedCrop[[#This Row],[3. Variété**]]),0)),FALSE,TRUE))</f>
        <v>0</v>
      </c>
      <c r="L35" s="21" t="s">
        <v>667</v>
      </c>
      <c r="M35" s="59" t="s">
        <v>667</v>
      </c>
      <c r="N35" s="59" t="s">
        <v>667</v>
      </c>
      <c r="O35" s="60">
        <f t="shared" si="0"/>
        <v>598</v>
      </c>
      <c r="P35" s="60">
        <f t="shared" si="1"/>
        <v>566.66666666666663</v>
      </c>
      <c r="Q35" s="9" t="str">
        <f ca="1">IFERROR((VLOOKUP(A35,GM_Table,8,FALSE)-SUMIFS(D:D,A:A,A35,B:B,B35,C:C,C35)),"")</f>
        <v/>
      </c>
      <c r="R35" s="9" t="str">
        <f ca="1">IFERROR(CONCATENATE(VLOOKUP(A35,GM_Table,12,FALSE)," ",(VLOOKUP(A35,GM_Table,13,FALSE))),"")</f>
        <v/>
      </c>
    </row>
    <row r="36" spans="1:18" ht="15" x14ac:dyDescent="0.2">
      <c r="A36" s="155" t="s">
        <v>785</v>
      </c>
      <c r="B36" s="169" t="s">
        <v>2985</v>
      </c>
      <c r="C36" s="169" t="s">
        <v>667</v>
      </c>
      <c r="D36" s="278">
        <v>5</v>
      </c>
      <c r="E36" s="282">
        <v>2990</v>
      </c>
      <c r="F36" s="283">
        <v>2840</v>
      </c>
      <c r="G36" s="171">
        <v>0</v>
      </c>
      <c r="H36" s="172">
        <v>0</v>
      </c>
      <c r="I36" s="173">
        <v>0</v>
      </c>
      <c r="J36" s="128" t="b">
        <f>IF(ISBLANK(CertifiedCrop[[#This Row],[1. Identifiant interne d’exploitation agricole*]]),"",IF(ISERROR(MATCH(CertifiedCrop[[#This Row],[1. Identifiant interne d’exploitation agricole*]],GroupMember[1. Identifiant interne d’exploitation agricole*],0)),FALSE,TRUE))</f>
        <v>1</v>
      </c>
      <c r="K36" s="128" t="b">
        <f t="array" ref="K36">IF(ISBLANK(CertifiedCrop[[#This Row],[2. Produit agricole certifié*]]),"",IF(ISERROR(MATCH(1,(#REF!=CertifiedCrop[[#This Row],[2. Produit agricole certifié*]])*(#REF!=CertifiedCrop[[#This Row],[3. Variété**]]),0)),FALSE,TRUE))</f>
        <v>0</v>
      </c>
      <c r="L36" s="21" t="s">
        <v>667</v>
      </c>
      <c r="M36" s="59" t="s">
        <v>667</v>
      </c>
      <c r="N36" s="59" t="s">
        <v>667</v>
      </c>
      <c r="O36" s="60">
        <f t="shared" si="0"/>
        <v>598</v>
      </c>
      <c r="P36" s="60">
        <f t="shared" si="1"/>
        <v>568</v>
      </c>
      <c r="Q36" s="9" t="str">
        <f ca="1">IFERROR((VLOOKUP(A36,GM_Table,8,FALSE)-SUMIFS(D:D,A:A,A36,B:B,B36,C:C,C36)),"")</f>
        <v/>
      </c>
      <c r="R36" s="9" t="str">
        <f ca="1">IFERROR(CONCATENATE(VLOOKUP(A36,GM_Table,12,FALSE)," ",(VLOOKUP(A36,GM_Table,13,FALSE))),"")</f>
        <v/>
      </c>
    </row>
    <row r="37" spans="1:18" ht="15" x14ac:dyDescent="0.2">
      <c r="A37" s="154" t="s">
        <v>789</v>
      </c>
      <c r="B37" s="169" t="s">
        <v>2985</v>
      </c>
      <c r="C37" s="169" t="s">
        <v>667</v>
      </c>
      <c r="D37" s="278">
        <v>5</v>
      </c>
      <c r="E37" s="282">
        <v>2990</v>
      </c>
      <c r="F37" s="283">
        <v>2810</v>
      </c>
      <c r="G37" s="171">
        <v>0</v>
      </c>
      <c r="H37" s="172">
        <v>0</v>
      </c>
      <c r="I37" s="173">
        <v>0</v>
      </c>
      <c r="J37" s="128" t="b">
        <f>IF(ISBLANK(CertifiedCrop[[#This Row],[1. Identifiant interne d’exploitation agricole*]]),"",IF(ISERROR(MATCH(CertifiedCrop[[#This Row],[1. Identifiant interne d’exploitation agricole*]],GroupMember[1. Identifiant interne d’exploitation agricole*],0)),FALSE,TRUE))</f>
        <v>1</v>
      </c>
      <c r="K37" s="128" t="b">
        <f t="array" ref="K37">IF(ISBLANK(CertifiedCrop[[#This Row],[2. Produit agricole certifié*]]),"",IF(ISERROR(MATCH(1,(#REF!=CertifiedCrop[[#This Row],[2. Produit agricole certifié*]])*(#REF!=CertifiedCrop[[#This Row],[3. Variété**]]),0)),FALSE,TRUE))</f>
        <v>0</v>
      </c>
      <c r="L37" s="21" t="s">
        <v>667</v>
      </c>
      <c r="M37" s="59" t="s">
        <v>667</v>
      </c>
      <c r="N37" s="59" t="s">
        <v>667</v>
      </c>
      <c r="O37" s="60">
        <f t="shared" si="0"/>
        <v>598</v>
      </c>
      <c r="P37" s="60">
        <f t="shared" si="1"/>
        <v>562</v>
      </c>
      <c r="Q37" s="9" t="str">
        <f ca="1">IFERROR((VLOOKUP(A37,GM_Table,8,FALSE)-SUMIFS(D:D,A:A,A37,B:B,B37,C:C,C37)),"")</f>
        <v/>
      </c>
      <c r="R37" s="9" t="str">
        <f ca="1">IFERROR(CONCATENATE(VLOOKUP(A37,GM_Table,12,FALSE)," ",(VLOOKUP(A37,GM_Table,13,FALSE))),"")</f>
        <v/>
      </c>
    </row>
    <row r="38" spans="1:18" ht="15" x14ac:dyDescent="0.2">
      <c r="A38" s="155" t="s">
        <v>792</v>
      </c>
      <c r="B38" s="169" t="s">
        <v>2985</v>
      </c>
      <c r="C38" s="169" t="s">
        <v>667</v>
      </c>
      <c r="D38" s="278">
        <v>3</v>
      </c>
      <c r="E38" s="282">
        <v>1794</v>
      </c>
      <c r="F38" s="283">
        <v>1700</v>
      </c>
      <c r="G38" s="171">
        <v>0</v>
      </c>
      <c r="H38" s="172">
        <v>0</v>
      </c>
      <c r="I38" s="173">
        <v>0</v>
      </c>
      <c r="J38" s="128" t="b">
        <f>IF(ISBLANK(CertifiedCrop[[#This Row],[1. Identifiant interne d’exploitation agricole*]]),"",IF(ISERROR(MATCH(CertifiedCrop[[#This Row],[1. Identifiant interne d’exploitation agricole*]],GroupMember[1. Identifiant interne d’exploitation agricole*],0)),FALSE,TRUE))</f>
        <v>1</v>
      </c>
      <c r="K38" s="128" t="b">
        <f t="array" ref="K38">IF(ISBLANK(CertifiedCrop[[#This Row],[2. Produit agricole certifié*]]),"",IF(ISERROR(MATCH(1,(#REF!=CertifiedCrop[[#This Row],[2. Produit agricole certifié*]])*(#REF!=CertifiedCrop[[#This Row],[3. Variété**]]),0)),FALSE,TRUE))</f>
        <v>0</v>
      </c>
      <c r="L38" s="21" t="s">
        <v>667</v>
      </c>
      <c r="M38" s="59" t="s">
        <v>667</v>
      </c>
      <c r="N38" s="59" t="s">
        <v>667</v>
      </c>
      <c r="O38" s="60">
        <f t="shared" si="0"/>
        <v>598</v>
      </c>
      <c r="P38" s="60">
        <f t="shared" si="1"/>
        <v>566.66666666666663</v>
      </c>
      <c r="Q38" s="9" t="str">
        <f ca="1">IFERROR((VLOOKUP(A38,GM_Table,8,FALSE)-SUMIFS(D:D,A:A,A38,B:B,B38,C:C,C38)),"")</f>
        <v/>
      </c>
      <c r="R38" s="9" t="str">
        <f ca="1">IFERROR(CONCATENATE(VLOOKUP(A38,GM_Table,12,FALSE)," ",(VLOOKUP(A38,GM_Table,13,FALSE))),"")</f>
        <v/>
      </c>
    </row>
    <row r="39" spans="1:18" ht="15" x14ac:dyDescent="0.2">
      <c r="A39" s="154" t="s">
        <v>795</v>
      </c>
      <c r="B39" s="169" t="s">
        <v>2985</v>
      </c>
      <c r="C39" s="169" t="s">
        <v>667</v>
      </c>
      <c r="D39" s="278">
        <v>4</v>
      </c>
      <c r="E39" s="282">
        <v>2391</v>
      </c>
      <c r="F39" s="283">
        <v>2300</v>
      </c>
      <c r="G39" s="171">
        <v>0</v>
      </c>
      <c r="H39" s="172">
        <v>0</v>
      </c>
      <c r="I39" s="173">
        <v>0</v>
      </c>
      <c r="J39" s="128" t="b">
        <f>IF(ISBLANK(CertifiedCrop[[#This Row],[1. Identifiant interne d’exploitation agricole*]]),"",IF(ISERROR(MATCH(CertifiedCrop[[#This Row],[1. Identifiant interne d’exploitation agricole*]],GroupMember[1. Identifiant interne d’exploitation agricole*],0)),FALSE,TRUE))</f>
        <v>1</v>
      </c>
      <c r="K39" s="128" t="b">
        <f t="array" ref="K39">IF(ISBLANK(CertifiedCrop[[#This Row],[2. Produit agricole certifié*]]),"",IF(ISERROR(MATCH(1,(#REF!=CertifiedCrop[[#This Row],[2. Produit agricole certifié*]])*(#REF!=CertifiedCrop[[#This Row],[3. Variété**]]),0)),FALSE,TRUE))</f>
        <v>0</v>
      </c>
      <c r="L39" s="21" t="s">
        <v>667</v>
      </c>
      <c r="M39" s="59" t="s">
        <v>667</v>
      </c>
      <c r="N39" s="59" t="s">
        <v>667</v>
      </c>
      <c r="O39" s="60">
        <f t="shared" si="0"/>
        <v>597.75</v>
      </c>
      <c r="P39" s="60">
        <f t="shared" si="1"/>
        <v>575</v>
      </c>
      <c r="Q39" s="9" t="str">
        <f ca="1">IFERROR((VLOOKUP(A39,GM_Table,8,FALSE)-SUMIFS(D:D,A:A,A39,B:B,B39,C:C,C39)),"")</f>
        <v/>
      </c>
      <c r="R39" s="9" t="str">
        <f ca="1">IFERROR(CONCATENATE(VLOOKUP(A39,GM_Table,12,FALSE)," ",(VLOOKUP(A39,GM_Table,13,FALSE))),"")</f>
        <v/>
      </c>
    </row>
    <row r="40" spans="1:18" ht="15" x14ac:dyDescent="0.2">
      <c r="A40" s="155" t="s">
        <v>797</v>
      </c>
      <c r="B40" s="169" t="s">
        <v>2985</v>
      </c>
      <c r="C40" s="169" t="s">
        <v>667</v>
      </c>
      <c r="D40" s="278">
        <v>3</v>
      </c>
      <c r="E40" s="282">
        <v>1794</v>
      </c>
      <c r="F40" s="283">
        <v>1700</v>
      </c>
      <c r="G40" s="171">
        <v>0</v>
      </c>
      <c r="H40" s="172">
        <v>0</v>
      </c>
      <c r="I40" s="173">
        <v>0</v>
      </c>
      <c r="J40" s="128" t="b">
        <f>IF(ISBLANK(CertifiedCrop[[#This Row],[1. Identifiant interne d’exploitation agricole*]]),"",IF(ISERROR(MATCH(CertifiedCrop[[#This Row],[1. Identifiant interne d’exploitation agricole*]],GroupMember[1. Identifiant interne d’exploitation agricole*],0)),FALSE,TRUE))</f>
        <v>1</v>
      </c>
      <c r="K40" s="128" t="b">
        <f t="array" ref="K40">IF(ISBLANK(CertifiedCrop[[#This Row],[2. Produit agricole certifié*]]),"",IF(ISERROR(MATCH(1,(#REF!=CertifiedCrop[[#This Row],[2. Produit agricole certifié*]])*(#REF!=CertifiedCrop[[#This Row],[3. Variété**]]),0)),FALSE,TRUE))</f>
        <v>0</v>
      </c>
      <c r="L40" s="21" t="s">
        <v>667</v>
      </c>
      <c r="M40" s="59" t="s">
        <v>667</v>
      </c>
      <c r="N40" s="59" t="s">
        <v>667</v>
      </c>
      <c r="O40" s="60">
        <f t="shared" si="0"/>
        <v>598</v>
      </c>
      <c r="P40" s="60">
        <f t="shared" si="1"/>
        <v>566.66666666666663</v>
      </c>
      <c r="Q40" s="9" t="str">
        <f ca="1">IFERROR((VLOOKUP(A40,GM_Table,8,FALSE)-SUMIFS(D:D,A:A,A40,B:B,B40,C:C,C40)),"")</f>
        <v/>
      </c>
      <c r="R40" s="9" t="str">
        <f ca="1">IFERROR(CONCATENATE(VLOOKUP(A40,GM_Table,12,FALSE)," ",(VLOOKUP(A40,GM_Table,13,FALSE))),"")</f>
        <v/>
      </c>
    </row>
    <row r="41" spans="1:18" ht="15" x14ac:dyDescent="0.2">
      <c r="A41" s="154" t="s">
        <v>800</v>
      </c>
      <c r="B41" s="169" t="s">
        <v>2985</v>
      </c>
      <c r="C41" s="169" t="s">
        <v>667</v>
      </c>
      <c r="D41" s="278">
        <v>3</v>
      </c>
      <c r="E41" s="282">
        <v>1795</v>
      </c>
      <c r="F41" s="283">
        <v>1700</v>
      </c>
      <c r="G41" s="171">
        <v>0</v>
      </c>
      <c r="H41" s="172">
        <v>0</v>
      </c>
      <c r="I41" s="173">
        <v>0</v>
      </c>
      <c r="J41" s="128" t="b">
        <f>IF(ISBLANK(CertifiedCrop[[#This Row],[1. Identifiant interne d’exploitation agricole*]]),"",IF(ISERROR(MATCH(CertifiedCrop[[#This Row],[1. Identifiant interne d’exploitation agricole*]],GroupMember[1. Identifiant interne d’exploitation agricole*],0)),FALSE,TRUE))</f>
        <v>1</v>
      </c>
      <c r="K41" s="128" t="b">
        <f t="array" ref="K41">IF(ISBLANK(CertifiedCrop[[#This Row],[2. Produit agricole certifié*]]),"",IF(ISERROR(MATCH(1,(#REF!=CertifiedCrop[[#This Row],[2. Produit agricole certifié*]])*(#REF!=CertifiedCrop[[#This Row],[3. Variété**]]),0)),FALSE,TRUE))</f>
        <v>0</v>
      </c>
      <c r="L41" s="21" t="s">
        <v>667</v>
      </c>
      <c r="M41" s="59" t="s">
        <v>667</v>
      </c>
      <c r="N41" s="59" t="s">
        <v>667</v>
      </c>
      <c r="O41" s="60">
        <f t="shared" si="0"/>
        <v>598.33333333333337</v>
      </c>
      <c r="P41" s="60">
        <f t="shared" si="1"/>
        <v>566.66666666666663</v>
      </c>
      <c r="Q41" s="9" t="str">
        <f ca="1">IFERROR((VLOOKUP(A41,GM_Table,8,FALSE)-SUMIFS(D:D,A:A,A41,B:B,B41,C:C,C41)),"")</f>
        <v/>
      </c>
      <c r="R41" s="9" t="str">
        <f ca="1">IFERROR(CONCATENATE(VLOOKUP(A41,GM_Table,12,FALSE)," ",(VLOOKUP(A41,GM_Table,13,FALSE))),"")</f>
        <v/>
      </c>
    </row>
    <row r="42" spans="1:18" ht="15" x14ac:dyDescent="0.2">
      <c r="A42" s="155" t="s">
        <v>803</v>
      </c>
      <c r="B42" s="169" t="s">
        <v>2985</v>
      </c>
      <c r="C42" s="169" t="s">
        <v>667</v>
      </c>
      <c r="D42" s="278">
        <v>2.08</v>
      </c>
      <c r="E42" s="282">
        <v>1235</v>
      </c>
      <c r="F42" s="283">
        <v>1200</v>
      </c>
      <c r="G42" s="171">
        <v>0</v>
      </c>
      <c r="H42" s="172">
        <v>0</v>
      </c>
      <c r="I42" s="173">
        <v>0</v>
      </c>
      <c r="J42" s="128" t="b">
        <f>IF(ISBLANK(CertifiedCrop[[#This Row],[1. Identifiant interne d’exploitation agricole*]]),"",IF(ISERROR(MATCH(CertifiedCrop[[#This Row],[1. Identifiant interne d’exploitation agricole*]],GroupMember[1. Identifiant interne d’exploitation agricole*],0)),FALSE,TRUE))</f>
        <v>1</v>
      </c>
      <c r="K42" s="128" t="b">
        <f t="array" ref="K42">IF(ISBLANK(CertifiedCrop[[#This Row],[2. Produit agricole certifié*]]),"",IF(ISERROR(MATCH(1,(#REF!=CertifiedCrop[[#This Row],[2. Produit agricole certifié*]])*(#REF!=CertifiedCrop[[#This Row],[3. Variété**]]),0)),FALSE,TRUE))</f>
        <v>0</v>
      </c>
      <c r="L42" s="21" t="s">
        <v>667</v>
      </c>
      <c r="M42" s="59" t="s">
        <v>667</v>
      </c>
      <c r="N42" s="59" t="s">
        <v>667</v>
      </c>
      <c r="O42" s="60">
        <f t="shared" si="0"/>
        <v>593.75</v>
      </c>
      <c r="P42" s="60">
        <f t="shared" si="1"/>
        <v>576.92307692307691</v>
      </c>
      <c r="Q42" s="9" t="str">
        <f ca="1">IFERROR((VLOOKUP(A42,GM_Table,8,FALSE)-SUMIFS(D:D,A:A,A42,B:B,B42,C:C,C42)),"")</f>
        <v/>
      </c>
      <c r="R42" s="9" t="str">
        <f ca="1">IFERROR(CONCATENATE(VLOOKUP(A42,GM_Table,12,FALSE)," ",(VLOOKUP(A42,GM_Table,13,FALSE))),"")</f>
        <v/>
      </c>
    </row>
    <row r="43" spans="1:18" ht="15" x14ac:dyDescent="0.2">
      <c r="A43" s="154" t="s">
        <v>806</v>
      </c>
      <c r="B43" s="169" t="s">
        <v>2985</v>
      </c>
      <c r="C43" s="169" t="s">
        <v>667</v>
      </c>
      <c r="D43" s="278">
        <v>4.63</v>
      </c>
      <c r="E43" s="282">
        <v>2768</v>
      </c>
      <c r="F43" s="283">
        <v>2610</v>
      </c>
      <c r="G43" s="171">
        <v>0</v>
      </c>
      <c r="H43" s="172">
        <v>0</v>
      </c>
      <c r="I43" s="173">
        <v>0</v>
      </c>
      <c r="J43" s="128" t="b">
        <f>IF(ISBLANK(CertifiedCrop[[#This Row],[1. Identifiant interne d’exploitation agricole*]]),"",IF(ISERROR(MATCH(CertifiedCrop[[#This Row],[1. Identifiant interne d’exploitation agricole*]],GroupMember[1. Identifiant interne d’exploitation agricole*],0)),FALSE,TRUE))</f>
        <v>1</v>
      </c>
      <c r="K43" s="128" t="b">
        <f t="array" ref="K43">IF(ISBLANK(CertifiedCrop[[#This Row],[2. Produit agricole certifié*]]),"",IF(ISERROR(MATCH(1,(#REF!=CertifiedCrop[[#This Row],[2. Produit agricole certifié*]])*(#REF!=CertifiedCrop[[#This Row],[3. Variété**]]),0)),FALSE,TRUE))</f>
        <v>0</v>
      </c>
      <c r="L43" s="21" t="s">
        <v>667</v>
      </c>
      <c r="M43" s="59" t="s">
        <v>667</v>
      </c>
      <c r="N43" s="59" t="s">
        <v>667</v>
      </c>
      <c r="O43" s="60">
        <f t="shared" si="0"/>
        <v>597.84017278617716</v>
      </c>
      <c r="P43" s="60">
        <f t="shared" si="1"/>
        <v>563.71490280777539</v>
      </c>
      <c r="Q43" s="9" t="str">
        <f ca="1">IFERROR((VLOOKUP(A43,GM_Table,8,FALSE)-SUMIFS(D:D,A:A,A43,B:B,B43,C:C,C43)),"")</f>
        <v/>
      </c>
      <c r="R43" s="9" t="str">
        <f ca="1">IFERROR(CONCATENATE(VLOOKUP(A43,GM_Table,12,FALSE)," ",(VLOOKUP(A43,GM_Table,13,FALSE))),"")</f>
        <v/>
      </c>
    </row>
    <row r="44" spans="1:18" ht="15" x14ac:dyDescent="0.2">
      <c r="A44" s="155" t="s">
        <v>809</v>
      </c>
      <c r="B44" s="169" t="s">
        <v>2985</v>
      </c>
      <c r="C44" s="169" t="s">
        <v>667</v>
      </c>
      <c r="D44" s="278">
        <v>6.3</v>
      </c>
      <c r="E44" s="282">
        <v>3767</v>
      </c>
      <c r="F44" s="283">
        <v>3650</v>
      </c>
      <c r="G44" s="171">
        <v>0</v>
      </c>
      <c r="H44" s="172">
        <v>0</v>
      </c>
      <c r="I44" s="173">
        <v>0</v>
      </c>
      <c r="J44" s="128" t="b">
        <f>IF(ISBLANK(CertifiedCrop[[#This Row],[1. Identifiant interne d’exploitation agricole*]]),"",IF(ISERROR(MATCH(CertifiedCrop[[#This Row],[1. Identifiant interne d’exploitation agricole*]],GroupMember[1. Identifiant interne d’exploitation agricole*],0)),FALSE,TRUE))</f>
        <v>1</v>
      </c>
      <c r="K44" s="128" t="b">
        <f t="array" ref="K44">IF(ISBLANK(CertifiedCrop[[#This Row],[2. Produit agricole certifié*]]),"",IF(ISERROR(MATCH(1,(#REF!=CertifiedCrop[[#This Row],[2. Produit agricole certifié*]])*(#REF!=CertifiedCrop[[#This Row],[3. Variété**]]),0)),FALSE,TRUE))</f>
        <v>0</v>
      </c>
      <c r="L44" s="21" t="s">
        <v>667</v>
      </c>
      <c r="M44" s="59" t="s">
        <v>667</v>
      </c>
      <c r="N44" s="59" t="s">
        <v>667</v>
      </c>
      <c r="O44" s="60">
        <f t="shared" si="0"/>
        <v>597.93650793650795</v>
      </c>
      <c r="P44" s="60">
        <f t="shared" si="1"/>
        <v>579.3650793650794</v>
      </c>
      <c r="Q44" s="9" t="str">
        <f ca="1">IFERROR((VLOOKUP(A44,GM_Table,8,FALSE)-SUMIFS(D:D,A:A,A44,B:B,B44,C:C,C44)),"")</f>
        <v/>
      </c>
      <c r="R44" s="9" t="str">
        <f ca="1">IFERROR(CONCATENATE(VLOOKUP(A44,GM_Table,12,FALSE)," ",(VLOOKUP(A44,GM_Table,13,FALSE))),"")</f>
        <v/>
      </c>
    </row>
    <row r="45" spans="1:18" ht="15" x14ac:dyDescent="0.2">
      <c r="A45" s="154" t="s">
        <v>813</v>
      </c>
      <c r="B45" s="169" t="s">
        <v>2985</v>
      </c>
      <c r="C45" s="169" t="s">
        <v>667</v>
      </c>
      <c r="D45" s="278">
        <v>3</v>
      </c>
      <c r="E45" s="282">
        <v>1794</v>
      </c>
      <c r="F45" s="283">
        <v>1700</v>
      </c>
      <c r="G45" s="171">
        <v>0</v>
      </c>
      <c r="H45" s="172">
        <v>0</v>
      </c>
      <c r="I45" s="173">
        <v>0</v>
      </c>
      <c r="J45" s="128" t="b">
        <f>IF(ISBLANK(CertifiedCrop[[#This Row],[1. Identifiant interne d’exploitation agricole*]]),"",IF(ISERROR(MATCH(CertifiedCrop[[#This Row],[1. Identifiant interne d’exploitation agricole*]],GroupMember[1. Identifiant interne d’exploitation agricole*],0)),FALSE,TRUE))</f>
        <v>1</v>
      </c>
      <c r="K45" s="128" t="b">
        <f t="array" ref="K45">IF(ISBLANK(CertifiedCrop[[#This Row],[2. Produit agricole certifié*]]),"",IF(ISERROR(MATCH(1,(#REF!=CertifiedCrop[[#This Row],[2. Produit agricole certifié*]])*(#REF!=CertifiedCrop[[#This Row],[3. Variété**]]),0)),FALSE,TRUE))</f>
        <v>0</v>
      </c>
      <c r="L45" s="21" t="s">
        <v>667</v>
      </c>
      <c r="M45" s="59" t="s">
        <v>667</v>
      </c>
      <c r="N45" s="59" t="s">
        <v>667</v>
      </c>
      <c r="O45" s="60">
        <f t="shared" si="0"/>
        <v>598</v>
      </c>
      <c r="P45" s="60">
        <f t="shared" si="1"/>
        <v>566.66666666666663</v>
      </c>
      <c r="Q45" s="9" t="str">
        <f ca="1">IFERROR((VLOOKUP(A45,GM_Table,8,FALSE)-SUMIFS(D:D,A:A,A45,B:B,B45,C:C,C45)),"")</f>
        <v/>
      </c>
      <c r="R45" s="9" t="str">
        <f ca="1">IFERROR(CONCATENATE(VLOOKUP(A45,GM_Table,12,FALSE)," ",(VLOOKUP(A45,GM_Table,13,FALSE))),"")</f>
        <v/>
      </c>
    </row>
    <row r="46" spans="1:18" ht="15" x14ac:dyDescent="0.2">
      <c r="A46" s="155" t="s">
        <v>816</v>
      </c>
      <c r="B46" s="169" t="s">
        <v>2985</v>
      </c>
      <c r="C46" s="169" t="s">
        <v>667</v>
      </c>
      <c r="D46" s="278">
        <v>4</v>
      </c>
      <c r="E46" s="282">
        <v>2391</v>
      </c>
      <c r="F46" s="283">
        <v>2300</v>
      </c>
      <c r="G46" s="171">
        <v>0</v>
      </c>
      <c r="H46" s="172">
        <v>0</v>
      </c>
      <c r="I46" s="173">
        <v>0</v>
      </c>
      <c r="J46" s="128" t="b">
        <f>IF(ISBLANK(CertifiedCrop[[#This Row],[1. Identifiant interne d’exploitation agricole*]]),"",IF(ISERROR(MATCH(CertifiedCrop[[#This Row],[1. Identifiant interne d’exploitation agricole*]],GroupMember[1. Identifiant interne d’exploitation agricole*],0)),FALSE,TRUE))</f>
        <v>1</v>
      </c>
      <c r="K46" s="128" t="b">
        <f t="array" ref="K46">IF(ISBLANK(CertifiedCrop[[#This Row],[2. Produit agricole certifié*]]),"",IF(ISERROR(MATCH(1,(#REF!=CertifiedCrop[[#This Row],[2. Produit agricole certifié*]])*(#REF!=CertifiedCrop[[#This Row],[3. Variété**]]),0)),FALSE,TRUE))</f>
        <v>0</v>
      </c>
      <c r="L46" s="21" t="s">
        <v>667</v>
      </c>
      <c r="M46" s="59" t="s">
        <v>667</v>
      </c>
      <c r="N46" s="59" t="s">
        <v>667</v>
      </c>
      <c r="O46" s="60">
        <f t="shared" si="0"/>
        <v>597.75</v>
      </c>
      <c r="P46" s="60">
        <f t="shared" si="1"/>
        <v>575</v>
      </c>
      <c r="Q46" s="9" t="str">
        <f ca="1">IFERROR((VLOOKUP(A46,GM_Table,8,FALSE)-SUMIFS(D:D,A:A,A46,B:B,B46,C:C,C46)),"")</f>
        <v/>
      </c>
      <c r="R46" s="9" t="str">
        <f ca="1">IFERROR(CONCATENATE(VLOOKUP(A46,GM_Table,12,FALSE)," ",(VLOOKUP(A46,GM_Table,13,FALSE))),"")</f>
        <v/>
      </c>
    </row>
    <row r="47" spans="1:18" ht="15" x14ac:dyDescent="0.2">
      <c r="A47" s="154" t="s">
        <v>818</v>
      </c>
      <c r="B47" s="169" t="s">
        <v>2985</v>
      </c>
      <c r="C47" s="169" t="s">
        <v>667</v>
      </c>
      <c r="D47" s="278">
        <v>6</v>
      </c>
      <c r="E47" s="282">
        <v>3588</v>
      </c>
      <c r="F47" s="283">
        <v>3430</v>
      </c>
      <c r="G47" s="171">
        <v>0</v>
      </c>
      <c r="H47" s="172">
        <v>0</v>
      </c>
      <c r="I47" s="173">
        <v>0</v>
      </c>
      <c r="J47" s="128" t="b">
        <f>IF(ISBLANK(CertifiedCrop[[#This Row],[1. Identifiant interne d’exploitation agricole*]]),"",IF(ISERROR(MATCH(CertifiedCrop[[#This Row],[1. Identifiant interne d’exploitation agricole*]],GroupMember[1. Identifiant interne d’exploitation agricole*],0)),FALSE,TRUE))</f>
        <v>1</v>
      </c>
      <c r="K47" s="128" t="b">
        <f t="array" ref="K47">IF(ISBLANK(CertifiedCrop[[#This Row],[2. Produit agricole certifié*]]),"",IF(ISERROR(MATCH(1,(#REF!=CertifiedCrop[[#This Row],[2. Produit agricole certifié*]])*(#REF!=CertifiedCrop[[#This Row],[3. Variété**]]),0)),FALSE,TRUE))</f>
        <v>0</v>
      </c>
      <c r="L47" s="21" t="s">
        <v>667</v>
      </c>
      <c r="M47" s="59" t="s">
        <v>667</v>
      </c>
      <c r="N47" s="59" t="s">
        <v>667</v>
      </c>
      <c r="O47" s="60">
        <f t="shared" si="0"/>
        <v>598</v>
      </c>
      <c r="P47" s="60">
        <f t="shared" si="1"/>
        <v>571.66666666666663</v>
      </c>
      <c r="Q47" s="9" t="str">
        <f ca="1">IFERROR((VLOOKUP(A47,GM_Table,8,FALSE)-SUMIFS(D:D,A:A,A47,B:B,B47,C:C,C47)),"")</f>
        <v/>
      </c>
      <c r="R47" s="9" t="str">
        <f ca="1">IFERROR(CONCATENATE(VLOOKUP(A47,GM_Table,12,FALSE)," ",(VLOOKUP(A47,GM_Table,13,FALSE))),"")</f>
        <v/>
      </c>
    </row>
    <row r="48" spans="1:18" ht="15" x14ac:dyDescent="0.2">
      <c r="A48" s="155" t="s">
        <v>820</v>
      </c>
      <c r="B48" s="169" t="s">
        <v>2985</v>
      </c>
      <c r="C48" s="169" t="s">
        <v>667</v>
      </c>
      <c r="D48" s="278">
        <v>3.11</v>
      </c>
      <c r="E48" s="282">
        <v>1855</v>
      </c>
      <c r="F48" s="283">
        <v>1760</v>
      </c>
      <c r="G48" s="171">
        <v>0</v>
      </c>
      <c r="H48" s="172">
        <v>0</v>
      </c>
      <c r="I48" s="173">
        <v>0</v>
      </c>
      <c r="J48" s="128" t="b">
        <f>IF(ISBLANK(CertifiedCrop[[#This Row],[1. Identifiant interne d’exploitation agricole*]]),"",IF(ISERROR(MATCH(CertifiedCrop[[#This Row],[1. Identifiant interne d’exploitation agricole*]],GroupMember[1. Identifiant interne d’exploitation agricole*],0)),FALSE,TRUE))</f>
        <v>1</v>
      </c>
      <c r="K48" s="128" t="b">
        <f t="array" ref="K48">IF(ISBLANK(CertifiedCrop[[#This Row],[2. Produit agricole certifié*]]),"",IF(ISERROR(MATCH(1,(#REF!=CertifiedCrop[[#This Row],[2. Produit agricole certifié*]])*(#REF!=CertifiedCrop[[#This Row],[3. Variété**]]),0)),FALSE,TRUE))</f>
        <v>0</v>
      </c>
      <c r="L48" s="21" t="s">
        <v>667</v>
      </c>
      <c r="M48" s="59" t="s">
        <v>667</v>
      </c>
      <c r="N48" s="59" t="s">
        <v>667</v>
      </c>
      <c r="O48" s="60">
        <f t="shared" si="0"/>
        <v>596.46302250803865</v>
      </c>
      <c r="P48" s="60">
        <f t="shared" si="1"/>
        <v>565.91639871382642</v>
      </c>
      <c r="Q48" s="9" t="str">
        <f ca="1">IFERROR((VLOOKUP(A48,GM_Table,8,FALSE)-SUMIFS(D:D,A:A,A48,B:B,B48,C:C,C48)),"")</f>
        <v/>
      </c>
      <c r="R48" s="9" t="str">
        <f ca="1">IFERROR(CONCATENATE(VLOOKUP(A48,GM_Table,12,FALSE)," ",(VLOOKUP(A48,GM_Table,13,FALSE))),"")</f>
        <v/>
      </c>
    </row>
    <row r="49" spans="1:18" ht="15" x14ac:dyDescent="0.2">
      <c r="A49" s="154" t="s">
        <v>823</v>
      </c>
      <c r="B49" s="169" t="s">
        <v>2985</v>
      </c>
      <c r="C49" s="169" t="s">
        <v>667</v>
      </c>
      <c r="D49" s="278">
        <v>3</v>
      </c>
      <c r="E49" s="282">
        <v>1795</v>
      </c>
      <c r="F49" s="283">
        <v>1700</v>
      </c>
      <c r="G49" s="171">
        <v>0</v>
      </c>
      <c r="H49" s="172">
        <v>0</v>
      </c>
      <c r="I49" s="173">
        <v>0</v>
      </c>
      <c r="J49" s="128" t="b">
        <f>IF(ISBLANK(CertifiedCrop[[#This Row],[1. Identifiant interne d’exploitation agricole*]]),"",IF(ISERROR(MATCH(CertifiedCrop[[#This Row],[1. Identifiant interne d’exploitation agricole*]],GroupMember[1. Identifiant interne d’exploitation agricole*],0)),FALSE,TRUE))</f>
        <v>1</v>
      </c>
      <c r="K49" s="128" t="b">
        <f t="array" ref="K49">IF(ISBLANK(CertifiedCrop[[#This Row],[2. Produit agricole certifié*]]),"",IF(ISERROR(MATCH(1,(#REF!=CertifiedCrop[[#This Row],[2. Produit agricole certifié*]])*(#REF!=CertifiedCrop[[#This Row],[3. Variété**]]),0)),FALSE,TRUE))</f>
        <v>0</v>
      </c>
      <c r="L49" s="21" t="s">
        <v>667</v>
      </c>
      <c r="M49" s="59" t="s">
        <v>667</v>
      </c>
      <c r="N49" s="59" t="s">
        <v>667</v>
      </c>
      <c r="O49" s="60">
        <f t="shared" si="0"/>
        <v>598.33333333333337</v>
      </c>
      <c r="P49" s="60">
        <f t="shared" si="1"/>
        <v>566.66666666666663</v>
      </c>
      <c r="Q49" s="9" t="str">
        <f ca="1">IFERROR((VLOOKUP(A49,GM_Table,8,FALSE)-SUMIFS(D:D,A:A,A49,B:B,B49,C:C,C49)),"")</f>
        <v/>
      </c>
      <c r="R49" s="9" t="str">
        <f ca="1">IFERROR(CONCATENATE(VLOOKUP(A49,GM_Table,12,FALSE)," ",(VLOOKUP(A49,GM_Table,13,FALSE))),"")</f>
        <v/>
      </c>
    </row>
    <row r="50" spans="1:18" ht="15" x14ac:dyDescent="0.2">
      <c r="A50" s="155" t="s">
        <v>826</v>
      </c>
      <c r="B50" s="169" t="s">
        <v>2985</v>
      </c>
      <c r="C50" s="169" t="s">
        <v>667</v>
      </c>
      <c r="D50" s="278">
        <v>3.22</v>
      </c>
      <c r="E50" s="282">
        <v>1925</v>
      </c>
      <c r="F50" s="283">
        <v>1820</v>
      </c>
      <c r="G50" s="171">
        <v>0</v>
      </c>
      <c r="H50" s="172">
        <v>0</v>
      </c>
      <c r="I50" s="173">
        <v>0</v>
      </c>
      <c r="J50" s="129" t="b">
        <f>IF(ISBLANK(CertifiedCrop[[#This Row],[1. Identifiant interne d’exploitation agricole*]]),"",IF(ISERROR(MATCH(CertifiedCrop[[#This Row],[1. Identifiant interne d’exploitation agricole*]],GroupMember[1. Identifiant interne d’exploitation agricole*],0)),FALSE,TRUE))</f>
        <v>1</v>
      </c>
      <c r="K50" s="129" t="b">
        <f t="array" ref="K50">IF(ISBLANK(CertifiedCrop[[#This Row],[2. Produit agricole certifié*]]),"",IF(ISERROR(MATCH(1,(#REF!=CertifiedCrop[[#This Row],[2. Produit agricole certifié*]])*(#REF!=CertifiedCrop[[#This Row],[3. Variété**]]),0)),FALSE,TRUE))</f>
        <v>0</v>
      </c>
      <c r="L50" s="21" t="s">
        <v>667</v>
      </c>
      <c r="M50" s="59" t="s">
        <v>667</v>
      </c>
      <c r="N50" s="59" t="s">
        <v>667</v>
      </c>
      <c r="O50" s="61">
        <f t="shared" si="0"/>
        <v>597.82608695652175</v>
      </c>
      <c r="P50" s="61">
        <f t="shared" si="1"/>
        <v>565.21739130434776</v>
      </c>
      <c r="Q50" s="39" t="str">
        <f ca="1">IFERROR((VLOOKUP(A50,GM_Table,8,FALSE)-SUMIFS(D:D,A:A,A50,B:B,B50,C:C,C50)),"")</f>
        <v/>
      </c>
      <c r="R50" s="39" t="str">
        <f ca="1">IFERROR(CONCATENATE(VLOOKUP(A50,GM_Table,12,FALSE)," ",(VLOOKUP(A50,GM_Table,13,FALSE))),"")</f>
        <v/>
      </c>
    </row>
    <row r="51" spans="1:18" ht="15" x14ac:dyDescent="0.2">
      <c r="A51" s="154" t="s">
        <v>829</v>
      </c>
      <c r="B51" s="169" t="s">
        <v>2985</v>
      </c>
      <c r="C51" s="169" t="s">
        <v>667</v>
      </c>
      <c r="D51" s="278">
        <v>8</v>
      </c>
      <c r="E51" s="282">
        <v>4784</v>
      </c>
      <c r="F51" s="283">
        <v>4620</v>
      </c>
      <c r="G51" s="171">
        <v>0</v>
      </c>
      <c r="H51" s="172">
        <v>0</v>
      </c>
      <c r="I51" s="173">
        <v>0</v>
      </c>
      <c r="J51" s="164" t="b">
        <f>IF(ISBLANK(CertifiedCrop[[#This Row],[1. Identifiant interne d’exploitation agricole*]]),"",IF(ISERROR(MATCH(CertifiedCrop[[#This Row],[1. Identifiant interne d’exploitation agricole*]],GroupMember[1. Identifiant interne d’exploitation agricole*],0)),FALSE,TRUE))</f>
        <v>1</v>
      </c>
      <c r="K51" s="164" t="b">
        <f t="array" ref="K51">IF(ISBLANK(CertifiedCrop[[#This Row],[2. Produit agricole certifié*]]),"",IF(ISERROR(MATCH(1,(#REF!=CertifiedCrop[[#This Row],[2. Produit agricole certifié*]])*(#REF!=CertifiedCrop[[#This Row],[3. Variété**]]),0)),FALSE,TRUE))</f>
        <v>0</v>
      </c>
      <c r="L51" s="21" t="s">
        <v>667</v>
      </c>
      <c r="M51" s="59" t="s">
        <v>667</v>
      </c>
      <c r="N51" s="59" t="s">
        <v>667</v>
      </c>
      <c r="O51" s="185">
        <f t="shared" ref="O51:O114" si="2">IFERROR(E51/D51,"")</f>
        <v>598</v>
      </c>
      <c r="P51" s="185">
        <f t="shared" ref="P51:P114" si="3">IFERROR(F51/D51,"")</f>
        <v>577.5</v>
      </c>
      <c r="Q51" s="165" t="str">
        <f ca="1">IFERROR((VLOOKUP(A51,GM_Table,8,FALSE)-SUMIFS(D:D,A:A,A51,B:B,B51,C:C,C51)),"")</f>
        <v/>
      </c>
      <c r="R51" s="165" t="str">
        <f ca="1">IFERROR(CONCATENATE(VLOOKUP(A51,GM_Table,12,FALSE)," ",(VLOOKUP(A51,GM_Table,13,FALSE))),"")</f>
        <v/>
      </c>
    </row>
    <row r="52" spans="1:18" ht="15" x14ac:dyDescent="0.2">
      <c r="A52" s="155" t="s">
        <v>832</v>
      </c>
      <c r="B52" s="169" t="s">
        <v>2985</v>
      </c>
      <c r="C52" s="169" t="s">
        <v>667</v>
      </c>
      <c r="D52" s="278">
        <v>3.62</v>
      </c>
      <c r="E52" s="282">
        <v>2164</v>
      </c>
      <c r="F52" s="283">
        <v>2020</v>
      </c>
      <c r="G52" s="171">
        <v>0</v>
      </c>
      <c r="H52" s="172">
        <v>0</v>
      </c>
      <c r="I52" s="173">
        <v>0</v>
      </c>
      <c r="J52" s="164" t="b">
        <f>IF(ISBLANK(CertifiedCrop[[#This Row],[1. Identifiant interne d’exploitation agricole*]]),"",IF(ISERROR(MATCH(CertifiedCrop[[#This Row],[1. Identifiant interne d’exploitation agricole*]],GroupMember[1. Identifiant interne d’exploitation agricole*],0)),FALSE,TRUE))</f>
        <v>1</v>
      </c>
      <c r="K52" s="164" t="b">
        <f t="array" ref="K52">IF(ISBLANK(CertifiedCrop[[#This Row],[2. Produit agricole certifié*]]),"",IF(ISERROR(MATCH(1,(#REF!=CertifiedCrop[[#This Row],[2. Produit agricole certifié*]])*(#REF!=CertifiedCrop[[#This Row],[3. Variété**]]),0)),FALSE,TRUE))</f>
        <v>0</v>
      </c>
      <c r="L52" s="21" t="s">
        <v>667</v>
      </c>
      <c r="M52" s="59" t="s">
        <v>667</v>
      </c>
      <c r="N52" s="59" t="s">
        <v>667</v>
      </c>
      <c r="O52" s="185">
        <f t="shared" si="2"/>
        <v>597.79005524861873</v>
      </c>
      <c r="P52" s="185">
        <f t="shared" si="3"/>
        <v>558.01104972375686</v>
      </c>
      <c r="Q52" s="165" t="str">
        <f ca="1">IFERROR((VLOOKUP(A52,GM_Table,8,FALSE)-SUMIFS(D:D,A:A,A52,B:B,B52,C:C,C52)),"")</f>
        <v/>
      </c>
      <c r="R52" s="165" t="str">
        <f ca="1">IFERROR(CONCATENATE(VLOOKUP(A52,GM_Table,12,FALSE)," ",(VLOOKUP(A52,GM_Table,13,FALSE))),"")</f>
        <v/>
      </c>
    </row>
    <row r="53" spans="1:18" ht="15" x14ac:dyDescent="0.2">
      <c r="A53" s="154" t="s">
        <v>835</v>
      </c>
      <c r="B53" s="169" t="s">
        <v>2985</v>
      </c>
      <c r="C53" s="169" t="s">
        <v>667</v>
      </c>
      <c r="D53" s="278">
        <v>2</v>
      </c>
      <c r="E53" s="282">
        <v>1198</v>
      </c>
      <c r="F53" s="283">
        <v>1100</v>
      </c>
      <c r="G53" s="171">
        <v>0</v>
      </c>
      <c r="H53" s="172">
        <v>0</v>
      </c>
      <c r="I53" s="173">
        <v>0</v>
      </c>
      <c r="J53" s="164" t="b">
        <f>IF(ISBLANK(CertifiedCrop[[#This Row],[1. Identifiant interne d’exploitation agricole*]]),"",IF(ISERROR(MATCH(CertifiedCrop[[#This Row],[1. Identifiant interne d’exploitation agricole*]],GroupMember[1. Identifiant interne d’exploitation agricole*],0)),FALSE,TRUE))</f>
        <v>1</v>
      </c>
      <c r="K53" s="164" t="b">
        <f t="array" ref="K53">IF(ISBLANK(CertifiedCrop[[#This Row],[2. Produit agricole certifié*]]),"",IF(ISERROR(MATCH(1,(#REF!=CertifiedCrop[[#This Row],[2. Produit agricole certifié*]])*(#REF!=CertifiedCrop[[#This Row],[3. Variété**]]),0)),FALSE,TRUE))</f>
        <v>0</v>
      </c>
      <c r="L53" s="21" t="s">
        <v>667</v>
      </c>
      <c r="M53" s="59" t="s">
        <v>667</v>
      </c>
      <c r="N53" s="59" t="s">
        <v>667</v>
      </c>
      <c r="O53" s="185">
        <f t="shared" si="2"/>
        <v>599</v>
      </c>
      <c r="P53" s="185">
        <f t="shared" si="3"/>
        <v>550</v>
      </c>
      <c r="Q53" s="165" t="str">
        <f ca="1">IFERROR((VLOOKUP(A53,GM_Table,8,FALSE)-SUMIFS(D:D,A:A,A53,B:B,B53,C:C,C53)),"")</f>
        <v/>
      </c>
      <c r="R53" s="165" t="str">
        <f ca="1">IFERROR(CONCATENATE(VLOOKUP(A53,GM_Table,12,FALSE)," ",(VLOOKUP(A53,GM_Table,13,FALSE))),"")</f>
        <v/>
      </c>
    </row>
    <row r="54" spans="1:18" ht="15" x14ac:dyDescent="0.2">
      <c r="A54" s="155" t="s">
        <v>838</v>
      </c>
      <c r="B54" s="169" t="s">
        <v>2985</v>
      </c>
      <c r="C54" s="169" t="s">
        <v>667</v>
      </c>
      <c r="D54" s="278">
        <v>2.2400000000000002</v>
      </c>
      <c r="E54" s="282">
        <v>1340</v>
      </c>
      <c r="F54" s="283">
        <v>1230</v>
      </c>
      <c r="G54" s="171">
        <v>0</v>
      </c>
      <c r="H54" s="172">
        <v>0</v>
      </c>
      <c r="I54" s="173">
        <v>0</v>
      </c>
      <c r="J54" s="164" t="b">
        <f>IF(ISBLANK(CertifiedCrop[[#This Row],[1. Identifiant interne d’exploitation agricole*]]),"",IF(ISERROR(MATCH(CertifiedCrop[[#This Row],[1. Identifiant interne d’exploitation agricole*]],GroupMember[1. Identifiant interne d’exploitation agricole*],0)),FALSE,TRUE))</f>
        <v>1</v>
      </c>
      <c r="K54" s="164" t="b">
        <f t="array" ref="K54">IF(ISBLANK(CertifiedCrop[[#This Row],[2. Produit agricole certifié*]]),"",IF(ISERROR(MATCH(1,(#REF!=CertifiedCrop[[#This Row],[2. Produit agricole certifié*]])*(#REF!=CertifiedCrop[[#This Row],[3. Variété**]]),0)),FALSE,TRUE))</f>
        <v>0</v>
      </c>
      <c r="L54" s="21" t="s">
        <v>667</v>
      </c>
      <c r="M54" s="59" t="s">
        <v>667</v>
      </c>
      <c r="N54" s="59" t="s">
        <v>667</v>
      </c>
      <c r="O54" s="185">
        <f t="shared" si="2"/>
        <v>598.21428571428567</v>
      </c>
      <c r="P54" s="185">
        <f t="shared" si="3"/>
        <v>549.10714285714278</v>
      </c>
      <c r="Q54" s="165" t="str">
        <f ca="1">IFERROR((VLOOKUP(A54,GM_Table,8,FALSE)-SUMIFS(D:D,A:A,A54,B:B,B54,C:C,C54)),"")</f>
        <v/>
      </c>
      <c r="R54" s="165" t="str">
        <f ca="1">IFERROR(CONCATENATE(VLOOKUP(A54,GM_Table,12,FALSE)," ",(VLOOKUP(A54,GM_Table,13,FALSE))),"")</f>
        <v/>
      </c>
    </row>
    <row r="55" spans="1:18" ht="15" x14ac:dyDescent="0.2">
      <c r="A55" s="154" t="s">
        <v>841</v>
      </c>
      <c r="B55" s="169" t="s">
        <v>2985</v>
      </c>
      <c r="C55" s="169" t="s">
        <v>667</v>
      </c>
      <c r="D55" s="278">
        <v>2.93</v>
      </c>
      <c r="E55" s="282">
        <v>1755</v>
      </c>
      <c r="F55" s="283">
        <v>1620</v>
      </c>
      <c r="G55" s="171">
        <v>0</v>
      </c>
      <c r="H55" s="172">
        <v>0</v>
      </c>
      <c r="I55" s="173">
        <v>0</v>
      </c>
      <c r="J55" s="164" t="b">
        <f>IF(ISBLANK(CertifiedCrop[[#This Row],[1. Identifiant interne d’exploitation agricole*]]),"",IF(ISERROR(MATCH(CertifiedCrop[[#This Row],[1. Identifiant interne d’exploitation agricole*]],GroupMember[1. Identifiant interne d’exploitation agricole*],0)),FALSE,TRUE))</f>
        <v>1</v>
      </c>
      <c r="K55" s="164" t="b">
        <f t="array" ref="K55">IF(ISBLANK(CertifiedCrop[[#This Row],[2. Produit agricole certifié*]]),"",IF(ISERROR(MATCH(1,(#REF!=CertifiedCrop[[#This Row],[2. Produit agricole certifié*]])*(#REF!=CertifiedCrop[[#This Row],[3. Variété**]]),0)),FALSE,TRUE))</f>
        <v>0</v>
      </c>
      <c r="L55" s="21" t="s">
        <v>667</v>
      </c>
      <c r="M55" s="59" t="s">
        <v>667</v>
      </c>
      <c r="N55" s="59" t="s">
        <v>667</v>
      </c>
      <c r="O55" s="185">
        <f t="shared" si="2"/>
        <v>598.976109215017</v>
      </c>
      <c r="P55" s="185">
        <f t="shared" si="3"/>
        <v>552.90102389078493</v>
      </c>
      <c r="Q55" s="165" t="str">
        <f ca="1">IFERROR((VLOOKUP(A55,GM_Table,8,FALSE)-SUMIFS(D:D,A:A,A55,B:B,B55,C:C,C55)),"")</f>
        <v/>
      </c>
      <c r="R55" s="165" t="str">
        <f ca="1">IFERROR(CONCATENATE(VLOOKUP(A55,GM_Table,12,FALSE)," ",(VLOOKUP(A55,GM_Table,13,FALSE))),"")</f>
        <v/>
      </c>
    </row>
    <row r="56" spans="1:18" ht="15" x14ac:dyDescent="0.2">
      <c r="A56" s="155" t="s">
        <v>845</v>
      </c>
      <c r="B56" s="169" t="s">
        <v>2985</v>
      </c>
      <c r="C56" s="169" t="s">
        <v>667</v>
      </c>
      <c r="D56" s="278">
        <v>4</v>
      </c>
      <c r="E56" s="282">
        <v>2391</v>
      </c>
      <c r="F56" s="283">
        <v>2300</v>
      </c>
      <c r="G56" s="171">
        <v>0</v>
      </c>
      <c r="H56" s="172">
        <v>0</v>
      </c>
      <c r="I56" s="173">
        <v>0</v>
      </c>
      <c r="J56" s="164" t="b">
        <f>IF(ISBLANK(CertifiedCrop[[#This Row],[1. Identifiant interne d’exploitation agricole*]]),"",IF(ISERROR(MATCH(CertifiedCrop[[#This Row],[1. Identifiant interne d’exploitation agricole*]],GroupMember[1. Identifiant interne d’exploitation agricole*],0)),FALSE,TRUE))</f>
        <v>1</v>
      </c>
      <c r="K56" s="164" t="b">
        <f t="array" ref="K56">IF(ISBLANK(CertifiedCrop[[#This Row],[2. Produit agricole certifié*]]),"",IF(ISERROR(MATCH(1,(#REF!=CertifiedCrop[[#This Row],[2. Produit agricole certifié*]])*(#REF!=CertifiedCrop[[#This Row],[3. Variété**]]),0)),FALSE,TRUE))</f>
        <v>0</v>
      </c>
      <c r="L56" s="21" t="s">
        <v>667</v>
      </c>
      <c r="M56" s="59" t="s">
        <v>667</v>
      </c>
      <c r="N56" s="59" t="s">
        <v>667</v>
      </c>
      <c r="O56" s="185">
        <f t="shared" si="2"/>
        <v>597.75</v>
      </c>
      <c r="P56" s="185">
        <f t="shared" si="3"/>
        <v>575</v>
      </c>
      <c r="Q56" s="165" t="str">
        <f ca="1">IFERROR((VLOOKUP(A56,GM_Table,8,FALSE)-SUMIFS(D:D,A:A,A56,B:B,B56,C:C,C56)),"")</f>
        <v/>
      </c>
      <c r="R56" s="165" t="str">
        <f ca="1">IFERROR(CONCATENATE(VLOOKUP(A56,GM_Table,12,FALSE)," ",(VLOOKUP(A56,GM_Table,13,FALSE))),"")</f>
        <v/>
      </c>
    </row>
    <row r="57" spans="1:18" ht="15" x14ac:dyDescent="0.2">
      <c r="A57" s="154" t="s">
        <v>847</v>
      </c>
      <c r="B57" s="169" t="s">
        <v>2985</v>
      </c>
      <c r="C57" s="169" t="s">
        <v>667</v>
      </c>
      <c r="D57" s="278">
        <v>3</v>
      </c>
      <c r="E57" s="282">
        <v>1794</v>
      </c>
      <c r="F57" s="283">
        <v>1700</v>
      </c>
      <c r="G57" s="171">
        <v>0</v>
      </c>
      <c r="H57" s="172">
        <v>0</v>
      </c>
      <c r="I57" s="173">
        <v>0</v>
      </c>
      <c r="J57" s="164" t="b">
        <f>IF(ISBLANK(CertifiedCrop[[#This Row],[1. Identifiant interne d’exploitation agricole*]]),"",IF(ISERROR(MATCH(CertifiedCrop[[#This Row],[1. Identifiant interne d’exploitation agricole*]],GroupMember[1. Identifiant interne d’exploitation agricole*],0)),FALSE,TRUE))</f>
        <v>1</v>
      </c>
      <c r="K57" s="164" t="b">
        <f t="array" ref="K57">IF(ISBLANK(CertifiedCrop[[#This Row],[2. Produit agricole certifié*]]),"",IF(ISERROR(MATCH(1,(#REF!=CertifiedCrop[[#This Row],[2. Produit agricole certifié*]])*(#REF!=CertifiedCrop[[#This Row],[3. Variété**]]),0)),FALSE,TRUE))</f>
        <v>0</v>
      </c>
      <c r="L57" s="21" t="s">
        <v>667</v>
      </c>
      <c r="M57" s="59" t="s">
        <v>667</v>
      </c>
      <c r="N57" s="59" t="s">
        <v>667</v>
      </c>
      <c r="O57" s="185">
        <f t="shared" si="2"/>
        <v>598</v>
      </c>
      <c r="P57" s="185">
        <f t="shared" si="3"/>
        <v>566.66666666666663</v>
      </c>
      <c r="Q57" s="165" t="str">
        <f ca="1">IFERROR((VLOOKUP(A57,GM_Table,8,FALSE)-SUMIFS(D:D,A:A,A57,B:B,B57,C:C,C57)),"")</f>
        <v/>
      </c>
      <c r="R57" s="165" t="str">
        <f ca="1">IFERROR(CONCATENATE(VLOOKUP(A57,GM_Table,12,FALSE)," ",(VLOOKUP(A57,GM_Table,13,FALSE))),"")</f>
        <v/>
      </c>
    </row>
    <row r="58" spans="1:18" ht="15" x14ac:dyDescent="0.2">
      <c r="A58" s="155" t="s">
        <v>850</v>
      </c>
      <c r="B58" s="169" t="s">
        <v>2985</v>
      </c>
      <c r="C58" s="169" t="s">
        <v>667</v>
      </c>
      <c r="D58" s="278">
        <v>2</v>
      </c>
      <c r="E58" s="282">
        <v>1197</v>
      </c>
      <c r="F58" s="283">
        <v>1100</v>
      </c>
      <c r="G58" s="171">
        <v>0</v>
      </c>
      <c r="H58" s="172">
        <v>0</v>
      </c>
      <c r="I58" s="173">
        <v>0</v>
      </c>
      <c r="J58" s="164" t="b">
        <f>IF(ISBLANK(CertifiedCrop[[#This Row],[1. Identifiant interne d’exploitation agricole*]]),"",IF(ISERROR(MATCH(CertifiedCrop[[#This Row],[1. Identifiant interne d’exploitation agricole*]],GroupMember[1. Identifiant interne d’exploitation agricole*],0)),FALSE,TRUE))</f>
        <v>1</v>
      </c>
      <c r="K58" s="164" t="b">
        <f t="array" ref="K58">IF(ISBLANK(CertifiedCrop[[#This Row],[2. Produit agricole certifié*]]),"",IF(ISERROR(MATCH(1,(#REF!=CertifiedCrop[[#This Row],[2. Produit agricole certifié*]])*(#REF!=CertifiedCrop[[#This Row],[3. Variété**]]),0)),FALSE,TRUE))</f>
        <v>0</v>
      </c>
      <c r="L58" s="21" t="s">
        <v>667</v>
      </c>
      <c r="M58" s="59" t="s">
        <v>667</v>
      </c>
      <c r="N58" s="59" t="s">
        <v>667</v>
      </c>
      <c r="O58" s="185">
        <f t="shared" si="2"/>
        <v>598.5</v>
      </c>
      <c r="P58" s="185">
        <f t="shared" si="3"/>
        <v>550</v>
      </c>
      <c r="Q58" s="165" t="str">
        <f ca="1">IFERROR((VLOOKUP(A58,GM_Table,8,FALSE)-SUMIFS(D:D,A:A,A58,B:B,B58,C:C,C58)),"")</f>
        <v/>
      </c>
      <c r="R58" s="165" t="str">
        <f ca="1">IFERROR(CONCATENATE(VLOOKUP(A58,GM_Table,12,FALSE)," ",(VLOOKUP(A58,GM_Table,13,FALSE))),"")</f>
        <v/>
      </c>
    </row>
    <row r="59" spans="1:18" ht="15" x14ac:dyDescent="0.2">
      <c r="A59" s="154" t="s">
        <v>854</v>
      </c>
      <c r="B59" s="169" t="s">
        <v>2985</v>
      </c>
      <c r="C59" s="169" t="s">
        <v>667</v>
      </c>
      <c r="D59" s="278">
        <v>3</v>
      </c>
      <c r="E59" s="282">
        <v>1794</v>
      </c>
      <c r="F59" s="283">
        <v>1700</v>
      </c>
      <c r="G59" s="171">
        <v>0</v>
      </c>
      <c r="H59" s="172">
        <v>0</v>
      </c>
      <c r="I59" s="173">
        <v>0</v>
      </c>
      <c r="J59" s="164" t="b">
        <f>IF(ISBLANK(CertifiedCrop[[#This Row],[1. Identifiant interne d’exploitation agricole*]]),"",IF(ISERROR(MATCH(CertifiedCrop[[#This Row],[1. Identifiant interne d’exploitation agricole*]],GroupMember[1. Identifiant interne d’exploitation agricole*],0)),FALSE,TRUE))</f>
        <v>1</v>
      </c>
      <c r="K59" s="164" t="b">
        <f t="array" ref="K59">IF(ISBLANK(CertifiedCrop[[#This Row],[2. Produit agricole certifié*]]),"",IF(ISERROR(MATCH(1,(#REF!=CertifiedCrop[[#This Row],[2. Produit agricole certifié*]])*(#REF!=CertifiedCrop[[#This Row],[3. Variété**]]),0)),FALSE,TRUE))</f>
        <v>0</v>
      </c>
      <c r="L59" s="21" t="s">
        <v>667</v>
      </c>
      <c r="M59" s="59" t="s">
        <v>667</v>
      </c>
      <c r="N59" s="59" t="s">
        <v>667</v>
      </c>
      <c r="O59" s="185">
        <f t="shared" si="2"/>
        <v>598</v>
      </c>
      <c r="P59" s="185">
        <f t="shared" si="3"/>
        <v>566.66666666666663</v>
      </c>
      <c r="Q59" s="165" t="str">
        <f ca="1">IFERROR((VLOOKUP(A59,GM_Table,8,FALSE)-SUMIFS(D:D,A:A,A59,B:B,B59,C:C,C59)),"")</f>
        <v/>
      </c>
      <c r="R59" s="165" t="str">
        <f ca="1">IFERROR(CONCATENATE(VLOOKUP(A59,GM_Table,12,FALSE)," ",(VLOOKUP(A59,GM_Table,13,FALSE))),"")</f>
        <v/>
      </c>
    </row>
    <row r="60" spans="1:18" ht="15" x14ac:dyDescent="0.2">
      <c r="A60" s="155" t="s">
        <v>856</v>
      </c>
      <c r="B60" s="169" t="s">
        <v>2985</v>
      </c>
      <c r="C60" s="169" t="s">
        <v>667</v>
      </c>
      <c r="D60" s="278">
        <v>2.4500000000000002</v>
      </c>
      <c r="E60" s="282">
        <v>1465</v>
      </c>
      <c r="F60" s="283">
        <v>1400</v>
      </c>
      <c r="G60" s="171">
        <v>0</v>
      </c>
      <c r="H60" s="172">
        <v>0</v>
      </c>
      <c r="I60" s="173">
        <v>0</v>
      </c>
      <c r="J60" s="164" t="b">
        <f>IF(ISBLANK(CertifiedCrop[[#This Row],[1. Identifiant interne d’exploitation agricole*]]),"",IF(ISERROR(MATCH(CertifiedCrop[[#This Row],[1. Identifiant interne d’exploitation agricole*]],GroupMember[1. Identifiant interne d’exploitation agricole*],0)),FALSE,TRUE))</f>
        <v>1</v>
      </c>
      <c r="K60" s="164" t="b">
        <f t="array" ref="K60">IF(ISBLANK(CertifiedCrop[[#This Row],[2. Produit agricole certifié*]]),"",IF(ISERROR(MATCH(1,(#REF!=CertifiedCrop[[#This Row],[2. Produit agricole certifié*]])*(#REF!=CertifiedCrop[[#This Row],[3. Variété**]]),0)),FALSE,TRUE))</f>
        <v>0</v>
      </c>
      <c r="L60" s="21" t="s">
        <v>667</v>
      </c>
      <c r="M60" s="59" t="s">
        <v>667</v>
      </c>
      <c r="N60" s="59" t="s">
        <v>667</v>
      </c>
      <c r="O60" s="185">
        <f t="shared" si="2"/>
        <v>597.9591836734694</v>
      </c>
      <c r="P60" s="185">
        <f t="shared" si="3"/>
        <v>571.42857142857133</v>
      </c>
      <c r="Q60" s="165" t="str">
        <f ca="1">IFERROR((VLOOKUP(A60,GM_Table,8,FALSE)-SUMIFS(D:D,A:A,A60,B:B,B60,C:C,C60)),"")</f>
        <v/>
      </c>
      <c r="R60" s="165" t="str">
        <f ca="1">IFERROR(CONCATENATE(VLOOKUP(A60,GM_Table,12,FALSE)," ",(VLOOKUP(A60,GM_Table,13,FALSE))),"")</f>
        <v/>
      </c>
    </row>
    <row r="61" spans="1:18" ht="15" x14ac:dyDescent="0.2">
      <c r="A61" s="154" t="s">
        <v>859</v>
      </c>
      <c r="B61" s="169" t="s">
        <v>2985</v>
      </c>
      <c r="C61" s="169" t="s">
        <v>667</v>
      </c>
      <c r="D61" s="278">
        <v>2.4300000000000002</v>
      </c>
      <c r="E61" s="282">
        <v>1450</v>
      </c>
      <c r="F61" s="283">
        <v>1400</v>
      </c>
      <c r="G61" s="171">
        <v>0</v>
      </c>
      <c r="H61" s="172">
        <v>0</v>
      </c>
      <c r="I61" s="173">
        <v>0</v>
      </c>
      <c r="J61" s="164" t="b">
        <f>IF(ISBLANK(CertifiedCrop[[#This Row],[1. Identifiant interne d’exploitation agricole*]]),"",IF(ISERROR(MATCH(CertifiedCrop[[#This Row],[1. Identifiant interne d’exploitation agricole*]],GroupMember[1. Identifiant interne d’exploitation agricole*],0)),FALSE,TRUE))</f>
        <v>1</v>
      </c>
      <c r="K61" s="164" t="b">
        <f t="array" ref="K61">IF(ISBLANK(CertifiedCrop[[#This Row],[2. Produit agricole certifié*]]),"",IF(ISERROR(MATCH(1,(#REF!=CertifiedCrop[[#This Row],[2. Produit agricole certifié*]])*(#REF!=CertifiedCrop[[#This Row],[3. Variété**]]),0)),FALSE,TRUE))</f>
        <v>0</v>
      </c>
      <c r="L61" s="21" t="s">
        <v>667</v>
      </c>
      <c r="M61" s="59" t="s">
        <v>667</v>
      </c>
      <c r="N61" s="59" t="s">
        <v>667</v>
      </c>
      <c r="O61" s="185">
        <f t="shared" si="2"/>
        <v>596.70781893004107</v>
      </c>
      <c r="P61" s="185">
        <f t="shared" si="3"/>
        <v>576.13168724279831</v>
      </c>
      <c r="Q61" s="165" t="str">
        <f ca="1">IFERROR((VLOOKUP(A61,GM_Table,8,FALSE)-SUMIFS(D:D,A:A,A61,B:B,B61,C:C,C61)),"")</f>
        <v/>
      </c>
      <c r="R61" s="165" t="str">
        <f ca="1">IFERROR(CONCATENATE(VLOOKUP(A61,GM_Table,12,FALSE)," ",(VLOOKUP(A61,GM_Table,13,FALSE))),"")</f>
        <v/>
      </c>
    </row>
    <row r="62" spans="1:18" ht="15" x14ac:dyDescent="0.2">
      <c r="A62" s="155" t="s">
        <v>862</v>
      </c>
      <c r="B62" s="169" t="s">
        <v>2985</v>
      </c>
      <c r="C62" s="169" t="s">
        <v>667</v>
      </c>
      <c r="D62" s="278">
        <v>3.19</v>
      </c>
      <c r="E62" s="282">
        <v>1830</v>
      </c>
      <c r="F62" s="283">
        <v>1800</v>
      </c>
      <c r="G62" s="171">
        <v>0</v>
      </c>
      <c r="H62" s="172">
        <v>0</v>
      </c>
      <c r="I62" s="173">
        <v>0</v>
      </c>
      <c r="J62" s="164" t="b">
        <f>IF(ISBLANK(CertifiedCrop[[#This Row],[1. Identifiant interne d’exploitation agricole*]]),"",IF(ISERROR(MATCH(CertifiedCrop[[#This Row],[1. Identifiant interne d’exploitation agricole*]],GroupMember[1. Identifiant interne d’exploitation agricole*],0)),FALSE,TRUE))</f>
        <v>1</v>
      </c>
      <c r="K62" s="164" t="b">
        <f t="array" ref="K62">IF(ISBLANK(CertifiedCrop[[#This Row],[2. Produit agricole certifié*]]),"",IF(ISERROR(MATCH(1,(#REF!=CertifiedCrop[[#This Row],[2. Produit agricole certifié*]])*(#REF!=CertifiedCrop[[#This Row],[3. Variété**]]),0)),FALSE,TRUE))</f>
        <v>0</v>
      </c>
      <c r="L62" s="21" t="s">
        <v>667</v>
      </c>
      <c r="M62" s="59" t="s">
        <v>667</v>
      </c>
      <c r="N62" s="59" t="s">
        <v>667</v>
      </c>
      <c r="O62" s="185">
        <f t="shared" si="2"/>
        <v>573.66771159874611</v>
      </c>
      <c r="P62" s="185">
        <f t="shared" si="3"/>
        <v>564.2633228840125</v>
      </c>
      <c r="Q62" s="165" t="str">
        <f ca="1">IFERROR((VLOOKUP(A62,GM_Table,8,FALSE)-SUMIFS(D:D,A:A,A62,B:B,B62,C:C,C62)),"")</f>
        <v/>
      </c>
      <c r="R62" s="165" t="str">
        <f ca="1">IFERROR(CONCATENATE(VLOOKUP(A62,GM_Table,12,FALSE)," ",(VLOOKUP(A62,GM_Table,13,FALSE))),"")</f>
        <v/>
      </c>
    </row>
    <row r="63" spans="1:18" ht="15" x14ac:dyDescent="0.2">
      <c r="A63" s="154" t="s">
        <v>865</v>
      </c>
      <c r="B63" s="169" t="s">
        <v>2985</v>
      </c>
      <c r="C63" s="169" t="s">
        <v>667</v>
      </c>
      <c r="D63" s="278">
        <v>3.55</v>
      </c>
      <c r="E63" s="282">
        <v>2080</v>
      </c>
      <c r="F63" s="283">
        <v>2000</v>
      </c>
      <c r="G63" s="171">
        <v>0</v>
      </c>
      <c r="H63" s="172">
        <v>0</v>
      </c>
      <c r="I63" s="173">
        <v>0</v>
      </c>
      <c r="J63" s="164" t="b">
        <f>IF(ISBLANK(CertifiedCrop[[#This Row],[1. Identifiant interne d’exploitation agricole*]]),"",IF(ISERROR(MATCH(CertifiedCrop[[#This Row],[1. Identifiant interne d’exploitation agricole*]],GroupMember[1. Identifiant interne d’exploitation agricole*],0)),FALSE,TRUE))</f>
        <v>1</v>
      </c>
      <c r="K63" s="164" t="b">
        <f t="array" ref="K63">IF(ISBLANK(CertifiedCrop[[#This Row],[2. Produit agricole certifié*]]),"",IF(ISERROR(MATCH(1,(#REF!=CertifiedCrop[[#This Row],[2. Produit agricole certifié*]])*(#REF!=CertifiedCrop[[#This Row],[3. Variété**]]),0)),FALSE,TRUE))</f>
        <v>0</v>
      </c>
      <c r="L63" s="21" t="s">
        <v>667</v>
      </c>
      <c r="M63" s="59" t="s">
        <v>667</v>
      </c>
      <c r="N63" s="59" t="s">
        <v>667</v>
      </c>
      <c r="O63" s="185">
        <f t="shared" si="2"/>
        <v>585.91549295774655</v>
      </c>
      <c r="P63" s="185">
        <f t="shared" si="3"/>
        <v>563.38028169014092</v>
      </c>
      <c r="Q63" s="165" t="str">
        <f ca="1">IFERROR((VLOOKUP(A63,GM_Table,8,FALSE)-SUMIFS(D:D,A:A,A63,B:B,B63,C:C,C63)),"")</f>
        <v/>
      </c>
      <c r="R63" s="165" t="str">
        <f ca="1">IFERROR(CONCATENATE(VLOOKUP(A63,GM_Table,12,FALSE)," ",(VLOOKUP(A63,GM_Table,13,FALSE))),"")</f>
        <v/>
      </c>
    </row>
    <row r="64" spans="1:18" ht="15" x14ac:dyDescent="0.2">
      <c r="A64" s="155" t="s">
        <v>868</v>
      </c>
      <c r="B64" s="169" t="s">
        <v>2985</v>
      </c>
      <c r="C64" s="169" t="s">
        <v>667</v>
      </c>
      <c r="D64" s="278">
        <v>2.36</v>
      </c>
      <c r="E64" s="282">
        <v>1399</v>
      </c>
      <c r="F64" s="283">
        <v>1300</v>
      </c>
      <c r="G64" s="171">
        <v>0</v>
      </c>
      <c r="H64" s="172">
        <v>0</v>
      </c>
      <c r="I64" s="173">
        <v>0</v>
      </c>
      <c r="J64" s="164" t="b">
        <f>IF(ISBLANK(CertifiedCrop[[#This Row],[1. Identifiant interne d’exploitation agricole*]]),"",IF(ISERROR(MATCH(CertifiedCrop[[#This Row],[1. Identifiant interne d’exploitation agricole*]],GroupMember[1. Identifiant interne d’exploitation agricole*],0)),FALSE,TRUE))</f>
        <v>1</v>
      </c>
      <c r="K64" s="164" t="b">
        <f t="array" ref="K64">IF(ISBLANK(CertifiedCrop[[#This Row],[2. Produit agricole certifié*]]),"",IF(ISERROR(MATCH(1,(#REF!=CertifiedCrop[[#This Row],[2. Produit agricole certifié*]])*(#REF!=CertifiedCrop[[#This Row],[3. Variété**]]),0)),FALSE,TRUE))</f>
        <v>0</v>
      </c>
      <c r="L64" s="21" t="s">
        <v>667</v>
      </c>
      <c r="M64" s="59" t="s">
        <v>667</v>
      </c>
      <c r="N64" s="59" t="s">
        <v>667</v>
      </c>
      <c r="O64" s="185">
        <f t="shared" si="2"/>
        <v>592.7966101694916</v>
      </c>
      <c r="P64" s="185">
        <f t="shared" si="3"/>
        <v>550.84745762711873</v>
      </c>
      <c r="Q64" s="165" t="str">
        <f ca="1">IFERROR((VLOOKUP(A64,GM_Table,8,FALSE)-SUMIFS(D:D,A:A,A64,B:B,B64,C:C,C64)),"")</f>
        <v/>
      </c>
      <c r="R64" s="165" t="str">
        <f ca="1">IFERROR(CONCATENATE(VLOOKUP(A64,GM_Table,12,FALSE)," ",(VLOOKUP(A64,GM_Table,13,FALSE))),"")</f>
        <v/>
      </c>
    </row>
    <row r="65" spans="1:18" ht="15" x14ac:dyDescent="0.2">
      <c r="A65" s="154" t="s">
        <v>871</v>
      </c>
      <c r="B65" s="169" t="s">
        <v>2985</v>
      </c>
      <c r="C65" s="169" t="s">
        <v>667</v>
      </c>
      <c r="D65" s="278">
        <v>2.91</v>
      </c>
      <c r="E65" s="282">
        <v>1722</v>
      </c>
      <c r="F65" s="283">
        <v>1620</v>
      </c>
      <c r="G65" s="171">
        <v>0</v>
      </c>
      <c r="H65" s="172">
        <v>0</v>
      </c>
      <c r="I65" s="173">
        <v>0</v>
      </c>
      <c r="J65" s="164" t="b">
        <f>IF(ISBLANK(CertifiedCrop[[#This Row],[1. Identifiant interne d’exploitation agricole*]]),"",IF(ISERROR(MATCH(CertifiedCrop[[#This Row],[1. Identifiant interne d’exploitation agricole*]],GroupMember[1. Identifiant interne d’exploitation agricole*],0)),FALSE,TRUE))</f>
        <v>1</v>
      </c>
      <c r="K65" s="164" t="b">
        <f t="array" ref="K65">IF(ISBLANK(CertifiedCrop[[#This Row],[2. Produit agricole certifié*]]),"",IF(ISERROR(MATCH(1,(#REF!=CertifiedCrop[[#This Row],[2. Produit agricole certifié*]])*(#REF!=CertifiedCrop[[#This Row],[3. Variété**]]),0)),FALSE,TRUE))</f>
        <v>0</v>
      </c>
      <c r="L65" s="21" t="s">
        <v>667</v>
      </c>
      <c r="M65" s="59" t="s">
        <v>667</v>
      </c>
      <c r="N65" s="59" t="s">
        <v>667</v>
      </c>
      <c r="O65" s="185">
        <f t="shared" si="2"/>
        <v>591.75257731958754</v>
      </c>
      <c r="P65" s="185">
        <f t="shared" si="3"/>
        <v>556.70103092783506</v>
      </c>
      <c r="Q65" s="165" t="str">
        <f ca="1">IFERROR((VLOOKUP(A65,GM_Table,8,FALSE)-SUMIFS(D:D,A:A,A65,B:B,B65,C:C,C65)),"")</f>
        <v/>
      </c>
      <c r="R65" s="165" t="str">
        <f ca="1">IFERROR(CONCATENATE(VLOOKUP(A65,GM_Table,12,FALSE)," ",(VLOOKUP(A65,GM_Table,13,FALSE))),"")</f>
        <v/>
      </c>
    </row>
    <row r="66" spans="1:18" ht="15" x14ac:dyDescent="0.2">
      <c r="A66" s="155" t="s">
        <v>875</v>
      </c>
      <c r="B66" s="169" t="s">
        <v>2985</v>
      </c>
      <c r="C66" s="169" t="s">
        <v>667</v>
      </c>
      <c r="D66" s="278">
        <v>5</v>
      </c>
      <c r="E66" s="282">
        <v>2990</v>
      </c>
      <c r="F66" s="283">
        <v>2850</v>
      </c>
      <c r="G66" s="171">
        <v>0</v>
      </c>
      <c r="H66" s="172">
        <v>0</v>
      </c>
      <c r="I66" s="173">
        <v>0</v>
      </c>
      <c r="J66" s="164" t="b">
        <f>IF(ISBLANK(CertifiedCrop[[#This Row],[1. Identifiant interne d’exploitation agricole*]]),"",IF(ISERROR(MATCH(CertifiedCrop[[#This Row],[1. Identifiant interne d’exploitation agricole*]],GroupMember[1. Identifiant interne d’exploitation agricole*],0)),FALSE,TRUE))</f>
        <v>1</v>
      </c>
      <c r="K66" s="164" t="b">
        <f t="array" ref="K66">IF(ISBLANK(CertifiedCrop[[#This Row],[2. Produit agricole certifié*]]),"",IF(ISERROR(MATCH(1,(#REF!=CertifiedCrop[[#This Row],[2. Produit agricole certifié*]])*(#REF!=CertifiedCrop[[#This Row],[3. Variété**]]),0)),FALSE,TRUE))</f>
        <v>0</v>
      </c>
      <c r="L66" s="21" t="s">
        <v>667</v>
      </c>
      <c r="M66" s="59" t="s">
        <v>667</v>
      </c>
      <c r="N66" s="59" t="s">
        <v>667</v>
      </c>
      <c r="O66" s="185">
        <f t="shared" si="2"/>
        <v>598</v>
      </c>
      <c r="P66" s="185">
        <f t="shared" si="3"/>
        <v>570</v>
      </c>
      <c r="Q66" s="165" t="str">
        <f ca="1">IFERROR((VLOOKUP(A66,GM_Table,8,FALSE)-SUMIFS(D:D,A:A,A66,B:B,B66,C:C,C66)),"")</f>
        <v/>
      </c>
      <c r="R66" s="165" t="str">
        <f ca="1">IFERROR(CONCATENATE(VLOOKUP(A66,GM_Table,12,FALSE)," ",(VLOOKUP(A66,GM_Table,13,FALSE))),"")</f>
        <v/>
      </c>
    </row>
    <row r="67" spans="1:18" ht="15" x14ac:dyDescent="0.2">
      <c r="A67" s="154" t="s">
        <v>876</v>
      </c>
      <c r="B67" s="169" t="s">
        <v>2985</v>
      </c>
      <c r="C67" s="169" t="s">
        <v>667</v>
      </c>
      <c r="D67" s="278">
        <v>3.41</v>
      </c>
      <c r="E67" s="282">
        <v>2039</v>
      </c>
      <c r="F67" s="283">
        <v>1930</v>
      </c>
      <c r="G67" s="171">
        <v>0</v>
      </c>
      <c r="H67" s="172">
        <v>0</v>
      </c>
      <c r="I67" s="173">
        <v>0</v>
      </c>
      <c r="J67" s="164" t="b">
        <f>IF(ISBLANK(CertifiedCrop[[#This Row],[1. Identifiant interne d’exploitation agricole*]]),"",IF(ISERROR(MATCH(CertifiedCrop[[#This Row],[1. Identifiant interne d’exploitation agricole*]],GroupMember[1. Identifiant interne d’exploitation agricole*],0)),FALSE,TRUE))</f>
        <v>1</v>
      </c>
      <c r="K67" s="164" t="b">
        <f t="array" ref="K67">IF(ISBLANK(CertifiedCrop[[#This Row],[2. Produit agricole certifié*]]),"",IF(ISERROR(MATCH(1,(#REF!=CertifiedCrop[[#This Row],[2. Produit agricole certifié*]])*(#REF!=CertifiedCrop[[#This Row],[3. Variété**]]),0)),FALSE,TRUE))</f>
        <v>0</v>
      </c>
      <c r="L67" s="21" t="s">
        <v>667</v>
      </c>
      <c r="M67" s="59" t="s">
        <v>667</v>
      </c>
      <c r="N67" s="59" t="s">
        <v>667</v>
      </c>
      <c r="O67" s="185">
        <f t="shared" si="2"/>
        <v>597.94721407624627</v>
      </c>
      <c r="P67" s="185">
        <f t="shared" si="3"/>
        <v>565.98240469208213</v>
      </c>
      <c r="Q67" s="165" t="str">
        <f ca="1">IFERROR((VLOOKUP(A67,GM_Table,8,FALSE)-SUMIFS(D:D,A:A,A67,B:B,B67,C:C,C67)),"")</f>
        <v/>
      </c>
      <c r="R67" s="165" t="str">
        <f ca="1">IFERROR(CONCATENATE(VLOOKUP(A67,GM_Table,12,FALSE)," ",(VLOOKUP(A67,GM_Table,13,FALSE))),"")</f>
        <v/>
      </c>
    </row>
    <row r="68" spans="1:18" ht="15" x14ac:dyDescent="0.2">
      <c r="A68" s="155" t="s">
        <v>878</v>
      </c>
      <c r="B68" s="169" t="s">
        <v>2985</v>
      </c>
      <c r="C68" s="169" t="s">
        <v>667</v>
      </c>
      <c r="D68" s="278">
        <v>2.39</v>
      </c>
      <c r="E68" s="282">
        <v>1424</v>
      </c>
      <c r="F68" s="283">
        <v>1350</v>
      </c>
      <c r="G68" s="171">
        <v>0</v>
      </c>
      <c r="H68" s="172">
        <v>0</v>
      </c>
      <c r="I68" s="173">
        <v>0</v>
      </c>
      <c r="J68" s="164" t="b">
        <f>IF(ISBLANK(CertifiedCrop[[#This Row],[1. Identifiant interne d’exploitation agricole*]]),"",IF(ISERROR(MATCH(CertifiedCrop[[#This Row],[1. Identifiant interne d’exploitation agricole*]],GroupMember[1. Identifiant interne d’exploitation agricole*],0)),FALSE,TRUE))</f>
        <v>1</v>
      </c>
      <c r="K68" s="164" t="b">
        <f t="array" ref="K68">IF(ISBLANK(CertifiedCrop[[#This Row],[2. Produit agricole certifié*]]),"",IF(ISERROR(MATCH(1,(#REF!=CertifiedCrop[[#This Row],[2. Produit agricole certifié*]])*(#REF!=CertifiedCrop[[#This Row],[3. Variété**]]),0)),FALSE,TRUE))</f>
        <v>0</v>
      </c>
      <c r="L68" s="21" t="s">
        <v>667</v>
      </c>
      <c r="M68" s="59" t="s">
        <v>667</v>
      </c>
      <c r="N68" s="59" t="s">
        <v>667</v>
      </c>
      <c r="O68" s="185">
        <f t="shared" si="2"/>
        <v>595.81589958158997</v>
      </c>
      <c r="P68" s="185">
        <f t="shared" si="3"/>
        <v>564.85355648535563</v>
      </c>
      <c r="Q68" s="165" t="str">
        <f ca="1">IFERROR((VLOOKUP(A68,GM_Table,8,FALSE)-SUMIFS(D:D,A:A,A68,B:B,B68,C:C,C68)),"")</f>
        <v/>
      </c>
      <c r="R68" s="165" t="str">
        <f ca="1">IFERROR(CONCATENATE(VLOOKUP(A68,GM_Table,12,FALSE)," ",(VLOOKUP(A68,GM_Table,13,FALSE))),"")</f>
        <v/>
      </c>
    </row>
    <row r="69" spans="1:18" ht="15" x14ac:dyDescent="0.2">
      <c r="A69" s="154" t="s">
        <v>881</v>
      </c>
      <c r="B69" s="169" t="s">
        <v>2985</v>
      </c>
      <c r="C69" s="169" t="s">
        <v>667</v>
      </c>
      <c r="D69" s="278">
        <v>2.1800000000000002</v>
      </c>
      <c r="E69" s="282">
        <v>1299</v>
      </c>
      <c r="F69" s="283">
        <v>1130</v>
      </c>
      <c r="G69" s="171">
        <v>0</v>
      </c>
      <c r="H69" s="172">
        <v>0</v>
      </c>
      <c r="I69" s="173">
        <v>0</v>
      </c>
      <c r="J69" s="164" t="b">
        <f>IF(ISBLANK(CertifiedCrop[[#This Row],[1. Identifiant interne d’exploitation agricole*]]),"",IF(ISERROR(MATCH(CertifiedCrop[[#This Row],[1. Identifiant interne d’exploitation agricole*]],GroupMember[1. Identifiant interne d’exploitation agricole*],0)),FALSE,TRUE))</f>
        <v>1</v>
      </c>
      <c r="K69" s="164" t="b">
        <f t="array" ref="K69">IF(ISBLANK(CertifiedCrop[[#This Row],[2. Produit agricole certifié*]]),"",IF(ISERROR(MATCH(1,(#REF!=CertifiedCrop[[#This Row],[2. Produit agricole certifié*]])*(#REF!=CertifiedCrop[[#This Row],[3. Variété**]]),0)),FALSE,TRUE))</f>
        <v>0</v>
      </c>
      <c r="L69" s="21" t="s">
        <v>667</v>
      </c>
      <c r="M69" s="59" t="s">
        <v>667</v>
      </c>
      <c r="N69" s="59" t="s">
        <v>667</v>
      </c>
      <c r="O69" s="185">
        <f t="shared" si="2"/>
        <v>595.87155963302746</v>
      </c>
      <c r="P69" s="185">
        <f t="shared" si="3"/>
        <v>518.34862385321094</v>
      </c>
      <c r="Q69" s="165" t="str">
        <f ca="1">IFERROR((VLOOKUP(A69,GM_Table,8,FALSE)-SUMIFS(D:D,A:A,A69,B:B,B69,C:C,C69)),"")</f>
        <v/>
      </c>
      <c r="R69" s="165" t="str">
        <f ca="1">IFERROR(CONCATENATE(VLOOKUP(A69,GM_Table,12,FALSE)," ",(VLOOKUP(A69,GM_Table,13,FALSE))),"")</f>
        <v/>
      </c>
    </row>
    <row r="70" spans="1:18" ht="15" x14ac:dyDescent="0.2">
      <c r="A70" s="155" t="s">
        <v>884</v>
      </c>
      <c r="B70" s="169" t="s">
        <v>2985</v>
      </c>
      <c r="C70" s="169" t="s">
        <v>667</v>
      </c>
      <c r="D70" s="278">
        <v>2.29</v>
      </c>
      <c r="E70" s="282">
        <v>1370</v>
      </c>
      <c r="F70" s="283">
        <v>1300</v>
      </c>
      <c r="G70" s="171">
        <v>0</v>
      </c>
      <c r="H70" s="172">
        <v>0</v>
      </c>
      <c r="I70" s="173">
        <v>0</v>
      </c>
      <c r="J70" s="164" t="b">
        <f>IF(ISBLANK(CertifiedCrop[[#This Row],[1. Identifiant interne d’exploitation agricole*]]),"",IF(ISERROR(MATCH(CertifiedCrop[[#This Row],[1. Identifiant interne d’exploitation agricole*]],GroupMember[1. Identifiant interne d’exploitation agricole*],0)),FALSE,TRUE))</f>
        <v>1</v>
      </c>
      <c r="K70" s="164" t="b">
        <f t="array" ref="K70">IF(ISBLANK(CertifiedCrop[[#This Row],[2. Produit agricole certifié*]]),"",IF(ISERROR(MATCH(1,(#REF!=CertifiedCrop[[#This Row],[2. Produit agricole certifié*]])*(#REF!=CertifiedCrop[[#This Row],[3. Variété**]]),0)),FALSE,TRUE))</f>
        <v>0</v>
      </c>
      <c r="L70" s="21" t="s">
        <v>667</v>
      </c>
      <c r="M70" s="59" t="s">
        <v>667</v>
      </c>
      <c r="N70" s="59" t="s">
        <v>667</v>
      </c>
      <c r="O70" s="185">
        <f t="shared" si="2"/>
        <v>598.25327510917032</v>
      </c>
      <c r="P70" s="185">
        <f t="shared" si="3"/>
        <v>567.68558951965065</v>
      </c>
      <c r="Q70" s="165" t="str">
        <f ca="1">IFERROR((VLOOKUP(A70,GM_Table,8,FALSE)-SUMIFS(D:D,A:A,A70,B:B,B70,C:C,C70)),"")</f>
        <v/>
      </c>
      <c r="R70" s="165" t="str">
        <f ca="1">IFERROR(CONCATENATE(VLOOKUP(A70,GM_Table,12,FALSE)," ",(VLOOKUP(A70,GM_Table,13,FALSE))),"")</f>
        <v/>
      </c>
    </row>
    <row r="71" spans="1:18" ht="15" x14ac:dyDescent="0.2">
      <c r="A71" s="154" t="s">
        <v>887</v>
      </c>
      <c r="B71" s="169" t="s">
        <v>2985</v>
      </c>
      <c r="C71" s="169" t="s">
        <v>667</v>
      </c>
      <c r="D71" s="278">
        <v>4</v>
      </c>
      <c r="E71" s="282">
        <v>2360</v>
      </c>
      <c r="F71" s="283">
        <v>2280</v>
      </c>
      <c r="G71" s="171">
        <v>0</v>
      </c>
      <c r="H71" s="172">
        <v>0</v>
      </c>
      <c r="I71" s="173">
        <v>0</v>
      </c>
      <c r="J71" s="164" t="b">
        <f>IF(ISBLANK(CertifiedCrop[[#This Row],[1. Identifiant interne d’exploitation agricole*]]),"",IF(ISERROR(MATCH(CertifiedCrop[[#This Row],[1. Identifiant interne d’exploitation agricole*]],GroupMember[1. Identifiant interne d’exploitation agricole*],0)),FALSE,TRUE))</f>
        <v>1</v>
      </c>
      <c r="K71" s="164" t="b">
        <f t="array" ref="K71">IF(ISBLANK(CertifiedCrop[[#This Row],[2. Produit agricole certifié*]]),"",IF(ISERROR(MATCH(1,(#REF!=CertifiedCrop[[#This Row],[2. Produit agricole certifié*]])*(#REF!=CertifiedCrop[[#This Row],[3. Variété**]]),0)),FALSE,TRUE))</f>
        <v>0</v>
      </c>
      <c r="L71" s="21" t="s">
        <v>667</v>
      </c>
      <c r="M71" s="59" t="s">
        <v>667</v>
      </c>
      <c r="N71" s="59" t="s">
        <v>667</v>
      </c>
      <c r="O71" s="185">
        <f t="shared" si="2"/>
        <v>590</v>
      </c>
      <c r="P71" s="185">
        <f t="shared" si="3"/>
        <v>570</v>
      </c>
      <c r="Q71" s="165" t="str">
        <f ca="1">IFERROR((VLOOKUP(A71,GM_Table,8,FALSE)-SUMIFS(D:D,A:A,A71,B:B,B71,C:C,C71)),"")</f>
        <v/>
      </c>
      <c r="R71" s="165" t="str">
        <f ca="1">IFERROR(CONCATENATE(VLOOKUP(A71,GM_Table,12,FALSE)," ",(VLOOKUP(A71,GM_Table,13,FALSE))),"")</f>
        <v/>
      </c>
    </row>
    <row r="72" spans="1:18" ht="15" x14ac:dyDescent="0.2">
      <c r="A72" s="155" t="s">
        <v>889</v>
      </c>
      <c r="B72" s="169" t="s">
        <v>2985</v>
      </c>
      <c r="C72" s="169" t="s">
        <v>667</v>
      </c>
      <c r="D72" s="278">
        <v>3</v>
      </c>
      <c r="E72" s="282">
        <v>1780</v>
      </c>
      <c r="F72" s="283">
        <v>1700</v>
      </c>
      <c r="G72" s="171">
        <v>0</v>
      </c>
      <c r="H72" s="172">
        <v>0</v>
      </c>
      <c r="I72" s="173">
        <v>0</v>
      </c>
      <c r="J72" s="164" t="b">
        <f>IF(ISBLANK(CertifiedCrop[[#This Row],[1. Identifiant interne d’exploitation agricole*]]),"",IF(ISERROR(MATCH(CertifiedCrop[[#This Row],[1. Identifiant interne d’exploitation agricole*]],GroupMember[1. Identifiant interne d’exploitation agricole*],0)),FALSE,TRUE))</f>
        <v>1</v>
      </c>
      <c r="K72" s="164" t="b">
        <f t="array" ref="K72">IF(ISBLANK(CertifiedCrop[[#This Row],[2. Produit agricole certifié*]]),"",IF(ISERROR(MATCH(1,(#REF!=CertifiedCrop[[#This Row],[2. Produit agricole certifié*]])*(#REF!=CertifiedCrop[[#This Row],[3. Variété**]]),0)),FALSE,TRUE))</f>
        <v>0</v>
      </c>
      <c r="L72" s="21" t="s">
        <v>667</v>
      </c>
      <c r="M72" s="59" t="s">
        <v>667</v>
      </c>
      <c r="N72" s="59" t="s">
        <v>667</v>
      </c>
      <c r="O72" s="185">
        <f t="shared" si="2"/>
        <v>593.33333333333337</v>
      </c>
      <c r="P72" s="185">
        <f t="shared" si="3"/>
        <v>566.66666666666663</v>
      </c>
      <c r="Q72" s="165" t="str">
        <f ca="1">IFERROR((VLOOKUP(A72,GM_Table,8,FALSE)-SUMIFS(D:D,A:A,A72,B:B,B72,C:C,C72)),"")</f>
        <v/>
      </c>
      <c r="R72" s="165" t="str">
        <f ca="1">IFERROR(CONCATENATE(VLOOKUP(A72,GM_Table,12,FALSE)," ",(VLOOKUP(A72,GM_Table,13,FALSE))),"")</f>
        <v/>
      </c>
    </row>
    <row r="73" spans="1:18" ht="15" x14ac:dyDescent="0.2">
      <c r="A73" s="154" t="s">
        <v>893</v>
      </c>
      <c r="B73" s="169" t="s">
        <v>2985</v>
      </c>
      <c r="C73" s="169" t="s">
        <v>667</v>
      </c>
      <c r="D73" s="278">
        <v>2.34</v>
      </c>
      <c r="E73" s="282">
        <v>1370</v>
      </c>
      <c r="F73" s="283">
        <v>1282</v>
      </c>
      <c r="G73" s="171">
        <v>0</v>
      </c>
      <c r="H73" s="172">
        <v>0</v>
      </c>
      <c r="I73" s="173">
        <v>0</v>
      </c>
      <c r="J73" s="164" t="b">
        <f>IF(ISBLANK(CertifiedCrop[[#This Row],[1. Identifiant interne d’exploitation agricole*]]),"",IF(ISERROR(MATCH(CertifiedCrop[[#This Row],[1. Identifiant interne d’exploitation agricole*]],GroupMember[1. Identifiant interne d’exploitation agricole*],0)),FALSE,TRUE))</f>
        <v>1</v>
      </c>
      <c r="K73" s="164" t="b">
        <f t="array" ref="K73">IF(ISBLANK(CertifiedCrop[[#This Row],[2. Produit agricole certifié*]]),"",IF(ISERROR(MATCH(1,(#REF!=CertifiedCrop[[#This Row],[2. Produit agricole certifié*]])*(#REF!=CertifiedCrop[[#This Row],[3. Variété**]]),0)),FALSE,TRUE))</f>
        <v>0</v>
      </c>
      <c r="L73" s="21" t="s">
        <v>667</v>
      </c>
      <c r="M73" s="59" t="s">
        <v>667</v>
      </c>
      <c r="N73" s="59" t="s">
        <v>667</v>
      </c>
      <c r="O73" s="185">
        <f t="shared" si="2"/>
        <v>585.47008547008545</v>
      </c>
      <c r="P73" s="185">
        <f t="shared" si="3"/>
        <v>547.86324786324792</v>
      </c>
      <c r="Q73" s="165" t="str">
        <f ca="1">IFERROR((VLOOKUP(A73,GM_Table,8,FALSE)-SUMIFS(D:D,A:A,A73,B:B,B73,C:C,C73)),"")</f>
        <v/>
      </c>
      <c r="R73" s="165" t="str">
        <f ca="1">IFERROR(CONCATENATE(VLOOKUP(A73,GM_Table,12,FALSE)," ",(VLOOKUP(A73,GM_Table,13,FALSE))),"")</f>
        <v/>
      </c>
    </row>
    <row r="74" spans="1:18" ht="15" x14ac:dyDescent="0.2">
      <c r="A74" s="155" t="s">
        <v>895</v>
      </c>
      <c r="B74" s="169" t="s">
        <v>2985</v>
      </c>
      <c r="C74" s="169" t="s">
        <v>667</v>
      </c>
      <c r="D74" s="278">
        <v>3</v>
      </c>
      <c r="E74" s="282">
        <v>1756</v>
      </c>
      <c r="F74" s="283">
        <v>1700</v>
      </c>
      <c r="G74" s="171">
        <v>0</v>
      </c>
      <c r="H74" s="172">
        <v>0</v>
      </c>
      <c r="I74" s="173">
        <v>0</v>
      </c>
      <c r="J74" s="164" t="b">
        <f>IF(ISBLANK(CertifiedCrop[[#This Row],[1. Identifiant interne d’exploitation agricole*]]),"",IF(ISERROR(MATCH(CertifiedCrop[[#This Row],[1. Identifiant interne d’exploitation agricole*]],GroupMember[1. Identifiant interne d’exploitation agricole*],0)),FALSE,TRUE))</f>
        <v>1</v>
      </c>
      <c r="K74" s="164" t="b">
        <f t="array" ref="K74">IF(ISBLANK(CertifiedCrop[[#This Row],[2. Produit agricole certifié*]]),"",IF(ISERROR(MATCH(1,(#REF!=CertifiedCrop[[#This Row],[2. Produit agricole certifié*]])*(#REF!=CertifiedCrop[[#This Row],[3. Variété**]]),0)),FALSE,TRUE))</f>
        <v>0</v>
      </c>
      <c r="L74" s="21" t="s">
        <v>667</v>
      </c>
      <c r="M74" s="59" t="s">
        <v>667</v>
      </c>
      <c r="N74" s="59" t="s">
        <v>667</v>
      </c>
      <c r="O74" s="185">
        <f t="shared" si="2"/>
        <v>585.33333333333337</v>
      </c>
      <c r="P74" s="185">
        <f t="shared" si="3"/>
        <v>566.66666666666663</v>
      </c>
      <c r="Q74" s="165" t="str">
        <f ca="1">IFERROR((VLOOKUP(A74,GM_Table,8,FALSE)-SUMIFS(D:D,A:A,A74,B:B,B74,C:C,C74)),"")</f>
        <v/>
      </c>
      <c r="R74" s="165" t="str">
        <f ca="1">IFERROR(CONCATENATE(VLOOKUP(A74,GM_Table,12,FALSE)," ",(VLOOKUP(A74,GM_Table,13,FALSE))),"")</f>
        <v/>
      </c>
    </row>
    <row r="75" spans="1:18" ht="15" x14ac:dyDescent="0.2">
      <c r="A75" s="154" t="s">
        <v>898</v>
      </c>
      <c r="B75" s="169" t="s">
        <v>2985</v>
      </c>
      <c r="C75" s="169" t="s">
        <v>667</v>
      </c>
      <c r="D75" s="278">
        <v>6</v>
      </c>
      <c r="E75" s="282">
        <v>3589</v>
      </c>
      <c r="F75" s="283">
        <v>3460</v>
      </c>
      <c r="G75" s="171">
        <v>0</v>
      </c>
      <c r="H75" s="172">
        <v>0</v>
      </c>
      <c r="I75" s="173">
        <v>0</v>
      </c>
      <c r="J75" s="164" t="b">
        <f>IF(ISBLANK(CertifiedCrop[[#This Row],[1. Identifiant interne d’exploitation agricole*]]),"",IF(ISERROR(MATCH(CertifiedCrop[[#This Row],[1. Identifiant interne d’exploitation agricole*]],GroupMember[1. Identifiant interne d’exploitation agricole*],0)),FALSE,TRUE))</f>
        <v>1</v>
      </c>
      <c r="K75" s="164" t="b">
        <f t="array" ref="K75">IF(ISBLANK(CertifiedCrop[[#This Row],[2. Produit agricole certifié*]]),"",IF(ISERROR(MATCH(1,(#REF!=CertifiedCrop[[#This Row],[2. Produit agricole certifié*]])*(#REF!=CertifiedCrop[[#This Row],[3. Variété**]]),0)),FALSE,TRUE))</f>
        <v>0</v>
      </c>
      <c r="L75" s="21" t="s">
        <v>667</v>
      </c>
      <c r="M75" s="59" t="s">
        <v>667</v>
      </c>
      <c r="N75" s="59" t="s">
        <v>667</v>
      </c>
      <c r="O75" s="185">
        <f t="shared" si="2"/>
        <v>598.16666666666663</v>
      </c>
      <c r="P75" s="185">
        <f t="shared" si="3"/>
        <v>576.66666666666663</v>
      </c>
      <c r="Q75" s="165" t="str">
        <f ca="1">IFERROR((VLOOKUP(A75,GM_Table,8,FALSE)-SUMIFS(D:D,A:A,A75,B:B,B75,C:C,C75)),"")</f>
        <v/>
      </c>
      <c r="R75" s="165" t="str">
        <f ca="1">IFERROR(CONCATENATE(VLOOKUP(A75,GM_Table,12,FALSE)," ",(VLOOKUP(A75,GM_Table,13,FALSE))),"")</f>
        <v/>
      </c>
    </row>
    <row r="76" spans="1:18" ht="15" x14ac:dyDescent="0.2">
      <c r="A76" s="155" t="s">
        <v>901</v>
      </c>
      <c r="B76" s="169" t="s">
        <v>2985</v>
      </c>
      <c r="C76" s="169" t="s">
        <v>667</v>
      </c>
      <c r="D76" s="278">
        <v>14.78</v>
      </c>
      <c r="E76" s="282">
        <v>8600</v>
      </c>
      <c r="F76" s="283">
        <v>8480</v>
      </c>
      <c r="G76" s="171">
        <v>0</v>
      </c>
      <c r="H76" s="172">
        <v>0</v>
      </c>
      <c r="I76" s="173">
        <v>0</v>
      </c>
      <c r="J76" s="164" t="b">
        <f>IF(ISBLANK(CertifiedCrop[[#This Row],[1. Identifiant interne d’exploitation agricole*]]),"",IF(ISERROR(MATCH(CertifiedCrop[[#This Row],[1. Identifiant interne d’exploitation agricole*]],GroupMember[1. Identifiant interne d’exploitation agricole*],0)),FALSE,TRUE))</f>
        <v>1</v>
      </c>
      <c r="K76" s="164" t="b">
        <f t="array" ref="K76">IF(ISBLANK(CertifiedCrop[[#This Row],[2. Produit agricole certifié*]]),"",IF(ISERROR(MATCH(1,(#REF!=CertifiedCrop[[#This Row],[2. Produit agricole certifié*]])*(#REF!=CertifiedCrop[[#This Row],[3. Variété**]]),0)),FALSE,TRUE))</f>
        <v>0</v>
      </c>
      <c r="L76" s="21" t="s">
        <v>667</v>
      </c>
      <c r="M76" s="59" t="s">
        <v>667</v>
      </c>
      <c r="N76" s="59" t="s">
        <v>667</v>
      </c>
      <c r="O76" s="185">
        <f t="shared" si="2"/>
        <v>581.86738836265226</v>
      </c>
      <c r="P76" s="185">
        <f t="shared" si="3"/>
        <v>573.74830852503385</v>
      </c>
      <c r="Q76" s="165" t="str">
        <f ca="1">IFERROR((VLOOKUP(A76,GM_Table,8,FALSE)-SUMIFS(D:D,A:A,A76,B:B,B76,C:C,C76)),"")</f>
        <v/>
      </c>
      <c r="R76" s="165" t="str">
        <f ca="1">IFERROR(CONCATENATE(VLOOKUP(A76,GM_Table,12,FALSE)," ",(VLOOKUP(A76,GM_Table,13,FALSE))),"")</f>
        <v/>
      </c>
    </row>
    <row r="77" spans="1:18" ht="15" x14ac:dyDescent="0.2">
      <c r="A77" s="154" t="s">
        <v>903</v>
      </c>
      <c r="B77" s="169" t="s">
        <v>2985</v>
      </c>
      <c r="C77" s="169" t="s">
        <v>667</v>
      </c>
      <c r="D77" s="278">
        <v>2.2000000000000002</v>
      </c>
      <c r="E77" s="282">
        <v>1299</v>
      </c>
      <c r="F77" s="283">
        <v>1200</v>
      </c>
      <c r="G77" s="171">
        <v>0</v>
      </c>
      <c r="H77" s="172">
        <v>0</v>
      </c>
      <c r="I77" s="173">
        <v>0</v>
      </c>
      <c r="J77" s="164" t="b">
        <f>IF(ISBLANK(CertifiedCrop[[#This Row],[1. Identifiant interne d’exploitation agricole*]]),"",IF(ISERROR(MATCH(CertifiedCrop[[#This Row],[1. Identifiant interne d’exploitation agricole*]],GroupMember[1. Identifiant interne d’exploitation agricole*],0)),FALSE,TRUE))</f>
        <v>1</v>
      </c>
      <c r="K77" s="164" t="b">
        <f t="array" ref="K77">IF(ISBLANK(CertifiedCrop[[#This Row],[2. Produit agricole certifié*]]),"",IF(ISERROR(MATCH(1,(#REF!=CertifiedCrop[[#This Row],[2. Produit agricole certifié*]])*(#REF!=CertifiedCrop[[#This Row],[3. Variété**]]),0)),FALSE,TRUE))</f>
        <v>0</v>
      </c>
      <c r="L77" s="21" t="s">
        <v>667</v>
      </c>
      <c r="M77" s="59" t="s">
        <v>667</v>
      </c>
      <c r="N77" s="59" t="s">
        <v>667</v>
      </c>
      <c r="O77" s="185">
        <f t="shared" si="2"/>
        <v>590.45454545454538</v>
      </c>
      <c r="P77" s="185">
        <f t="shared" si="3"/>
        <v>545.45454545454538</v>
      </c>
      <c r="Q77" s="165" t="str">
        <f ca="1">IFERROR((VLOOKUP(A77,GM_Table,8,FALSE)-SUMIFS(D:D,A:A,A77,B:B,B77,C:C,C77)),"")</f>
        <v/>
      </c>
      <c r="R77" s="165" t="str">
        <f ca="1">IFERROR(CONCATENATE(VLOOKUP(A77,GM_Table,12,FALSE)," ",(VLOOKUP(A77,GM_Table,13,FALSE))),"")</f>
        <v/>
      </c>
    </row>
    <row r="78" spans="1:18" ht="15" x14ac:dyDescent="0.2">
      <c r="A78" s="155" t="s">
        <v>906</v>
      </c>
      <c r="B78" s="169" t="s">
        <v>2985</v>
      </c>
      <c r="C78" s="169" t="s">
        <v>667</v>
      </c>
      <c r="D78" s="278">
        <v>2.33</v>
      </c>
      <c r="E78" s="282">
        <v>1380</v>
      </c>
      <c r="F78" s="283">
        <v>1300</v>
      </c>
      <c r="G78" s="171">
        <v>0</v>
      </c>
      <c r="H78" s="172">
        <v>0</v>
      </c>
      <c r="I78" s="173">
        <v>0</v>
      </c>
      <c r="J78" s="164" t="b">
        <f>IF(ISBLANK(CertifiedCrop[[#This Row],[1. Identifiant interne d’exploitation agricole*]]),"",IF(ISERROR(MATCH(CertifiedCrop[[#This Row],[1. Identifiant interne d’exploitation agricole*]],GroupMember[1. Identifiant interne d’exploitation agricole*],0)),FALSE,TRUE))</f>
        <v>1</v>
      </c>
      <c r="K78" s="164" t="b">
        <f t="array" ref="K78">IF(ISBLANK(CertifiedCrop[[#This Row],[2. Produit agricole certifié*]]),"",IF(ISERROR(MATCH(1,(#REF!=CertifiedCrop[[#This Row],[2. Produit agricole certifié*]])*(#REF!=CertifiedCrop[[#This Row],[3. Variété**]]),0)),FALSE,TRUE))</f>
        <v>0</v>
      </c>
      <c r="L78" s="21" t="s">
        <v>667</v>
      </c>
      <c r="M78" s="59" t="s">
        <v>667</v>
      </c>
      <c r="N78" s="59" t="s">
        <v>667</v>
      </c>
      <c r="O78" s="185">
        <f t="shared" si="2"/>
        <v>592.27467811158795</v>
      </c>
      <c r="P78" s="185">
        <f t="shared" si="3"/>
        <v>557.93991416309007</v>
      </c>
      <c r="Q78" s="165" t="str">
        <f ca="1">IFERROR((VLOOKUP(A78,GM_Table,8,FALSE)-SUMIFS(D:D,A:A,A78,B:B,B78,C:C,C78)),"")</f>
        <v/>
      </c>
      <c r="R78" s="165" t="str">
        <f ca="1">IFERROR(CONCATENATE(VLOOKUP(A78,GM_Table,12,FALSE)," ",(VLOOKUP(A78,GM_Table,13,FALSE))),"")</f>
        <v/>
      </c>
    </row>
    <row r="79" spans="1:18" ht="15" x14ac:dyDescent="0.2">
      <c r="A79" s="154" t="s">
        <v>909</v>
      </c>
      <c r="B79" s="169" t="s">
        <v>2985</v>
      </c>
      <c r="C79" s="169" t="s">
        <v>667</v>
      </c>
      <c r="D79" s="278">
        <v>2</v>
      </c>
      <c r="E79" s="282">
        <v>1160</v>
      </c>
      <c r="F79" s="283">
        <v>1100</v>
      </c>
      <c r="G79" s="171">
        <v>0</v>
      </c>
      <c r="H79" s="172">
        <v>0</v>
      </c>
      <c r="I79" s="173">
        <v>0</v>
      </c>
      <c r="J79" s="164" t="b">
        <f>IF(ISBLANK(CertifiedCrop[[#This Row],[1. Identifiant interne d’exploitation agricole*]]),"",IF(ISERROR(MATCH(CertifiedCrop[[#This Row],[1. Identifiant interne d’exploitation agricole*]],GroupMember[1. Identifiant interne d’exploitation agricole*],0)),FALSE,TRUE))</f>
        <v>1</v>
      </c>
      <c r="K79" s="164" t="b">
        <f t="array" ref="K79">IF(ISBLANK(CertifiedCrop[[#This Row],[2. Produit agricole certifié*]]),"",IF(ISERROR(MATCH(1,(#REF!=CertifiedCrop[[#This Row],[2. Produit agricole certifié*]])*(#REF!=CertifiedCrop[[#This Row],[3. Variété**]]),0)),FALSE,TRUE))</f>
        <v>0</v>
      </c>
      <c r="L79" s="21" t="s">
        <v>667</v>
      </c>
      <c r="M79" s="59" t="s">
        <v>667</v>
      </c>
      <c r="N79" s="59" t="s">
        <v>667</v>
      </c>
      <c r="O79" s="185">
        <f t="shared" si="2"/>
        <v>580</v>
      </c>
      <c r="P79" s="185">
        <f t="shared" si="3"/>
        <v>550</v>
      </c>
      <c r="Q79" s="165" t="str">
        <f ca="1">IFERROR((VLOOKUP(A79,GM_Table,8,FALSE)-SUMIFS(D:D,A:A,A79,B:B,B79,C:C,C79)),"")</f>
        <v/>
      </c>
      <c r="R79" s="165" t="str">
        <f ca="1">IFERROR(CONCATENATE(VLOOKUP(A79,GM_Table,12,FALSE)," ",(VLOOKUP(A79,GM_Table,13,FALSE))),"")</f>
        <v/>
      </c>
    </row>
    <row r="80" spans="1:18" ht="15" x14ac:dyDescent="0.2">
      <c r="A80" s="155" t="s">
        <v>911</v>
      </c>
      <c r="B80" s="169" t="s">
        <v>2985</v>
      </c>
      <c r="C80" s="169" t="s">
        <v>667</v>
      </c>
      <c r="D80" s="278">
        <v>2</v>
      </c>
      <c r="E80" s="282">
        <v>1175</v>
      </c>
      <c r="F80" s="283">
        <v>1100</v>
      </c>
      <c r="G80" s="171">
        <v>0</v>
      </c>
      <c r="H80" s="172">
        <v>0</v>
      </c>
      <c r="I80" s="173">
        <v>0</v>
      </c>
      <c r="J80" s="164" t="b">
        <f>IF(ISBLANK(CertifiedCrop[[#This Row],[1. Identifiant interne d’exploitation agricole*]]),"",IF(ISERROR(MATCH(CertifiedCrop[[#This Row],[1. Identifiant interne d’exploitation agricole*]],GroupMember[1. Identifiant interne d’exploitation agricole*],0)),FALSE,TRUE))</f>
        <v>1</v>
      </c>
      <c r="K80" s="164" t="b">
        <f t="array" ref="K80">IF(ISBLANK(CertifiedCrop[[#This Row],[2. Produit agricole certifié*]]),"",IF(ISERROR(MATCH(1,(#REF!=CertifiedCrop[[#This Row],[2. Produit agricole certifié*]])*(#REF!=CertifiedCrop[[#This Row],[3. Variété**]]),0)),FALSE,TRUE))</f>
        <v>0</v>
      </c>
      <c r="L80" s="21" t="s">
        <v>667</v>
      </c>
      <c r="M80" s="59" t="s">
        <v>667</v>
      </c>
      <c r="N80" s="59" t="s">
        <v>667</v>
      </c>
      <c r="O80" s="185">
        <f t="shared" si="2"/>
        <v>587.5</v>
      </c>
      <c r="P80" s="185">
        <f t="shared" si="3"/>
        <v>550</v>
      </c>
      <c r="Q80" s="165" t="str">
        <f ca="1">IFERROR((VLOOKUP(A80,GM_Table,8,FALSE)-SUMIFS(D:D,A:A,A80,B:B,B80,C:C,C80)),"")</f>
        <v/>
      </c>
      <c r="R80" s="165" t="str">
        <f ca="1">IFERROR(CONCATENATE(VLOOKUP(A80,GM_Table,12,FALSE)," ",(VLOOKUP(A80,GM_Table,13,FALSE))),"")</f>
        <v/>
      </c>
    </row>
    <row r="81" spans="1:18" ht="15" x14ac:dyDescent="0.2">
      <c r="A81" s="154" t="s">
        <v>914</v>
      </c>
      <c r="B81" s="169" t="s">
        <v>2985</v>
      </c>
      <c r="C81" s="169" t="s">
        <v>667</v>
      </c>
      <c r="D81" s="278">
        <v>2</v>
      </c>
      <c r="E81" s="282">
        <v>1171</v>
      </c>
      <c r="F81" s="283">
        <v>1100</v>
      </c>
      <c r="G81" s="171">
        <v>0</v>
      </c>
      <c r="H81" s="172">
        <v>0</v>
      </c>
      <c r="I81" s="173">
        <v>0</v>
      </c>
      <c r="J81" s="164" t="b">
        <f>IF(ISBLANK(CertifiedCrop[[#This Row],[1. Identifiant interne d’exploitation agricole*]]),"",IF(ISERROR(MATCH(CertifiedCrop[[#This Row],[1. Identifiant interne d’exploitation agricole*]],GroupMember[1. Identifiant interne d’exploitation agricole*],0)),FALSE,TRUE))</f>
        <v>1</v>
      </c>
      <c r="K81" s="164" t="b">
        <f t="array" ref="K81">IF(ISBLANK(CertifiedCrop[[#This Row],[2. Produit agricole certifié*]]),"",IF(ISERROR(MATCH(1,(#REF!=CertifiedCrop[[#This Row],[2. Produit agricole certifié*]])*(#REF!=CertifiedCrop[[#This Row],[3. Variété**]]),0)),FALSE,TRUE))</f>
        <v>0</v>
      </c>
      <c r="L81" s="21" t="s">
        <v>667</v>
      </c>
      <c r="M81" s="59" t="s">
        <v>667</v>
      </c>
      <c r="N81" s="59" t="s">
        <v>667</v>
      </c>
      <c r="O81" s="185">
        <f t="shared" si="2"/>
        <v>585.5</v>
      </c>
      <c r="P81" s="185">
        <f t="shared" si="3"/>
        <v>550</v>
      </c>
      <c r="Q81" s="165" t="str">
        <f ca="1">IFERROR((VLOOKUP(A81,GM_Table,8,FALSE)-SUMIFS(D:D,A:A,A81,B:B,B81,C:C,C81)),"")</f>
        <v/>
      </c>
      <c r="R81" s="165" t="str">
        <f ca="1">IFERROR(CONCATENATE(VLOOKUP(A81,GM_Table,12,FALSE)," ",(VLOOKUP(A81,GM_Table,13,FALSE))),"")</f>
        <v/>
      </c>
    </row>
    <row r="82" spans="1:18" ht="15" x14ac:dyDescent="0.2">
      <c r="A82" s="155" t="s">
        <v>918</v>
      </c>
      <c r="B82" s="169" t="s">
        <v>2985</v>
      </c>
      <c r="C82" s="169" t="s">
        <v>667</v>
      </c>
      <c r="D82" s="278">
        <v>2.41</v>
      </c>
      <c r="E82" s="282">
        <v>1431</v>
      </c>
      <c r="F82" s="283">
        <v>1320</v>
      </c>
      <c r="G82" s="171">
        <v>0</v>
      </c>
      <c r="H82" s="172">
        <v>0</v>
      </c>
      <c r="I82" s="173">
        <v>0</v>
      </c>
      <c r="J82" s="164" t="b">
        <f>IF(ISBLANK(CertifiedCrop[[#This Row],[1. Identifiant interne d’exploitation agricole*]]),"",IF(ISERROR(MATCH(CertifiedCrop[[#This Row],[1. Identifiant interne d’exploitation agricole*]],GroupMember[1. Identifiant interne d’exploitation agricole*],0)),FALSE,TRUE))</f>
        <v>1</v>
      </c>
      <c r="K82" s="164" t="b">
        <f t="array" ref="K82">IF(ISBLANK(CertifiedCrop[[#This Row],[2. Produit agricole certifié*]]),"",IF(ISERROR(MATCH(1,(#REF!=CertifiedCrop[[#This Row],[2. Produit agricole certifié*]])*(#REF!=CertifiedCrop[[#This Row],[3. Variété**]]),0)),FALSE,TRUE))</f>
        <v>0</v>
      </c>
      <c r="L82" s="21" t="s">
        <v>667</v>
      </c>
      <c r="M82" s="59" t="s">
        <v>667</v>
      </c>
      <c r="N82" s="59" t="s">
        <v>667</v>
      </c>
      <c r="O82" s="185">
        <f t="shared" si="2"/>
        <v>593.77593360995843</v>
      </c>
      <c r="P82" s="185">
        <f t="shared" si="3"/>
        <v>547.71784232365144</v>
      </c>
      <c r="Q82" s="165" t="str">
        <f ca="1">IFERROR((VLOOKUP(A82,GM_Table,8,FALSE)-SUMIFS(D:D,A:A,A82,B:B,B82,C:C,C82)),"")</f>
        <v/>
      </c>
      <c r="R82" s="165" t="str">
        <f ca="1">IFERROR(CONCATENATE(VLOOKUP(A82,GM_Table,12,FALSE)," ",(VLOOKUP(A82,GM_Table,13,FALSE))),"")</f>
        <v/>
      </c>
    </row>
    <row r="83" spans="1:18" ht="15" x14ac:dyDescent="0.2">
      <c r="A83" s="154" t="s">
        <v>921</v>
      </c>
      <c r="B83" s="169" t="s">
        <v>2985</v>
      </c>
      <c r="C83" s="169" t="s">
        <v>667</v>
      </c>
      <c r="D83" s="278">
        <v>3.28</v>
      </c>
      <c r="E83" s="282">
        <v>1950</v>
      </c>
      <c r="F83" s="283">
        <v>1780</v>
      </c>
      <c r="G83" s="171">
        <v>0</v>
      </c>
      <c r="H83" s="172">
        <v>0</v>
      </c>
      <c r="I83" s="173">
        <v>0</v>
      </c>
      <c r="J83" s="164" t="b">
        <f>IF(ISBLANK(CertifiedCrop[[#This Row],[1. Identifiant interne d’exploitation agricole*]]),"",IF(ISERROR(MATCH(CertifiedCrop[[#This Row],[1. Identifiant interne d’exploitation agricole*]],GroupMember[1. Identifiant interne d’exploitation agricole*],0)),FALSE,TRUE))</f>
        <v>1</v>
      </c>
      <c r="K83" s="164" t="b">
        <f t="array" ref="K83">IF(ISBLANK(CertifiedCrop[[#This Row],[2. Produit agricole certifié*]]),"",IF(ISERROR(MATCH(1,(#REF!=CertifiedCrop[[#This Row],[2. Produit agricole certifié*]])*(#REF!=CertifiedCrop[[#This Row],[3. Variété**]]),0)),FALSE,TRUE))</f>
        <v>0</v>
      </c>
      <c r="L83" s="21" t="s">
        <v>667</v>
      </c>
      <c r="M83" s="59" t="s">
        <v>667</v>
      </c>
      <c r="N83" s="59" t="s">
        <v>667</v>
      </c>
      <c r="O83" s="185">
        <f t="shared" si="2"/>
        <v>594.51219512195121</v>
      </c>
      <c r="P83" s="185">
        <f t="shared" si="3"/>
        <v>542.68292682926835</v>
      </c>
      <c r="Q83" s="165" t="str">
        <f ca="1">IFERROR((VLOOKUP(A83,GM_Table,8,FALSE)-SUMIFS(D:D,A:A,A83,B:B,B83,C:C,C83)),"")</f>
        <v/>
      </c>
      <c r="R83" s="165" t="str">
        <f ca="1">IFERROR(CONCATENATE(VLOOKUP(A83,GM_Table,12,FALSE)," ",(VLOOKUP(A83,GM_Table,13,FALSE))),"")</f>
        <v/>
      </c>
    </row>
    <row r="84" spans="1:18" ht="15" x14ac:dyDescent="0.2">
      <c r="A84" s="155" t="s">
        <v>924</v>
      </c>
      <c r="B84" s="169" t="s">
        <v>2985</v>
      </c>
      <c r="C84" s="169" t="s">
        <v>667</v>
      </c>
      <c r="D84" s="278">
        <v>3</v>
      </c>
      <c r="E84" s="282">
        <v>1780</v>
      </c>
      <c r="F84" s="283">
        <v>1600</v>
      </c>
      <c r="G84" s="171">
        <v>0</v>
      </c>
      <c r="H84" s="172">
        <v>0</v>
      </c>
      <c r="I84" s="173">
        <v>0</v>
      </c>
      <c r="J84" s="164" t="b">
        <f>IF(ISBLANK(CertifiedCrop[[#This Row],[1. Identifiant interne d’exploitation agricole*]]),"",IF(ISERROR(MATCH(CertifiedCrop[[#This Row],[1. Identifiant interne d’exploitation agricole*]],GroupMember[1. Identifiant interne d’exploitation agricole*],0)),FALSE,TRUE))</f>
        <v>1</v>
      </c>
      <c r="K84" s="164" t="b">
        <f t="array" ref="K84">IF(ISBLANK(CertifiedCrop[[#This Row],[2. Produit agricole certifié*]]),"",IF(ISERROR(MATCH(1,(#REF!=CertifiedCrop[[#This Row],[2. Produit agricole certifié*]])*(#REF!=CertifiedCrop[[#This Row],[3. Variété**]]),0)),FALSE,TRUE))</f>
        <v>0</v>
      </c>
      <c r="L84" s="21" t="s">
        <v>667</v>
      </c>
      <c r="M84" s="59" t="s">
        <v>667</v>
      </c>
      <c r="N84" s="59" t="s">
        <v>667</v>
      </c>
      <c r="O84" s="185">
        <f t="shared" si="2"/>
        <v>593.33333333333337</v>
      </c>
      <c r="P84" s="185">
        <f t="shared" si="3"/>
        <v>533.33333333333337</v>
      </c>
      <c r="Q84" s="165" t="str">
        <f ca="1">IFERROR((VLOOKUP(A84,GM_Table,8,FALSE)-SUMIFS(D:D,A:A,A84,B:B,B84,C:C,C84)),"")</f>
        <v/>
      </c>
      <c r="R84" s="165" t="str">
        <f ca="1">IFERROR(CONCATENATE(VLOOKUP(A84,GM_Table,12,FALSE)," ",(VLOOKUP(A84,GM_Table,13,FALSE))),"")</f>
        <v/>
      </c>
    </row>
    <row r="85" spans="1:18" ht="15" x14ac:dyDescent="0.2">
      <c r="A85" s="154" t="s">
        <v>927</v>
      </c>
      <c r="B85" s="169" t="s">
        <v>2985</v>
      </c>
      <c r="C85" s="169" t="s">
        <v>667</v>
      </c>
      <c r="D85" s="278">
        <v>2.15</v>
      </c>
      <c r="E85" s="282">
        <v>1260</v>
      </c>
      <c r="F85" s="283">
        <v>1230</v>
      </c>
      <c r="G85" s="171">
        <v>0</v>
      </c>
      <c r="H85" s="172">
        <v>0</v>
      </c>
      <c r="I85" s="173">
        <v>0</v>
      </c>
      <c r="J85" s="164" t="b">
        <f>IF(ISBLANK(CertifiedCrop[[#This Row],[1. Identifiant interne d’exploitation agricole*]]),"",IF(ISERROR(MATCH(CertifiedCrop[[#This Row],[1. Identifiant interne d’exploitation agricole*]],GroupMember[1. Identifiant interne d’exploitation agricole*],0)),FALSE,TRUE))</f>
        <v>1</v>
      </c>
      <c r="K85" s="164" t="b">
        <f t="array" ref="K85">IF(ISBLANK(CertifiedCrop[[#This Row],[2. Produit agricole certifié*]]),"",IF(ISERROR(MATCH(1,(#REF!=CertifiedCrop[[#This Row],[2. Produit agricole certifié*]])*(#REF!=CertifiedCrop[[#This Row],[3. Variété**]]),0)),FALSE,TRUE))</f>
        <v>0</v>
      </c>
      <c r="L85" s="21" t="s">
        <v>667</v>
      </c>
      <c r="M85" s="59" t="s">
        <v>667</v>
      </c>
      <c r="N85" s="59" t="s">
        <v>667</v>
      </c>
      <c r="O85" s="185">
        <f t="shared" si="2"/>
        <v>586.04651162790697</v>
      </c>
      <c r="P85" s="185">
        <f t="shared" si="3"/>
        <v>572.09302325581393</v>
      </c>
      <c r="Q85" s="165" t="str">
        <f ca="1">IFERROR((VLOOKUP(A85,GM_Table,8,FALSE)-SUMIFS(D:D,A:A,A85,B:B,B85,C:C,C85)),"")</f>
        <v/>
      </c>
      <c r="R85" s="165" t="str">
        <f ca="1">IFERROR(CONCATENATE(VLOOKUP(A85,GM_Table,12,FALSE)," ",(VLOOKUP(A85,GM_Table,13,FALSE))),"")</f>
        <v/>
      </c>
    </row>
    <row r="86" spans="1:18" ht="15" x14ac:dyDescent="0.2">
      <c r="A86" s="155" t="s">
        <v>930</v>
      </c>
      <c r="B86" s="169" t="s">
        <v>2985</v>
      </c>
      <c r="C86" s="169" t="s">
        <v>667</v>
      </c>
      <c r="D86" s="278">
        <v>2.1</v>
      </c>
      <c r="E86" s="282">
        <v>1238</v>
      </c>
      <c r="F86" s="283">
        <v>1200</v>
      </c>
      <c r="G86" s="171">
        <v>0</v>
      </c>
      <c r="H86" s="172">
        <v>0</v>
      </c>
      <c r="I86" s="173">
        <v>0</v>
      </c>
      <c r="J86" s="164" t="b">
        <f>IF(ISBLANK(CertifiedCrop[[#This Row],[1. Identifiant interne d’exploitation agricole*]]),"",IF(ISERROR(MATCH(CertifiedCrop[[#This Row],[1. Identifiant interne d’exploitation agricole*]],GroupMember[1. Identifiant interne d’exploitation agricole*],0)),FALSE,TRUE))</f>
        <v>1</v>
      </c>
      <c r="K86" s="164" t="b">
        <f t="array" ref="K86">IF(ISBLANK(CertifiedCrop[[#This Row],[2. Produit agricole certifié*]]),"",IF(ISERROR(MATCH(1,(#REF!=CertifiedCrop[[#This Row],[2. Produit agricole certifié*]])*(#REF!=CertifiedCrop[[#This Row],[3. Variété**]]),0)),FALSE,TRUE))</f>
        <v>0</v>
      </c>
      <c r="L86" s="21" t="s">
        <v>667</v>
      </c>
      <c r="M86" s="59" t="s">
        <v>667</v>
      </c>
      <c r="N86" s="59" t="s">
        <v>667</v>
      </c>
      <c r="O86" s="185">
        <f t="shared" si="2"/>
        <v>589.52380952380952</v>
      </c>
      <c r="P86" s="185">
        <f t="shared" si="3"/>
        <v>571.42857142857144</v>
      </c>
      <c r="Q86" s="165" t="str">
        <f ca="1">IFERROR((VLOOKUP(A86,GM_Table,8,FALSE)-SUMIFS(D:D,A:A,A86,B:B,B86,C:C,C86)),"")</f>
        <v/>
      </c>
      <c r="R86" s="165" t="str">
        <f ca="1">IFERROR(CONCATENATE(VLOOKUP(A86,GM_Table,12,FALSE)," ",(VLOOKUP(A86,GM_Table,13,FALSE))),"")</f>
        <v/>
      </c>
    </row>
    <row r="87" spans="1:18" ht="15" x14ac:dyDescent="0.2">
      <c r="A87" s="154" t="s">
        <v>935</v>
      </c>
      <c r="B87" s="169" t="s">
        <v>2985</v>
      </c>
      <c r="C87" s="169" t="s">
        <v>667</v>
      </c>
      <c r="D87" s="278">
        <v>6.4</v>
      </c>
      <c r="E87" s="282">
        <v>3780</v>
      </c>
      <c r="F87" s="283">
        <v>3600</v>
      </c>
      <c r="G87" s="171">
        <v>0</v>
      </c>
      <c r="H87" s="172">
        <v>0</v>
      </c>
      <c r="I87" s="173">
        <v>0</v>
      </c>
      <c r="J87" s="164" t="b">
        <f>IF(ISBLANK(CertifiedCrop[[#This Row],[1. Identifiant interne d’exploitation agricole*]]),"",IF(ISERROR(MATCH(CertifiedCrop[[#This Row],[1. Identifiant interne d’exploitation agricole*]],GroupMember[1. Identifiant interne d’exploitation agricole*],0)),FALSE,TRUE))</f>
        <v>1</v>
      </c>
      <c r="K87" s="164" t="b">
        <f t="array" ref="K87">IF(ISBLANK(CertifiedCrop[[#This Row],[2. Produit agricole certifié*]]),"",IF(ISERROR(MATCH(1,(#REF!=CertifiedCrop[[#This Row],[2. Produit agricole certifié*]])*(#REF!=CertifiedCrop[[#This Row],[3. Variété**]]),0)),FALSE,TRUE))</f>
        <v>0</v>
      </c>
      <c r="L87" s="21" t="s">
        <v>667</v>
      </c>
      <c r="M87" s="59" t="s">
        <v>667</v>
      </c>
      <c r="N87" s="59" t="s">
        <v>667</v>
      </c>
      <c r="O87" s="185">
        <f t="shared" si="2"/>
        <v>590.625</v>
      </c>
      <c r="P87" s="185">
        <f t="shared" si="3"/>
        <v>562.5</v>
      </c>
      <c r="Q87" s="165" t="str">
        <f ca="1">IFERROR((VLOOKUP(A87,GM_Table,8,FALSE)-SUMIFS(D:D,A:A,A87,B:B,B87,C:C,C87)),"")</f>
        <v/>
      </c>
      <c r="R87" s="165" t="str">
        <f ca="1">IFERROR(CONCATENATE(VLOOKUP(A87,GM_Table,12,FALSE)," ",(VLOOKUP(A87,GM_Table,13,FALSE))),"")</f>
        <v/>
      </c>
    </row>
    <row r="88" spans="1:18" ht="15" x14ac:dyDescent="0.2">
      <c r="A88" s="155" t="s">
        <v>939</v>
      </c>
      <c r="B88" s="169" t="s">
        <v>2985</v>
      </c>
      <c r="C88" s="169" t="s">
        <v>667</v>
      </c>
      <c r="D88" s="278">
        <v>3.33</v>
      </c>
      <c r="E88" s="282">
        <v>1980</v>
      </c>
      <c r="F88" s="283">
        <v>1920</v>
      </c>
      <c r="G88" s="171">
        <v>0</v>
      </c>
      <c r="H88" s="172">
        <v>0</v>
      </c>
      <c r="I88" s="173">
        <v>0</v>
      </c>
      <c r="J88" s="164" t="b">
        <f>IF(ISBLANK(CertifiedCrop[[#This Row],[1. Identifiant interne d’exploitation agricole*]]),"",IF(ISERROR(MATCH(CertifiedCrop[[#This Row],[1. Identifiant interne d’exploitation agricole*]],GroupMember[1. Identifiant interne d’exploitation agricole*],0)),FALSE,TRUE))</f>
        <v>1</v>
      </c>
      <c r="K88" s="164" t="b">
        <f t="array" ref="K88">IF(ISBLANK(CertifiedCrop[[#This Row],[2. Produit agricole certifié*]]),"",IF(ISERROR(MATCH(1,(#REF!=CertifiedCrop[[#This Row],[2. Produit agricole certifié*]])*(#REF!=CertifiedCrop[[#This Row],[3. Variété**]]),0)),FALSE,TRUE))</f>
        <v>0</v>
      </c>
      <c r="L88" s="21" t="s">
        <v>667</v>
      </c>
      <c r="M88" s="59" t="s">
        <v>667</v>
      </c>
      <c r="N88" s="59" t="s">
        <v>667</v>
      </c>
      <c r="O88" s="185">
        <f t="shared" si="2"/>
        <v>594.59459459459458</v>
      </c>
      <c r="P88" s="185">
        <f t="shared" si="3"/>
        <v>576.5765765765766</v>
      </c>
      <c r="Q88" s="165" t="str">
        <f ca="1">IFERROR((VLOOKUP(A88,GM_Table,8,FALSE)-SUMIFS(D:D,A:A,A88,B:B,B88,C:C,C88)),"")</f>
        <v/>
      </c>
      <c r="R88" s="165" t="str">
        <f ca="1">IFERROR(CONCATENATE(VLOOKUP(A88,GM_Table,12,FALSE)," ",(VLOOKUP(A88,GM_Table,13,FALSE))),"")</f>
        <v/>
      </c>
    </row>
    <row r="89" spans="1:18" ht="15" x14ac:dyDescent="0.2">
      <c r="A89" s="154" t="s">
        <v>943</v>
      </c>
      <c r="B89" s="169" t="s">
        <v>2985</v>
      </c>
      <c r="C89" s="169" t="s">
        <v>667</v>
      </c>
      <c r="D89" s="278">
        <v>2.2599999999999998</v>
      </c>
      <c r="E89" s="282">
        <v>1350</v>
      </c>
      <c r="F89" s="283">
        <v>1250</v>
      </c>
      <c r="G89" s="171">
        <v>0</v>
      </c>
      <c r="H89" s="172">
        <v>0</v>
      </c>
      <c r="I89" s="173">
        <v>0</v>
      </c>
      <c r="J89" s="164" t="b">
        <f>IF(ISBLANK(CertifiedCrop[[#This Row],[1. Identifiant interne d’exploitation agricole*]]),"",IF(ISERROR(MATCH(CertifiedCrop[[#This Row],[1. Identifiant interne d’exploitation agricole*]],GroupMember[1. Identifiant interne d’exploitation agricole*],0)),FALSE,TRUE))</f>
        <v>1</v>
      </c>
      <c r="K89" s="164" t="b">
        <f t="array" ref="K89">IF(ISBLANK(CertifiedCrop[[#This Row],[2. Produit agricole certifié*]]),"",IF(ISERROR(MATCH(1,(#REF!=CertifiedCrop[[#This Row],[2. Produit agricole certifié*]])*(#REF!=CertifiedCrop[[#This Row],[3. Variété**]]),0)),FALSE,TRUE))</f>
        <v>0</v>
      </c>
      <c r="L89" s="21" t="s">
        <v>667</v>
      </c>
      <c r="M89" s="59" t="s">
        <v>667</v>
      </c>
      <c r="N89" s="59" t="s">
        <v>667</v>
      </c>
      <c r="O89" s="185">
        <f t="shared" si="2"/>
        <v>597.34513274336291</v>
      </c>
      <c r="P89" s="185">
        <f t="shared" si="3"/>
        <v>553.09734513274338</v>
      </c>
      <c r="Q89" s="165" t="str">
        <f ca="1">IFERROR((VLOOKUP(A89,GM_Table,8,FALSE)-SUMIFS(D:D,A:A,A89,B:B,B89,C:C,C89)),"")</f>
        <v/>
      </c>
      <c r="R89" s="165" t="str">
        <f ca="1">IFERROR(CONCATENATE(VLOOKUP(A89,GM_Table,12,FALSE)," ",(VLOOKUP(A89,GM_Table,13,FALSE))),"")</f>
        <v/>
      </c>
    </row>
    <row r="90" spans="1:18" ht="15" x14ac:dyDescent="0.2">
      <c r="A90" s="155" t="s">
        <v>946</v>
      </c>
      <c r="B90" s="169" t="s">
        <v>2985</v>
      </c>
      <c r="C90" s="169" t="s">
        <v>667</v>
      </c>
      <c r="D90" s="278">
        <v>2.29</v>
      </c>
      <c r="E90" s="282">
        <v>1320</v>
      </c>
      <c r="F90" s="283">
        <v>1200</v>
      </c>
      <c r="G90" s="171">
        <v>0</v>
      </c>
      <c r="H90" s="172">
        <v>0</v>
      </c>
      <c r="I90" s="173">
        <v>0</v>
      </c>
      <c r="J90" s="164" t="b">
        <f>IF(ISBLANK(CertifiedCrop[[#This Row],[1. Identifiant interne d’exploitation agricole*]]),"",IF(ISERROR(MATCH(CertifiedCrop[[#This Row],[1. Identifiant interne d’exploitation agricole*]],GroupMember[1. Identifiant interne d’exploitation agricole*],0)),FALSE,TRUE))</f>
        <v>1</v>
      </c>
      <c r="K90" s="164" t="b">
        <f t="array" ref="K90">IF(ISBLANK(CertifiedCrop[[#This Row],[2. Produit agricole certifié*]]),"",IF(ISERROR(MATCH(1,(#REF!=CertifiedCrop[[#This Row],[2. Produit agricole certifié*]])*(#REF!=CertifiedCrop[[#This Row],[3. Variété**]]),0)),FALSE,TRUE))</f>
        <v>0</v>
      </c>
      <c r="L90" s="21" t="s">
        <v>667</v>
      </c>
      <c r="M90" s="59" t="s">
        <v>667</v>
      </c>
      <c r="N90" s="59" t="s">
        <v>667</v>
      </c>
      <c r="O90" s="185">
        <f t="shared" si="2"/>
        <v>576.41921397379917</v>
      </c>
      <c r="P90" s="185">
        <f t="shared" si="3"/>
        <v>524.01746724890825</v>
      </c>
      <c r="Q90" s="165" t="str">
        <f ca="1">IFERROR((VLOOKUP(A90,GM_Table,8,FALSE)-SUMIFS(D:D,A:A,A90,B:B,B90,C:C,C90)),"")</f>
        <v/>
      </c>
      <c r="R90" s="165" t="str">
        <f ca="1">IFERROR(CONCATENATE(VLOOKUP(A90,GM_Table,12,FALSE)," ",(VLOOKUP(A90,GM_Table,13,FALSE))),"")</f>
        <v/>
      </c>
    </row>
    <row r="91" spans="1:18" ht="15" x14ac:dyDescent="0.2">
      <c r="A91" s="154" t="s">
        <v>950</v>
      </c>
      <c r="B91" s="169" t="s">
        <v>2985</v>
      </c>
      <c r="C91" s="169" t="s">
        <v>667</v>
      </c>
      <c r="D91" s="278">
        <v>2</v>
      </c>
      <c r="E91" s="282">
        <v>1179</v>
      </c>
      <c r="F91" s="283">
        <v>1100</v>
      </c>
      <c r="G91" s="171">
        <v>0</v>
      </c>
      <c r="H91" s="172">
        <v>0</v>
      </c>
      <c r="I91" s="173">
        <v>0</v>
      </c>
      <c r="J91" s="164" t="b">
        <f>IF(ISBLANK(CertifiedCrop[[#This Row],[1. Identifiant interne d’exploitation agricole*]]),"",IF(ISERROR(MATCH(CertifiedCrop[[#This Row],[1. Identifiant interne d’exploitation agricole*]],GroupMember[1. Identifiant interne d’exploitation agricole*],0)),FALSE,TRUE))</f>
        <v>1</v>
      </c>
      <c r="K91" s="164" t="b">
        <f t="array" ref="K91">IF(ISBLANK(CertifiedCrop[[#This Row],[2. Produit agricole certifié*]]),"",IF(ISERROR(MATCH(1,(#REF!=CertifiedCrop[[#This Row],[2. Produit agricole certifié*]])*(#REF!=CertifiedCrop[[#This Row],[3. Variété**]]),0)),FALSE,TRUE))</f>
        <v>0</v>
      </c>
      <c r="L91" s="21" t="s">
        <v>667</v>
      </c>
      <c r="M91" s="59" t="s">
        <v>667</v>
      </c>
      <c r="N91" s="59" t="s">
        <v>667</v>
      </c>
      <c r="O91" s="185">
        <f t="shared" si="2"/>
        <v>589.5</v>
      </c>
      <c r="P91" s="185">
        <f t="shared" si="3"/>
        <v>550</v>
      </c>
      <c r="Q91" s="165" t="str">
        <f ca="1">IFERROR((VLOOKUP(A91,GM_Table,8,FALSE)-SUMIFS(D:D,A:A,A91,B:B,B91,C:C,C91)),"")</f>
        <v/>
      </c>
      <c r="R91" s="165" t="str">
        <f ca="1">IFERROR(CONCATENATE(VLOOKUP(A91,GM_Table,12,FALSE)," ",(VLOOKUP(A91,GM_Table,13,FALSE))),"")</f>
        <v/>
      </c>
    </row>
    <row r="92" spans="1:18" ht="15" x14ac:dyDescent="0.2">
      <c r="A92" s="155" t="s">
        <v>954</v>
      </c>
      <c r="B92" s="169" t="s">
        <v>2985</v>
      </c>
      <c r="C92" s="169" t="s">
        <v>667</v>
      </c>
      <c r="D92" s="278">
        <v>3.3</v>
      </c>
      <c r="E92" s="282">
        <v>1950</v>
      </c>
      <c r="F92" s="283">
        <v>1890</v>
      </c>
      <c r="G92" s="171">
        <v>0</v>
      </c>
      <c r="H92" s="172">
        <v>0</v>
      </c>
      <c r="I92" s="173">
        <v>0</v>
      </c>
      <c r="J92" s="164" t="b">
        <f>IF(ISBLANK(CertifiedCrop[[#This Row],[1. Identifiant interne d’exploitation agricole*]]),"",IF(ISERROR(MATCH(CertifiedCrop[[#This Row],[1. Identifiant interne d’exploitation agricole*]],GroupMember[1. Identifiant interne d’exploitation agricole*],0)),FALSE,TRUE))</f>
        <v>1</v>
      </c>
      <c r="K92" s="164" t="b">
        <f t="array" ref="K92">IF(ISBLANK(CertifiedCrop[[#This Row],[2. Produit agricole certifié*]]),"",IF(ISERROR(MATCH(1,(#REF!=CertifiedCrop[[#This Row],[2. Produit agricole certifié*]])*(#REF!=CertifiedCrop[[#This Row],[3. Variété**]]),0)),FALSE,TRUE))</f>
        <v>0</v>
      </c>
      <c r="L92" s="21" t="s">
        <v>667</v>
      </c>
      <c r="M92" s="59" t="s">
        <v>667</v>
      </c>
      <c r="N92" s="59" t="s">
        <v>667</v>
      </c>
      <c r="O92" s="185">
        <f t="shared" si="2"/>
        <v>590.90909090909099</v>
      </c>
      <c r="P92" s="185">
        <f t="shared" si="3"/>
        <v>572.72727272727275</v>
      </c>
      <c r="Q92" s="165" t="str">
        <f ca="1">IFERROR((VLOOKUP(A92,GM_Table,8,FALSE)-SUMIFS(D:D,A:A,A92,B:B,B92,C:C,C92)),"")</f>
        <v/>
      </c>
      <c r="R92" s="165" t="str">
        <f ca="1">IFERROR(CONCATENATE(VLOOKUP(A92,GM_Table,12,FALSE)," ",(VLOOKUP(A92,GM_Table,13,FALSE))),"")</f>
        <v/>
      </c>
    </row>
    <row r="93" spans="1:18" ht="15" x14ac:dyDescent="0.2">
      <c r="A93" s="154" t="s">
        <v>958</v>
      </c>
      <c r="B93" s="169" t="s">
        <v>2985</v>
      </c>
      <c r="C93" s="169" t="s">
        <v>667</v>
      </c>
      <c r="D93" s="278">
        <v>2.2799999999999998</v>
      </c>
      <c r="E93" s="282">
        <v>1360</v>
      </c>
      <c r="F93" s="283">
        <v>1213</v>
      </c>
      <c r="G93" s="171">
        <v>0</v>
      </c>
      <c r="H93" s="172">
        <v>0</v>
      </c>
      <c r="I93" s="173">
        <v>0</v>
      </c>
      <c r="J93" s="164" t="b">
        <f>IF(ISBLANK(CertifiedCrop[[#This Row],[1. Identifiant interne d’exploitation agricole*]]),"",IF(ISERROR(MATCH(CertifiedCrop[[#This Row],[1. Identifiant interne d’exploitation agricole*]],GroupMember[1. Identifiant interne d’exploitation agricole*],0)),FALSE,TRUE))</f>
        <v>1</v>
      </c>
      <c r="K93" s="164" t="b">
        <f t="array" ref="K93">IF(ISBLANK(CertifiedCrop[[#This Row],[2. Produit agricole certifié*]]),"",IF(ISERROR(MATCH(1,(#REF!=CertifiedCrop[[#This Row],[2. Produit agricole certifié*]])*(#REF!=CertifiedCrop[[#This Row],[3. Variété**]]),0)),FALSE,TRUE))</f>
        <v>0</v>
      </c>
      <c r="L93" s="21" t="s">
        <v>667</v>
      </c>
      <c r="M93" s="59" t="s">
        <v>667</v>
      </c>
      <c r="N93" s="59" t="s">
        <v>667</v>
      </c>
      <c r="O93" s="185">
        <f t="shared" si="2"/>
        <v>596.49122807017545</v>
      </c>
      <c r="P93" s="185">
        <f t="shared" si="3"/>
        <v>532.01754385964921</v>
      </c>
      <c r="Q93" s="165" t="str">
        <f ca="1">IFERROR((VLOOKUP(A93,GM_Table,8,FALSE)-SUMIFS(D:D,A:A,A93,B:B,B93,C:C,C93)),"")</f>
        <v/>
      </c>
      <c r="R93" s="165" t="str">
        <f ca="1">IFERROR(CONCATENATE(VLOOKUP(A93,GM_Table,12,FALSE)," ",(VLOOKUP(A93,GM_Table,13,FALSE))),"")</f>
        <v/>
      </c>
    </row>
    <row r="94" spans="1:18" ht="15" x14ac:dyDescent="0.2">
      <c r="A94" s="155" t="s">
        <v>962</v>
      </c>
      <c r="B94" s="169" t="s">
        <v>2985</v>
      </c>
      <c r="C94" s="169" t="s">
        <v>667</v>
      </c>
      <c r="D94" s="278">
        <v>2.33</v>
      </c>
      <c r="E94" s="282">
        <v>1392</v>
      </c>
      <c r="F94" s="283">
        <v>1300</v>
      </c>
      <c r="G94" s="171">
        <v>0</v>
      </c>
      <c r="H94" s="172">
        <v>0</v>
      </c>
      <c r="I94" s="173">
        <v>0</v>
      </c>
      <c r="J94" s="164" t="b">
        <f>IF(ISBLANK(CertifiedCrop[[#This Row],[1. Identifiant interne d’exploitation agricole*]]),"",IF(ISERROR(MATCH(CertifiedCrop[[#This Row],[1. Identifiant interne d’exploitation agricole*]],GroupMember[1. Identifiant interne d’exploitation agricole*],0)),FALSE,TRUE))</f>
        <v>1</v>
      </c>
      <c r="K94" s="164" t="b">
        <f t="array" ref="K94">IF(ISBLANK(CertifiedCrop[[#This Row],[2. Produit agricole certifié*]]),"",IF(ISERROR(MATCH(1,(#REF!=CertifiedCrop[[#This Row],[2. Produit agricole certifié*]])*(#REF!=CertifiedCrop[[#This Row],[3. Variété**]]),0)),FALSE,TRUE))</f>
        <v>0</v>
      </c>
      <c r="L94" s="21" t="s">
        <v>667</v>
      </c>
      <c r="M94" s="59" t="s">
        <v>667</v>
      </c>
      <c r="N94" s="59" t="s">
        <v>667</v>
      </c>
      <c r="O94" s="185">
        <f t="shared" si="2"/>
        <v>597.42489270386261</v>
      </c>
      <c r="P94" s="185">
        <f t="shared" si="3"/>
        <v>557.93991416309007</v>
      </c>
      <c r="Q94" s="165" t="str">
        <f ca="1">IFERROR((VLOOKUP(A94,GM_Table,8,FALSE)-SUMIFS(D:D,A:A,A94,B:B,B94,C:C,C94)),"")</f>
        <v/>
      </c>
      <c r="R94" s="165" t="str">
        <f ca="1">IFERROR(CONCATENATE(VLOOKUP(A94,GM_Table,12,FALSE)," ",(VLOOKUP(A94,GM_Table,13,FALSE))),"")</f>
        <v/>
      </c>
    </row>
    <row r="95" spans="1:18" ht="15" x14ac:dyDescent="0.2">
      <c r="A95" s="154" t="s">
        <v>966</v>
      </c>
      <c r="B95" s="169" t="s">
        <v>2985</v>
      </c>
      <c r="C95" s="169" t="s">
        <v>667</v>
      </c>
      <c r="D95" s="278">
        <v>2.2799999999999998</v>
      </c>
      <c r="E95" s="282">
        <v>1360</v>
      </c>
      <c r="F95" s="283">
        <v>1280</v>
      </c>
      <c r="G95" s="171">
        <v>0</v>
      </c>
      <c r="H95" s="172">
        <v>0</v>
      </c>
      <c r="I95" s="173">
        <v>0</v>
      </c>
      <c r="J95" s="164" t="b">
        <f>IF(ISBLANK(CertifiedCrop[[#This Row],[1. Identifiant interne d’exploitation agricole*]]),"",IF(ISERROR(MATCH(CertifiedCrop[[#This Row],[1. Identifiant interne d’exploitation agricole*]],GroupMember[1. Identifiant interne d’exploitation agricole*],0)),FALSE,TRUE))</f>
        <v>1</v>
      </c>
      <c r="K95" s="164" t="b">
        <f t="array" ref="K95">IF(ISBLANK(CertifiedCrop[[#This Row],[2. Produit agricole certifié*]]),"",IF(ISERROR(MATCH(1,(#REF!=CertifiedCrop[[#This Row],[2. Produit agricole certifié*]])*(#REF!=CertifiedCrop[[#This Row],[3. Variété**]]),0)),FALSE,TRUE))</f>
        <v>0</v>
      </c>
      <c r="L95" s="21" t="s">
        <v>667</v>
      </c>
      <c r="M95" s="59" t="s">
        <v>667</v>
      </c>
      <c r="N95" s="59" t="s">
        <v>667</v>
      </c>
      <c r="O95" s="185">
        <f t="shared" si="2"/>
        <v>596.49122807017545</v>
      </c>
      <c r="P95" s="185">
        <f t="shared" si="3"/>
        <v>561.40350877192986</v>
      </c>
      <c r="Q95" s="165" t="str">
        <f ca="1">IFERROR((VLOOKUP(A95,GM_Table,8,FALSE)-SUMIFS(D:D,A:A,A95,B:B,B95,C:C,C95)),"")</f>
        <v/>
      </c>
      <c r="R95" s="165" t="str">
        <f ca="1">IFERROR(CONCATENATE(VLOOKUP(A95,GM_Table,12,FALSE)," ",(VLOOKUP(A95,GM_Table,13,FALSE))),"")</f>
        <v/>
      </c>
    </row>
    <row r="96" spans="1:18" ht="15" x14ac:dyDescent="0.2">
      <c r="A96" s="155" t="s">
        <v>969</v>
      </c>
      <c r="B96" s="169" t="s">
        <v>2985</v>
      </c>
      <c r="C96" s="169" t="s">
        <v>667</v>
      </c>
      <c r="D96" s="278">
        <v>2.09</v>
      </c>
      <c r="E96" s="282">
        <v>1250</v>
      </c>
      <c r="F96" s="283">
        <v>1160</v>
      </c>
      <c r="G96" s="171">
        <v>0</v>
      </c>
      <c r="H96" s="172">
        <v>0</v>
      </c>
      <c r="I96" s="173">
        <v>0</v>
      </c>
      <c r="J96" s="164" t="b">
        <f>IF(ISBLANK(CertifiedCrop[[#This Row],[1. Identifiant interne d’exploitation agricole*]]),"",IF(ISERROR(MATCH(CertifiedCrop[[#This Row],[1. Identifiant interne d’exploitation agricole*]],GroupMember[1. Identifiant interne d’exploitation agricole*],0)),FALSE,TRUE))</f>
        <v>1</v>
      </c>
      <c r="K96" s="164" t="b">
        <f t="array" ref="K96">IF(ISBLANK(CertifiedCrop[[#This Row],[2. Produit agricole certifié*]]),"",IF(ISERROR(MATCH(1,(#REF!=CertifiedCrop[[#This Row],[2. Produit agricole certifié*]])*(#REF!=CertifiedCrop[[#This Row],[3. Variété**]]),0)),FALSE,TRUE))</f>
        <v>0</v>
      </c>
      <c r="L96" s="21" t="s">
        <v>667</v>
      </c>
      <c r="M96" s="59" t="s">
        <v>667</v>
      </c>
      <c r="N96" s="59" t="s">
        <v>667</v>
      </c>
      <c r="O96" s="185">
        <f t="shared" si="2"/>
        <v>598.08612440191393</v>
      </c>
      <c r="P96" s="185">
        <f t="shared" si="3"/>
        <v>555.02392344497616</v>
      </c>
      <c r="Q96" s="165" t="str">
        <f ca="1">IFERROR((VLOOKUP(A96,GM_Table,8,FALSE)-SUMIFS(D:D,A:A,A96,B:B,B96,C:C,C96)),"")</f>
        <v/>
      </c>
      <c r="R96" s="165" t="str">
        <f ca="1">IFERROR(CONCATENATE(VLOOKUP(A96,GM_Table,12,FALSE)," ",(VLOOKUP(A96,GM_Table,13,FALSE))),"")</f>
        <v/>
      </c>
    </row>
    <row r="97" spans="1:18" ht="15" x14ac:dyDescent="0.2">
      <c r="A97" s="154" t="s">
        <v>973</v>
      </c>
      <c r="B97" s="169" t="s">
        <v>2985</v>
      </c>
      <c r="C97" s="169" t="s">
        <v>667</v>
      </c>
      <c r="D97" s="278">
        <v>3.76</v>
      </c>
      <c r="E97" s="282">
        <v>2250</v>
      </c>
      <c r="F97" s="283">
        <v>2100</v>
      </c>
      <c r="G97" s="171">
        <v>0</v>
      </c>
      <c r="H97" s="172">
        <v>0</v>
      </c>
      <c r="I97" s="173">
        <v>0</v>
      </c>
      <c r="J97" s="164" t="b">
        <f>IF(ISBLANK(CertifiedCrop[[#This Row],[1. Identifiant interne d’exploitation agricole*]]),"",IF(ISERROR(MATCH(CertifiedCrop[[#This Row],[1. Identifiant interne d’exploitation agricole*]],GroupMember[1. Identifiant interne d’exploitation agricole*],0)),FALSE,TRUE))</f>
        <v>1</v>
      </c>
      <c r="K97" s="164" t="b">
        <f t="array" ref="K97">IF(ISBLANK(CertifiedCrop[[#This Row],[2. Produit agricole certifié*]]),"",IF(ISERROR(MATCH(1,(#REF!=CertifiedCrop[[#This Row],[2. Produit agricole certifié*]])*(#REF!=CertifiedCrop[[#This Row],[3. Variété**]]),0)),FALSE,TRUE))</f>
        <v>0</v>
      </c>
      <c r="L97" s="21" t="s">
        <v>667</v>
      </c>
      <c r="M97" s="59" t="s">
        <v>667</v>
      </c>
      <c r="N97" s="59" t="s">
        <v>667</v>
      </c>
      <c r="O97" s="185">
        <f t="shared" si="2"/>
        <v>598.404255319149</v>
      </c>
      <c r="P97" s="185">
        <f t="shared" si="3"/>
        <v>558.51063829787233</v>
      </c>
      <c r="Q97" s="165" t="str">
        <f ca="1">IFERROR((VLOOKUP(A97,GM_Table,8,FALSE)-SUMIFS(D:D,A:A,A97,B:B,B97,C:C,C97)),"")</f>
        <v/>
      </c>
      <c r="R97" s="165" t="str">
        <f ca="1">IFERROR(CONCATENATE(VLOOKUP(A97,GM_Table,12,FALSE)," ",(VLOOKUP(A97,GM_Table,13,FALSE))),"")</f>
        <v/>
      </c>
    </row>
    <row r="98" spans="1:18" ht="15" x14ac:dyDescent="0.2">
      <c r="A98" s="155" t="s">
        <v>975</v>
      </c>
      <c r="B98" s="169" t="s">
        <v>2985</v>
      </c>
      <c r="C98" s="169" t="s">
        <v>667</v>
      </c>
      <c r="D98" s="278">
        <v>3.26</v>
      </c>
      <c r="E98" s="282">
        <v>1920</v>
      </c>
      <c r="F98" s="283">
        <v>1800</v>
      </c>
      <c r="G98" s="171">
        <v>0</v>
      </c>
      <c r="H98" s="172">
        <v>0</v>
      </c>
      <c r="I98" s="173">
        <v>0</v>
      </c>
      <c r="J98" s="164" t="b">
        <f>IF(ISBLANK(CertifiedCrop[[#This Row],[1. Identifiant interne d’exploitation agricole*]]),"",IF(ISERROR(MATCH(CertifiedCrop[[#This Row],[1. Identifiant interne d’exploitation agricole*]],GroupMember[1. Identifiant interne d’exploitation agricole*],0)),FALSE,TRUE))</f>
        <v>1</v>
      </c>
      <c r="K98" s="164" t="b">
        <f t="array" ref="K98">IF(ISBLANK(CertifiedCrop[[#This Row],[2. Produit agricole certifié*]]),"",IF(ISERROR(MATCH(1,(#REF!=CertifiedCrop[[#This Row],[2. Produit agricole certifié*]])*(#REF!=CertifiedCrop[[#This Row],[3. Variété**]]),0)),FALSE,TRUE))</f>
        <v>0</v>
      </c>
      <c r="L98" s="21" t="s">
        <v>667</v>
      </c>
      <c r="M98" s="59" t="s">
        <v>667</v>
      </c>
      <c r="N98" s="59" t="s">
        <v>667</v>
      </c>
      <c r="O98" s="185">
        <f t="shared" si="2"/>
        <v>588.95705521472394</v>
      </c>
      <c r="P98" s="185">
        <f t="shared" si="3"/>
        <v>552.14723926380373</v>
      </c>
      <c r="Q98" s="165" t="str">
        <f ca="1">IFERROR((VLOOKUP(A98,GM_Table,8,FALSE)-SUMIFS(D:D,A:A,A98,B:B,B98,C:C,C98)),"")</f>
        <v/>
      </c>
      <c r="R98" s="165" t="str">
        <f ca="1">IFERROR(CONCATENATE(VLOOKUP(A98,GM_Table,12,FALSE)," ",(VLOOKUP(A98,GM_Table,13,FALSE))),"")</f>
        <v/>
      </c>
    </row>
    <row r="99" spans="1:18" ht="15" x14ac:dyDescent="0.2">
      <c r="A99" s="154" t="s">
        <v>979</v>
      </c>
      <c r="B99" s="169" t="s">
        <v>2985</v>
      </c>
      <c r="C99" s="169" t="s">
        <v>667</v>
      </c>
      <c r="D99" s="278">
        <v>2.17</v>
      </c>
      <c r="E99" s="282">
        <v>1242</v>
      </c>
      <c r="F99" s="283">
        <v>1220</v>
      </c>
      <c r="G99" s="171">
        <v>0</v>
      </c>
      <c r="H99" s="172">
        <v>0</v>
      </c>
      <c r="I99" s="173">
        <v>0</v>
      </c>
      <c r="J99" s="164" t="b">
        <f>IF(ISBLANK(CertifiedCrop[[#This Row],[1. Identifiant interne d’exploitation agricole*]]),"",IF(ISERROR(MATCH(CertifiedCrop[[#This Row],[1. Identifiant interne d’exploitation agricole*]],GroupMember[1. Identifiant interne d’exploitation agricole*],0)),FALSE,TRUE))</f>
        <v>1</v>
      </c>
      <c r="K99" s="164" t="b">
        <f t="array" ref="K99">IF(ISBLANK(CertifiedCrop[[#This Row],[2. Produit agricole certifié*]]),"",IF(ISERROR(MATCH(1,(#REF!=CertifiedCrop[[#This Row],[2. Produit agricole certifié*]])*(#REF!=CertifiedCrop[[#This Row],[3. Variété**]]),0)),FALSE,TRUE))</f>
        <v>0</v>
      </c>
      <c r="L99" s="21" t="s">
        <v>667</v>
      </c>
      <c r="M99" s="59" t="s">
        <v>667</v>
      </c>
      <c r="N99" s="59" t="s">
        <v>667</v>
      </c>
      <c r="O99" s="185">
        <f t="shared" si="2"/>
        <v>572.35023041474653</v>
      </c>
      <c r="P99" s="185">
        <f t="shared" si="3"/>
        <v>562.21198156682033</v>
      </c>
      <c r="Q99" s="165" t="str">
        <f ca="1">IFERROR((VLOOKUP(A99,GM_Table,8,FALSE)-SUMIFS(D:D,A:A,A99,B:B,B99,C:C,C99)),"")</f>
        <v/>
      </c>
      <c r="R99" s="165" t="str">
        <f ca="1">IFERROR(CONCATENATE(VLOOKUP(A99,GM_Table,12,FALSE)," ",(VLOOKUP(A99,GM_Table,13,FALSE))),"")</f>
        <v/>
      </c>
    </row>
    <row r="100" spans="1:18" ht="15" x14ac:dyDescent="0.2">
      <c r="A100" s="155" t="s">
        <v>983</v>
      </c>
      <c r="B100" s="169" t="s">
        <v>2985</v>
      </c>
      <c r="C100" s="169" t="s">
        <v>667</v>
      </c>
      <c r="D100" s="278">
        <v>3</v>
      </c>
      <c r="E100" s="282">
        <v>1790</v>
      </c>
      <c r="F100" s="283">
        <v>1700</v>
      </c>
      <c r="G100" s="171">
        <v>0</v>
      </c>
      <c r="H100" s="172">
        <v>0</v>
      </c>
      <c r="I100" s="173">
        <v>0</v>
      </c>
      <c r="J100" s="164" t="b">
        <f>IF(ISBLANK(CertifiedCrop[[#This Row],[1. Identifiant interne d’exploitation agricole*]]),"",IF(ISERROR(MATCH(CertifiedCrop[[#This Row],[1. Identifiant interne d’exploitation agricole*]],GroupMember[1. Identifiant interne d’exploitation agricole*],0)),FALSE,TRUE))</f>
        <v>1</v>
      </c>
      <c r="K100" s="164" t="b">
        <f t="array" ref="K100">IF(ISBLANK(CertifiedCrop[[#This Row],[2. Produit agricole certifié*]]),"",IF(ISERROR(MATCH(1,(#REF!=CertifiedCrop[[#This Row],[2. Produit agricole certifié*]])*(#REF!=CertifiedCrop[[#This Row],[3. Variété**]]),0)),FALSE,TRUE))</f>
        <v>0</v>
      </c>
      <c r="L100" s="21" t="s">
        <v>667</v>
      </c>
      <c r="M100" s="59" t="s">
        <v>667</v>
      </c>
      <c r="N100" s="59" t="s">
        <v>667</v>
      </c>
      <c r="O100" s="185">
        <f t="shared" si="2"/>
        <v>596.66666666666663</v>
      </c>
      <c r="P100" s="185">
        <f t="shared" si="3"/>
        <v>566.66666666666663</v>
      </c>
      <c r="Q100" s="165" t="str">
        <f ca="1">IFERROR((VLOOKUP(A100,GM_Table,8,FALSE)-SUMIFS(D:D,A:A,A100,B:B,B100,C:C,C100)),"")</f>
        <v/>
      </c>
      <c r="R100" s="165" t="str">
        <f ca="1">IFERROR(CONCATENATE(VLOOKUP(A100,GM_Table,12,FALSE)," ",(VLOOKUP(A100,GM_Table,13,FALSE))),"")</f>
        <v/>
      </c>
    </row>
    <row r="101" spans="1:18" ht="15" x14ac:dyDescent="0.2">
      <c r="A101" s="154" t="s">
        <v>986</v>
      </c>
      <c r="B101" s="169" t="s">
        <v>2985</v>
      </c>
      <c r="C101" s="169" t="s">
        <v>667</v>
      </c>
      <c r="D101" s="278">
        <v>2.41</v>
      </c>
      <c r="E101" s="282">
        <v>1440</v>
      </c>
      <c r="F101" s="283">
        <v>1380</v>
      </c>
      <c r="G101" s="171">
        <v>0</v>
      </c>
      <c r="H101" s="172">
        <v>0</v>
      </c>
      <c r="I101" s="173">
        <v>0</v>
      </c>
      <c r="J101" s="164" t="b">
        <f>IF(ISBLANK(CertifiedCrop[[#This Row],[1. Identifiant interne d’exploitation agricole*]]),"",IF(ISERROR(MATCH(CertifiedCrop[[#This Row],[1. Identifiant interne d’exploitation agricole*]],GroupMember[1. Identifiant interne d’exploitation agricole*],0)),FALSE,TRUE))</f>
        <v>1</v>
      </c>
      <c r="K101" s="164" t="b">
        <f t="array" ref="K101">IF(ISBLANK(CertifiedCrop[[#This Row],[2. Produit agricole certifié*]]),"",IF(ISERROR(MATCH(1,(#REF!=CertifiedCrop[[#This Row],[2. Produit agricole certifié*]])*(#REF!=CertifiedCrop[[#This Row],[3. Variété**]]),0)),FALSE,TRUE))</f>
        <v>0</v>
      </c>
      <c r="L101" s="21" t="s">
        <v>667</v>
      </c>
      <c r="M101" s="59" t="s">
        <v>667</v>
      </c>
      <c r="N101" s="59" t="s">
        <v>667</v>
      </c>
      <c r="O101" s="185">
        <f t="shared" si="2"/>
        <v>597.51037344398333</v>
      </c>
      <c r="P101" s="185">
        <f t="shared" si="3"/>
        <v>572.61410788381738</v>
      </c>
      <c r="Q101" s="165" t="str">
        <f ca="1">IFERROR((VLOOKUP(A101,GM_Table,8,FALSE)-SUMIFS(D:D,A:A,A101,B:B,B101,C:C,C101)),"")</f>
        <v/>
      </c>
      <c r="R101" s="165" t="str">
        <f ca="1">IFERROR(CONCATENATE(VLOOKUP(A101,GM_Table,12,FALSE)," ",(VLOOKUP(A101,GM_Table,13,FALSE))),"")</f>
        <v/>
      </c>
    </row>
    <row r="102" spans="1:18" ht="15" x14ac:dyDescent="0.2">
      <c r="A102" s="155" t="s">
        <v>990</v>
      </c>
      <c r="B102" s="169" t="s">
        <v>2985</v>
      </c>
      <c r="C102" s="169" t="s">
        <v>667</v>
      </c>
      <c r="D102" s="278">
        <v>2.1800000000000002</v>
      </c>
      <c r="E102" s="282">
        <v>1280</v>
      </c>
      <c r="F102" s="283">
        <v>1200</v>
      </c>
      <c r="G102" s="171">
        <v>0</v>
      </c>
      <c r="H102" s="172">
        <v>0</v>
      </c>
      <c r="I102" s="173">
        <v>0</v>
      </c>
      <c r="J102" s="164" t="b">
        <f>IF(ISBLANK(CertifiedCrop[[#This Row],[1. Identifiant interne d’exploitation agricole*]]),"",IF(ISERROR(MATCH(CertifiedCrop[[#This Row],[1. Identifiant interne d’exploitation agricole*]],GroupMember[1. Identifiant interne d’exploitation agricole*],0)),FALSE,TRUE))</f>
        <v>1</v>
      </c>
      <c r="K102" s="164" t="b">
        <f t="array" ref="K102">IF(ISBLANK(CertifiedCrop[[#This Row],[2. Produit agricole certifié*]]),"",IF(ISERROR(MATCH(1,(#REF!=CertifiedCrop[[#This Row],[2. Produit agricole certifié*]])*(#REF!=CertifiedCrop[[#This Row],[3. Variété**]]),0)),FALSE,TRUE))</f>
        <v>0</v>
      </c>
      <c r="L102" s="21" t="s">
        <v>667</v>
      </c>
      <c r="M102" s="59" t="s">
        <v>667</v>
      </c>
      <c r="N102" s="59" t="s">
        <v>667</v>
      </c>
      <c r="O102" s="185">
        <f t="shared" si="2"/>
        <v>587.1559633027523</v>
      </c>
      <c r="P102" s="185">
        <f t="shared" si="3"/>
        <v>550.45871559633019</v>
      </c>
      <c r="Q102" s="165" t="str">
        <f ca="1">IFERROR((VLOOKUP(A102,GM_Table,8,FALSE)-SUMIFS(D:D,A:A,A102,B:B,B102,C:C,C102)),"")</f>
        <v/>
      </c>
      <c r="R102" s="165" t="str">
        <f ca="1">IFERROR(CONCATENATE(VLOOKUP(A102,GM_Table,12,FALSE)," ",(VLOOKUP(A102,GM_Table,13,FALSE))),"")</f>
        <v/>
      </c>
    </row>
    <row r="103" spans="1:18" ht="15" x14ac:dyDescent="0.2">
      <c r="A103" s="154" t="s">
        <v>992</v>
      </c>
      <c r="B103" s="169" t="s">
        <v>2985</v>
      </c>
      <c r="C103" s="169" t="s">
        <v>667</v>
      </c>
      <c r="D103" s="278">
        <v>2.0699999999999998</v>
      </c>
      <c r="E103" s="282">
        <v>1239</v>
      </c>
      <c r="F103" s="283">
        <v>1120</v>
      </c>
      <c r="G103" s="171">
        <v>0</v>
      </c>
      <c r="H103" s="172">
        <v>0</v>
      </c>
      <c r="I103" s="173">
        <v>0</v>
      </c>
      <c r="J103" s="164" t="b">
        <f>IF(ISBLANK(CertifiedCrop[[#This Row],[1. Identifiant interne d’exploitation agricole*]]),"",IF(ISERROR(MATCH(CertifiedCrop[[#This Row],[1. Identifiant interne d’exploitation agricole*]],GroupMember[1. Identifiant interne d’exploitation agricole*],0)),FALSE,TRUE))</f>
        <v>1</v>
      </c>
      <c r="K103" s="164" t="b">
        <f t="array" ref="K103">IF(ISBLANK(CertifiedCrop[[#This Row],[2. Produit agricole certifié*]]),"",IF(ISERROR(MATCH(1,(#REF!=CertifiedCrop[[#This Row],[2. Produit agricole certifié*]])*(#REF!=CertifiedCrop[[#This Row],[3. Variété**]]),0)),FALSE,TRUE))</f>
        <v>0</v>
      </c>
      <c r="L103" s="21" t="s">
        <v>667</v>
      </c>
      <c r="M103" s="59" t="s">
        <v>667</v>
      </c>
      <c r="N103" s="59" t="s">
        <v>667</v>
      </c>
      <c r="O103" s="185">
        <f t="shared" si="2"/>
        <v>598.55072463768124</v>
      </c>
      <c r="P103" s="185">
        <f t="shared" si="3"/>
        <v>541.06280193236717</v>
      </c>
      <c r="Q103" s="165" t="str">
        <f ca="1">IFERROR((VLOOKUP(A103,GM_Table,8,FALSE)-SUMIFS(D:D,A:A,A103,B:B,B103,C:C,C103)),"")</f>
        <v/>
      </c>
      <c r="R103" s="165" t="str">
        <f ca="1">IFERROR(CONCATENATE(VLOOKUP(A103,GM_Table,12,FALSE)," ",(VLOOKUP(A103,GM_Table,13,FALSE))),"")</f>
        <v/>
      </c>
    </row>
    <row r="104" spans="1:18" ht="15" x14ac:dyDescent="0.2">
      <c r="A104" s="155" t="s">
        <v>996</v>
      </c>
      <c r="B104" s="169" t="s">
        <v>2985</v>
      </c>
      <c r="C104" s="169" t="s">
        <v>667</v>
      </c>
      <c r="D104" s="278">
        <v>3</v>
      </c>
      <c r="E104" s="282">
        <v>1795</v>
      </c>
      <c r="F104" s="283">
        <v>1700</v>
      </c>
      <c r="G104" s="171">
        <v>0</v>
      </c>
      <c r="H104" s="172">
        <v>0</v>
      </c>
      <c r="I104" s="173">
        <v>0</v>
      </c>
      <c r="J104" s="164" t="b">
        <f>IF(ISBLANK(CertifiedCrop[[#This Row],[1. Identifiant interne d’exploitation agricole*]]),"",IF(ISERROR(MATCH(CertifiedCrop[[#This Row],[1. Identifiant interne d’exploitation agricole*]],GroupMember[1. Identifiant interne d’exploitation agricole*],0)),FALSE,TRUE))</f>
        <v>1</v>
      </c>
      <c r="K104" s="164" t="b">
        <f t="array" ref="K104">IF(ISBLANK(CertifiedCrop[[#This Row],[2. Produit agricole certifié*]]),"",IF(ISERROR(MATCH(1,(#REF!=CertifiedCrop[[#This Row],[2. Produit agricole certifié*]])*(#REF!=CertifiedCrop[[#This Row],[3. Variété**]]),0)),FALSE,TRUE))</f>
        <v>0</v>
      </c>
      <c r="L104" s="21" t="s">
        <v>667</v>
      </c>
      <c r="M104" s="59" t="s">
        <v>667</v>
      </c>
      <c r="N104" s="59" t="s">
        <v>667</v>
      </c>
      <c r="O104" s="185">
        <f t="shared" si="2"/>
        <v>598.33333333333337</v>
      </c>
      <c r="P104" s="185">
        <f t="shared" si="3"/>
        <v>566.66666666666663</v>
      </c>
      <c r="Q104" s="165" t="str">
        <f ca="1">IFERROR((VLOOKUP(A104,GM_Table,8,FALSE)-SUMIFS(D:D,A:A,A104,B:B,B104,C:C,C104)),"")</f>
        <v/>
      </c>
      <c r="R104" s="165" t="str">
        <f ca="1">IFERROR(CONCATENATE(VLOOKUP(A104,GM_Table,12,FALSE)," ",(VLOOKUP(A104,GM_Table,13,FALSE))),"")</f>
        <v/>
      </c>
    </row>
    <row r="105" spans="1:18" ht="15" x14ac:dyDescent="0.2">
      <c r="A105" s="154" t="s">
        <v>999</v>
      </c>
      <c r="B105" s="169" t="s">
        <v>2985</v>
      </c>
      <c r="C105" s="169" t="s">
        <v>667</v>
      </c>
      <c r="D105" s="278">
        <v>2.2400000000000002</v>
      </c>
      <c r="E105" s="282">
        <v>1340</v>
      </c>
      <c r="F105" s="283">
        <v>1280</v>
      </c>
      <c r="G105" s="171">
        <v>0</v>
      </c>
      <c r="H105" s="172">
        <v>0</v>
      </c>
      <c r="I105" s="173">
        <v>0</v>
      </c>
      <c r="J105" s="164" t="b">
        <f>IF(ISBLANK(CertifiedCrop[[#This Row],[1. Identifiant interne d’exploitation agricole*]]),"",IF(ISERROR(MATCH(CertifiedCrop[[#This Row],[1. Identifiant interne d’exploitation agricole*]],GroupMember[1. Identifiant interne d’exploitation agricole*],0)),FALSE,TRUE))</f>
        <v>1</v>
      </c>
      <c r="K105" s="164" t="b">
        <f t="array" ref="K105">IF(ISBLANK(CertifiedCrop[[#This Row],[2. Produit agricole certifié*]]),"",IF(ISERROR(MATCH(1,(#REF!=CertifiedCrop[[#This Row],[2. Produit agricole certifié*]])*(#REF!=CertifiedCrop[[#This Row],[3. Variété**]]),0)),FALSE,TRUE))</f>
        <v>0</v>
      </c>
      <c r="L105" s="21" t="s">
        <v>667</v>
      </c>
      <c r="M105" s="59" t="s">
        <v>667</v>
      </c>
      <c r="N105" s="59" t="s">
        <v>667</v>
      </c>
      <c r="O105" s="185">
        <f t="shared" si="2"/>
        <v>598.21428571428567</v>
      </c>
      <c r="P105" s="185">
        <f t="shared" si="3"/>
        <v>571.42857142857133</v>
      </c>
      <c r="Q105" s="165" t="str">
        <f ca="1">IFERROR((VLOOKUP(A105,GM_Table,8,FALSE)-SUMIFS(D:D,A:A,A105,B:B,B105,C:C,C105)),"")</f>
        <v/>
      </c>
      <c r="R105" s="165" t="str">
        <f ca="1">IFERROR(CONCATENATE(VLOOKUP(A105,GM_Table,12,FALSE)," ",(VLOOKUP(A105,GM_Table,13,FALSE))),"")</f>
        <v/>
      </c>
    </row>
    <row r="106" spans="1:18" ht="15" x14ac:dyDescent="0.2">
      <c r="A106" s="155" t="s">
        <v>1002</v>
      </c>
      <c r="B106" s="169" t="s">
        <v>2985</v>
      </c>
      <c r="C106" s="169" t="s">
        <v>667</v>
      </c>
      <c r="D106" s="278">
        <v>2.69</v>
      </c>
      <c r="E106" s="282">
        <v>1590</v>
      </c>
      <c r="F106" s="283">
        <v>1530</v>
      </c>
      <c r="G106" s="171">
        <v>0</v>
      </c>
      <c r="H106" s="172">
        <v>0</v>
      </c>
      <c r="I106" s="173">
        <v>0</v>
      </c>
      <c r="J106" s="164" t="b">
        <f>IF(ISBLANK(CertifiedCrop[[#This Row],[1. Identifiant interne d’exploitation agricole*]]),"",IF(ISERROR(MATCH(CertifiedCrop[[#This Row],[1. Identifiant interne d’exploitation agricole*]],GroupMember[1. Identifiant interne d’exploitation agricole*],0)),FALSE,TRUE))</f>
        <v>1</v>
      </c>
      <c r="K106" s="164" t="b">
        <f t="array" ref="K106">IF(ISBLANK(CertifiedCrop[[#This Row],[2. Produit agricole certifié*]]),"",IF(ISERROR(MATCH(1,(#REF!=CertifiedCrop[[#This Row],[2. Produit agricole certifié*]])*(#REF!=CertifiedCrop[[#This Row],[3. Variété**]]),0)),FALSE,TRUE))</f>
        <v>0</v>
      </c>
      <c r="L106" s="21" t="s">
        <v>667</v>
      </c>
      <c r="M106" s="59" t="s">
        <v>667</v>
      </c>
      <c r="N106" s="59" t="s">
        <v>667</v>
      </c>
      <c r="O106" s="185">
        <f t="shared" si="2"/>
        <v>591.07806691449821</v>
      </c>
      <c r="P106" s="185">
        <f t="shared" si="3"/>
        <v>568.77323420074356</v>
      </c>
      <c r="Q106" s="165" t="str">
        <f ca="1">IFERROR((VLOOKUP(A106,GM_Table,8,FALSE)-SUMIFS(D:D,A:A,A106,B:B,B106,C:C,C106)),"")</f>
        <v/>
      </c>
      <c r="R106" s="165" t="str">
        <f ca="1">IFERROR(CONCATENATE(VLOOKUP(A106,GM_Table,12,FALSE)," ",(VLOOKUP(A106,GM_Table,13,FALSE))),"")</f>
        <v/>
      </c>
    </row>
    <row r="107" spans="1:18" ht="15" x14ac:dyDescent="0.2">
      <c r="A107" s="154" t="s">
        <v>1006</v>
      </c>
      <c r="B107" s="169" t="s">
        <v>2985</v>
      </c>
      <c r="C107" s="169" t="s">
        <v>667</v>
      </c>
      <c r="D107" s="278">
        <v>2.35</v>
      </c>
      <c r="E107" s="282">
        <v>1390</v>
      </c>
      <c r="F107" s="283">
        <v>1300</v>
      </c>
      <c r="G107" s="171">
        <v>0</v>
      </c>
      <c r="H107" s="172">
        <v>0</v>
      </c>
      <c r="I107" s="173">
        <v>0</v>
      </c>
      <c r="J107" s="164" t="b">
        <f>IF(ISBLANK(CertifiedCrop[[#This Row],[1. Identifiant interne d’exploitation agricole*]]),"",IF(ISERROR(MATCH(CertifiedCrop[[#This Row],[1. Identifiant interne d’exploitation agricole*]],GroupMember[1. Identifiant interne d’exploitation agricole*],0)),FALSE,TRUE))</f>
        <v>1</v>
      </c>
      <c r="K107" s="164" t="b">
        <f t="array" ref="K107">IF(ISBLANK(CertifiedCrop[[#This Row],[2. Produit agricole certifié*]]),"",IF(ISERROR(MATCH(1,(#REF!=CertifiedCrop[[#This Row],[2. Produit agricole certifié*]])*(#REF!=CertifiedCrop[[#This Row],[3. Variété**]]),0)),FALSE,TRUE))</f>
        <v>0</v>
      </c>
      <c r="L107" s="21" t="s">
        <v>667</v>
      </c>
      <c r="M107" s="59" t="s">
        <v>667</v>
      </c>
      <c r="N107" s="59" t="s">
        <v>667</v>
      </c>
      <c r="O107" s="185">
        <f t="shared" si="2"/>
        <v>591.48936170212767</v>
      </c>
      <c r="P107" s="185">
        <f t="shared" si="3"/>
        <v>553.19148936170211</v>
      </c>
      <c r="Q107" s="165" t="str">
        <f ca="1">IFERROR((VLOOKUP(A107,GM_Table,8,FALSE)-SUMIFS(D:D,A:A,A107,B:B,B107,C:C,C107)),"")</f>
        <v/>
      </c>
      <c r="R107" s="165" t="str">
        <f ca="1">IFERROR(CONCATENATE(VLOOKUP(A107,GM_Table,12,FALSE)," ",(VLOOKUP(A107,GM_Table,13,FALSE))),"")</f>
        <v/>
      </c>
    </row>
    <row r="108" spans="1:18" ht="15" x14ac:dyDescent="0.2">
      <c r="A108" s="155" t="s">
        <v>1010</v>
      </c>
      <c r="B108" s="169" t="s">
        <v>2985</v>
      </c>
      <c r="C108" s="169" t="s">
        <v>667</v>
      </c>
      <c r="D108" s="278">
        <v>2.15</v>
      </c>
      <c r="E108" s="282">
        <v>1280</v>
      </c>
      <c r="F108" s="283">
        <v>1200</v>
      </c>
      <c r="G108" s="171">
        <v>0</v>
      </c>
      <c r="H108" s="172">
        <v>0</v>
      </c>
      <c r="I108" s="173">
        <v>0</v>
      </c>
      <c r="J108" s="164" t="b">
        <f>IF(ISBLANK(CertifiedCrop[[#This Row],[1. Identifiant interne d’exploitation agricole*]]),"",IF(ISERROR(MATCH(CertifiedCrop[[#This Row],[1. Identifiant interne d’exploitation agricole*]],GroupMember[1. Identifiant interne d’exploitation agricole*],0)),FALSE,TRUE))</f>
        <v>1</v>
      </c>
      <c r="K108" s="164" t="b">
        <f t="array" ref="K108">IF(ISBLANK(CertifiedCrop[[#This Row],[2. Produit agricole certifié*]]),"",IF(ISERROR(MATCH(1,(#REF!=CertifiedCrop[[#This Row],[2. Produit agricole certifié*]])*(#REF!=CertifiedCrop[[#This Row],[3. Variété**]]),0)),FALSE,TRUE))</f>
        <v>0</v>
      </c>
      <c r="L108" s="21" t="s">
        <v>667</v>
      </c>
      <c r="M108" s="59" t="s">
        <v>667</v>
      </c>
      <c r="N108" s="59" t="s">
        <v>667</v>
      </c>
      <c r="O108" s="185">
        <f t="shared" si="2"/>
        <v>595.34883720930236</v>
      </c>
      <c r="P108" s="185">
        <f t="shared" si="3"/>
        <v>558.1395348837209</v>
      </c>
      <c r="Q108" s="165" t="str">
        <f ca="1">IFERROR((VLOOKUP(A108,GM_Table,8,FALSE)-SUMIFS(D:D,A:A,A108,B:B,B108,C:C,C108)),"")</f>
        <v/>
      </c>
      <c r="R108" s="165" t="str">
        <f ca="1">IFERROR(CONCATENATE(VLOOKUP(A108,GM_Table,12,FALSE)," ",(VLOOKUP(A108,GM_Table,13,FALSE))),"")</f>
        <v/>
      </c>
    </row>
    <row r="109" spans="1:18" ht="15" x14ac:dyDescent="0.2">
      <c r="A109" s="154" t="s">
        <v>1013</v>
      </c>
      <c r="B109" s="169" t="s">
        <v>2985</v>
      </c>
      <c r="C109" s="169" t="s">
        <v>667</v>
      </c>
      <c r="D109" s="278">
        <v>2.2400000000000002</v>
      </c>
      <c r="E109" s="282">
        <v>1340</v>
      </c>
      <c r="F109" s="283">
        <v>1230</v>
      </c>
      <c r="G109" s="171">
        <v>0</v>
      </c>
      <c r="H109" s="172">
        <v>0</v>
      </c>
      <c r="I109" s="173">
        <v>0</v>
      </c>
      <c r="J109" s="164" t="b">
        <f>IF(ISBLANK(CertifiedCrop[[#This Row],[1. Identifiant interne d’exploitation agricole*]]),"",IF(ISERROR(MATCH(CertifiedCrop[[#This Row],[1. Identifiant interne d’exploitation agricole*]],GroupMember[1. Identifiant interne d’exploitation agricole*],0)),FALSE,TRUE))</f>
        <v>1</v>
      </c>
      <c r="K109" s="164" t="b">
        <f t="array" ref="K109">IF(ISBLANK(CertifiedCrop[[#This Row],[2. Produit agricole certifié*]]),"",IF(ISERROR(MATCH(1,(#REF!=CertifiedCrop[[#This Row],[2. Produit agricole certifié*]])*(#REF!=CertifiedCrop[[#This Row],[3. Variété**]]),0)),FALSE,TRUE))</f>
        <v>0</v>
      </c>
      <c r="L109" s="21" t="s">
        <v>667</v>
      </c>
      <c r="M109" s="59" t="s">
        <v>667</v>
      </c>
      <c r="N109" s="59" t="s">
        <v>667</v>
      </c>
      <c r="O109" s="185">
        <f t="shared" si="2"/>
        <v>598.21428571428567</v>
      </c>
      <c r="P109" s="185">
        <f t="shared" si="3"/>
        <v>549.10714285714278</v>
      </c>
      <c r="Q109" s="165" t="str">
        <f ca="1">IFERROR((VLOOKUP(A109,GM_Table,8,FALSE)-SUMIFS(D:D,A:A,A109,B:B,B109,C:C,C109)),"")</f>
        <v/>
      </c>
      <c r="R109" s="165" t="str">
        <f ca="1">IFERROR(CONCATENATE(VLOOKUP(A109,GM_Table,12,FALSE)," ",(VLOOKUP(A109,GM_Table,13,FALSE))),"")</f>
        <v/>
      </c>
    </row>
    <row r="110" spans="1:18" ht="15" x14ac:dyDescent="0.2">
      <c r="A110" s="155" t="s">
        <v>1016</v>
      </c>
      <c r="B110" s="169" t="s">
        <v>2985</v>
      </c>
      <c r="C110" s="169" t="s">
        <v>667</v>
      </c>
      <c r="D110" s="278">
        <v>2.3199999999999998</v>
      </c>
      <c r="E110" s="282">
        <v>1378</v>
      </c>
      <c r="F110" s="283">
        <v>1300</v>
      </c>
      <c r="G110" s="171">
        <v>0</v>
      </c>
      <c r="H110" s="172">
        <v>0</v>
      </c>
      <c r="I110" s="173">
        <v>0</v>
      </c>
      <c r="J110" s="164" t="b">
        <f>IF(ISBLANK(CertifiedCrop[[#This Row],[1. Identifiant interne d’exploitation agricole*]]),"",IF(ISERROR(MATCH(CertifiedCrop[[#This Row],[1. Identifiant interne d’exploitation agricole*]],GroupMember[1. Identifiant interne d’exploitation agricole*],0)),FALSE,TRUE))</f>
        <v>1</v>
      </c>
      <c r="K110" s="164" t="b">
        <f t="array" ref="K110">IF(ISBLANK(CertifiedCrop[[#This Row],[2. Produit agricole certifié*]]),"",IF(ISERROR(MATCH(1,(#REF!=CertifiedCrop[[#This Row],[2. Produit agricole certifié*]])*(#REF!=CertifiedCrop[[#This Row],[3. Variété**]]),0)),FALSE,TRUE))</f>
        <v>0</v>
      </c>
      <c r="L110" s="21" t="s">
        <v>667</v>
      </c>
      <c r="M110" s="59" t="s">
        <v>667</v>
      </c>
      <c r="N110" s="59" t="s">
        <v>667</v>
      </c>
      <c r="O110" s="185">
        <f t="shared" si="2"/>
        <v>593.9655172413793</v>
      </c>
      <c r="P110" s="185">
        <f t="shared" si="3"/>
        <v>560.34482758620697</v>
      </c>
      <c r="Q110" s="165" t="str">
        <f ca="1">IFERROR((VLOOKUP(A110,GM_Table,8,FALSE)-SUMIFS(D:D,A:A,A110,B:B,B110,C:C,C110)),"")</f>
        <v/>
      </c>
      <c r="R110" s="165" t="str">
        <f ca="1">IFERROR(CONCATENATE(VLOOKUP(A110,GM_Table,12,FALSE)," ",(VLOOKUP(A110,GM_Table,13,FALSE))),"")</f>
        <v/>
      </c>
    </row>
    <row r="111" spans="1:18" ht="15" x14ac:dyDescent="0.2">
      <c r="A111" s="154" t="s">
        <v>1019</v>
      </c>
      <c r="B111" s="169" t="s">
        <v>2985</v>
      </c>
      <c r="C111" s="169" t="s">
        <v>667</v>
      </c>
      <c r="D111" s="278">
        <v>3.91</v>
      </c>
      <c r="E111" s="282">
        <v>2288</v>
      </c>
      <c r="F111" s="283">
        <v>2200</v>
      </c>
      <c r="G111" s="171">
        <v>0</v>
      </c>
      <c r="H111" s="172">
        <v>0</v>
      </c>
      <c r="I111" s="173">
        <v>0</v>
      </c>
      <c r="J111" s="164" t="b">
        <f>IF(ISBLANK(CertifiedCrop[[#This Row],[1. Identifiant interne d’exploitation agricole*]]),"",IF(ISERROR(MATCH(CertifiedCrop[[#This Row],[1. Identifiant interne d’exploitation agricole*]],GroupMember[1. Identifiant interne d’exploitation agricole*],0)),FALSE,TRUE))</f>
        <v>1</v>
      </c>
      <c r="K111" s="164" t="b">
        <f t="array" ref="K111">IF(ISBLANK(CertifiedCrop[[#This Row],[2. Produit agricole certifié*]]),"",IF(ISERROR(MATCH(1,(#REF!=CertifiedCrop[[#This Row],[2. Produit agricole certifié*]])*(#REF!=CertifiedCrop[[#This Row],[3. Variété**]]),0)),FALSE,TRUE))</f>
        <v>0</v>
      </c>
      <c r="L111" s="21" t="s">
        <v>667</v>
      </c>
      <c r="M111" s="59" t="s">
        <v>667</v>
      </c>
      <c r="N111" s="59" t="s">
        <v>667</v>
      </c>
      <c r="O111" s="185">
        <f t="shared" si="2"/>
        <v>585.16624040920715</v>
      </c>
      <c r="P111" s="185">
        <f t="shared" si="3"/>
        <v>562.6598465473146</v>
      </c>
      <c r="Q111" s="165" t="str">
        <f ca="1">IFERROR((VLOOKUP(A111,GM_Table,8,FALSE)-SUMIFS(D:D,A:A,A111,B:B,B111,C:C,C111)),"")</f>
        <v/>
      </c>
      <c r="R111" s="165" t="str">
        <f ca="1">IFERROR(CONCATENATE(VLOOKUP(A111,GM_Table,12,FALSE)," ",(VLOOKUP(A111,GM_Table,13,FALSE))),"")</f>
        <v/>
      </c>
    </row>
    <row r="112" spans="1:18" ht="15" x14ac:dyDescent="0.2">
      <c r="A112" s="155" t="s">
        <v>1021</v>
      </c>
      <c r="B112" s="169" t="s">
        <v>2985</v>
      </c>
      <c r="C112" s="169" t="s">
        <v>667</v>
      </c>
      <c r="D112" s="278">
        <v>3.01</v>
      </c>
      <c r="E112" s="282">
        <v>1780</v>
      </c>
      <c r="F112" s="283">
        <v>1600</v>
      </c>
      <c r="G112" s="171">
        <v>0</v>
      </c>
      <c r="H112" s="172">
        <v>0</v>
      </c>
      <c r="I112" s="173">
        <v>0</v>
      </c>
      <c r="J112" s="164" t="b">
        <f>IF(ISBLANK(CertifiedCrop[[#This Row],[1. Identifiant interne d’exploitation agricole*]]),"",IF(ISERROR(MATCH(CertifiedCrop[[#This Row],[1. Identifiant interne d’exploitation agricole*]],GroupMember[1. Identifiant interne d’exploitation agricole*],0)),FALSE,TRUE))</f>
        <v>1</v>
      </c>
      <c r="K112" s="164" t="b">
        <f t="array" ref="K112">IF(ISBLANK(CertifiedCrop[[#This Row],[2. Produit agricole certifié*]]),"",IF(ISERROR(MATCH(1,(#REF!=CertifiedCrop[[#This Row],[2. Produit agricole certifié*]])*(#REF!=CertifiedCrop[[#This Row],[3. Variété**]]),0)),FALSE,TRUE))</f>
        <v>0</v>
      </c>
      <c r="L112" s="21" t="s">
        <v>667</v>
      </c>
      <c r="M112" s="59" t="s">
        <v>667</v>
      </c>
      <c r="N112" s="59" t="s">
        <v>667</v>
      </c>
      <c r="O112" s="185">
        <f t="shared" si="2"/>
        <v>591.36212624584721</v>
      </c>
      <c r="P112" s="185">
        <f t="shared" si="3"/>
        <v>531.56146179401992</v>
      </c>
      <c r="Q112" s="165" t="str">
        <f ca="1">IFERROR((VLOOKUP(A112,GM_Table,8,FALSE)-SUMIFS(D:D,A:A,A112,B:B,B112,C:C,C112)),"")</f>
        <v/>
      </c>
      <c r="R112" s="165" t="str">
        <f ca="1">IFERROR(CONCATENATE(VLOOKUP(A112,GM_Table,12,FALSE)," ",(VLOOKUP(A112,GM_Table,13,FALSE))),"")</f>
        <v/>
      </c>
    </row>
    <row r="113" spans="1:18" ht="15" x14ac:dyDescent="0.2">
      <c r="A113" s="154" t="s">
        <v>1025</v>
      </c>
      <c r="B113" s="169" t="s">
        <v>2985</v>
      </c>
      <c r="C113" s="169" t="s">
        <v>667</v>
      </c>
      <c r="D113" s="278">
        <v>5.68</v>
      </c>
      <c r="E113" s="282">
        <v>3373</v>
      </c>
      <c r="F113" s="283">
        <v>3200</v>
      </c>
      <c r="G113" s="171">
        <v>0</v>
      </c>
      <c r="H113" s="172">
        <v>0</v>
      </c>
      <c r="I113" s="173">
        <v>0</v>
      </c>
      <c r="J113" s="164" t="b">
        <f>IF(ISBLANK(CertifiedCrop[[#This Row],[1. Identifiant interne d’exploitation agricole*]]),"",IF(ISERROR(MATCH(CertifiedCrop[[#This Row],[1. Identifiant interne d’exploitation agricole*]],GroupMember[1. Identifiant interne d’exploitation agricole*],0)),FALSE,TRUE))</f>
        <v>1</v>
      </c>
      <c r="K113" s="164" t="b">
        <f t="array" ref="K113">IF(ISBLANK(CertifiedCrop[[#This Row],[2. Produit agricole certifié*]]),"",IF(ISERROR(MATCH(1,(#REF!=CertifiedCrop[[#This Row],[2. Produit agricole certifié*]])*(#REF!=CertifiedCrop[[#This Row],[3. Variété**]]),0)),FALSE,TRUE))</f>
        <v>0</v>
      </c>
      <c r="L113" s="21" t="s">
        <v>667</v>
      </c>
      <c r="M113" s="59" t="s">
        <v>667</v>
      </c>
      <c r="N113" s="59" t="s">
        <v>667</v>
      </c>
      <c r="O113" s="185">
        <f t="shared" si="2"/>
        <v>593.83802816901414</v>
      </c>
      <c r="P113" s="185">
        <f t="shared" si="3"/>
        <v>563.38028169014092</v>
      </c>
      <c r="Q113" s="165" t="str">
        <f ca="1">IFERROR((VLOOKUP(A113,GM_Table,8,FALSE)-SUMIFS(D:D,A:A,A113,B:B,B113,C:C,C113)),"")</f>
        <v/>
      </c>
      <c r="R113" s="165" t="str">
        <f ca="1">IFERROR(CONCATENATE(VLOOKUP(A113,GM_Table,12,FALSE)," ",(VLOOKUP(A113,GM_Table,13,FALSE))),"")</f>
        <v/>
      </c>
    </row>
    <row r="114" spans="1:18" ht="15" x14ac:dyDescent="0.2">
      <c r="A114" s="155" t="s">
        <v>1029</v>
      </c>
      <c r="B114" s="169" t="s">
        <v>2985</v>
      </c>
      <c r="C114" s="169" t="s">
        <v>667</v>
      </c>
      <c r="D114" s="278">
        <v>3.96</v>
      </c>
      <c r="E114" s="282">
        <v>2320</v>
      </c>
      <c r="F114" s="283">
        <v>2250</v>
      </c>
      <c r="G114" s="171">
        <v>0</v>
      </c>
      <c r="H114" s="172">
        <v>0</v>
      </c>
      <c r="I114" s="173">
        <v>0</v>
      </c>
      <c r="J114" s="164" t="b">
        <f>IF(ISBLANK(CertifiedCrop[[#This Row],[1. Identifiant interne d’exploitation agricole*]]),"",IF(ISERROR(MATCH(CertifiedCrop[[#This Row],[1. Identifiant interne d’exploitation agricole*]],GroupMember[1. Identifiant interne d’exploitation agricole*],0)),FALSE,TRUE))</f>
        <v>1</v>
      </c>
      <c r="K114" s="164" t="b">
        <f t="array" ref="K114">IF(ISBLANK(CertifiedCrop[[#This Row],[2. Produit agricole certifié*]]),"",IF(ISERROR(MATCH(1,(#REF!=CertifiedCrop[[#This Row],[2. Produit agricole certifié*]])*(#REF!=CertifiedCrop[[#This Row],[3. Variété**]]),0)),FALSE,TRUE))</f>
        <v>0</v>
      </c>
      <c r="L114" s="21" t="s">
        <v>667</v>
      </c>
      <c r="M114" s="59" t="s">
        <v>667</v>
      </c>
      <c r="N114" s="59" t="s">
        <v>667</v>
      </c>
      <c r="O114" s="185">
        <f t="shared" si="2"/>
        <v>585.85858585858591</v>
      </c>
      <c r="P114" s="185">
        <f t="shared" si="3"/>
        <v>568.18181818181813</v>
      </c>
      <c r="Q114" s="165" t="str">
        <f ca="1">IFERROR((VLOOKUP(A114,GM_Table,8,FALSE)-SUMIFS(D:D,A:A,A114,B:B,B114,C:C,C114)),"")</f>
        <v/>
      </c>
      <c r="R114" s="165" t="str">
        <f ca="1">IFERROR(CONCATENATE(VLOOKUP(A114,GM_Table,12,FALSE)," ",(VLOOKUP(A114,GM_Table,13,FALSE))),"")</f>
        <v/>
      </c>
    </row>
    <row r="115" spans="1:18" ht="15" x14ac:dyDescent="0.2">
      <c r="A115" s="154" t="s">
        <v>1031</v>
      </c>
      <c r="B115" s="169" t="s">
        <v>2985</v>
      </c>
      <c r="C115" s="169" t="s">
        <v>667</v>
      </c>
      <c r="D115" s="278">
        <v>2</v>
      </c>
      <c r="E115" s="282">
        <v>1194</v>
      </c>
      <c r="F115" s="283">
        <v>1100</v>
      </c>
      <c r="G115" s="171">
        <v>0</v>
      </c>
      <c r="H115" s="172">
        <v>0</v>
      </c>
      <c r="I115" s="173">
        <v>0</v>
      </c>
      <c r="J115" s="164" t="b">
        <f>IF(ISBLANK(CertifiedCrop[[#This Row],[1. Identifiant interne d’exploitation agricole*]]),"",IF(ISERROR(MATCH(CertifiedCrop[[#This Row],[1. Identifiant interne d’exploitation agricole*]],GroupMember[1. Identifiant interne d’exploitation agricole*],0)),FALSE,TRUE))</f>
        <v>1</v>
      </c>
      <c r="K115" s="164" t="b">
        <f t="array" ref="K115">IF(ISBLANK(CertifiedCrop[[#This Row],[2. Produit agricole certifié*]]),"",IF(ISERROR(MATCH(1,(#REF!=CertifiedCrop[[#This Row],[2. Produit agricole certifié*]])*(#REF!=CertifiedCrop[[#This Row],[3. Variété**]]),0)),FALSE,TRUE))</f>
        <v>0</v>
      </c>
      <c r="L115" s="21" t="s">
        <v>667</v>
      </c>
      <c r="M115" s="59" t="s">
        <v>667</v>
      </c>
      <c r="N115" s="59" t="s">
        <v>667</v>
      </c>
      <c r="O115" s="185">
        <f t="shared" ref="O115:O178" si="4">IFERROR(E115/D115,"")</f>
        <v>597</v>
      </c>
      <c r="P115" s="185">
        <f t="shared" ref="P115:P178" si="5">IFERROR(F115/D115,"")</f>
        <v>550</v>
      </c>
      <c r="Q115" s="165" t="str">
        <f ca="1">IFERROR((VLOOKUP(A115,GM_Table,8,FALSE)-SUMIFS(D:D,A:A,A115,B:B,B115,C:C,C115)),"")</f>
        <v/>
      </c>
      <c r="R115" s="165" t="str">
        <f ca="1">IFERROR(CONCATENATE(VLOOKUP(A115,GM_Table,12,FALSE)," ",(VLOOKUP(A115,GM_Table,13,FALSE))),"")</f>
        <v/>
      </c>
    </row>
    <row r="116" spans="1:18" ht="15" x14ac:dyDescent="0.2">
      <c r="A116" s="155" t="s">
        <v>1033</v>
      </c>
      <c r="B116" s="169" t="s">
        <v>2985</v>
      </c>
      <c r="C116" s="169" t="s">
        <v>667</v>
      </c>
      <c r="D116" s="278">
        <v>2.1</v>
      </c>
      <c r="E116" s="282">
        <v>1247</v>
      </c>
      <c r="F116" s="283">
        <v>1200</v>
      </c>
      <c r="G116" s="171">
        <v>0</v>
      </c>
      <c r="H116" s="172">
        <v>0</v>
      </c>
      <c r="I116" s="173">
        <v>0</v>
      </c>
      <c r="J116" s="164" t="b">
        <f>IF(ISBLANK(CertifiedCrop[[#This Row],[1. Identifiant interne d’exploitation agricole*]]),"",IF(ISERROR(MATCH(CertifiedCrop[[#This Row],[1. Identifiant interne d’exploitation agricole*]],GroupMember[1. Identifiant interne d’exploitation agricole*],0)),FALSE,TRUE))</f>
        <v>1</v>
      </c>
      <c r="K116" s="164" t="b">
        <f t="array" ref="K116">IF(ISBLANK(CertifiedCrop[[#This Row],[2. Produit agricole certifié*]]),"",IF(ISERROR(MATCH(1,(#REF!=CertifiedCrop[[#This Row],[2. Produit agricole certifié*]])*(#REF!=CertifiedCrop[[#This Row],[3. Variété**]]),0)),FALSE,TRUE))</f>
        <v>0</v>
      </c>
      <c r="L116" s="21" t="s">
        <v>667</v>
      </c>
      <c r="M116" s="59" t="s">
        <v>667</v>
      </c>
      <c r="N116" s="59" t="s">
        <v>667</v>
      </c>
      <c r="O116" s="185">
        <f t="shared" si="4"/>
        <v>593.80952380952374</v>
      </c>
      <c r="P116" s="185">
        <f t="shared" si="5"/>
        <v>571.42857142857144</v>
      </c>
      <c r="Q116" s="165" t="str">
        <f ca="1">IFERROR((VLOOKUP(A116,GM_Table,8,FALSE)-SUMIFS(D:D,A:A,A116,B:B,B116,C:C,C116)),"")</f>
        <v/>
      </c>
      <c r="R116" s="165" t="str">
        <f ca="1">IFERROR(CONCATENATE(VLOOKUP(A116,GM_Table,12,FALSE)," ",(VLOOKUP(A116,GM_Table,13,FALSE))),"")</f>
        <v/>
      </c>
    </row>
    <row r="117" spans="1:18" ht="15" x14ac:dyDescent="0.2">
      <c r="A117" s="154" t="s">
        <v>1037</v>
      </c>
      <c r="B117" s="169" t="s">
        <v>2985</v>
      </c>
      <c r="C117" s="169" t="s">
        <v>667</v>
      </c>
      <c r="D117" s="278">
        <v>6.4</v>
      </c>
      <c r="E117" s="282">
        <v>3828</v>
      </c>
      <c r="F117" s="283">
        <v>3680</v>
      </c>
      <c r="G117" s="171">
        <v>0</v>
      </c>
      <c r="H117" s="172">
        <v>0</v>
      </c>
      <c r="I117" s="173">
        <v>0</v>
      </c>
      <c r="J117" s="164" t="b">
        <f>IF(ISBLANK(CertifiedCrop[[#This Row],[1. Identifiant interne d’exploitation agricole*]]),"",IF(ISERROR(MATCH(CertifiedCrop[[#This Row],[1. Identifiant interne d’exploitation agricole*]],GroupMember[1. Identifiant interne d’exploitation agricole*],0)),FALSE,TRUE))</f>
        <v>1</v>
      </c>
      <c r="K117" s="164" t="b">
        <f t="array" ref="K117">IF(ISBLANK(CertifiedCrop[[#This Row],[2. Produit agricole certifié*]]),"",IF(ISERROR(MATCH(1,(#REF!=CertifiedCrop[[#This Row],[2. Produit agricole certifié*]])*(#REF!=CertifiedCrop[[#This Row],[3. Variété**]]),0)),FALSE,TRUE))</f>
        <v>0</v>
      </c>
      <c r="L117" s="21" t="s">
        <v>667</v>
      </c>
      <c r="M117" s="59" t="s">
        <v>667</v>
      </c>
      <c r="N117" s="59" t="s">
        <v>667</v>
      </c>
      <c r="O117" s="185">
        <f t="shared" si="4"/>
        <v>598.125</v>
      </c>
      <c r="P117" s="185">
        <f t="shared" si="5"/>
        <v>575</v>
      </c>
      <c r="Q117" s="165" t="str">
        <f ca="1">IFERROR((VLOOKUP(A117,GM_Table,8,FALSE)-SUMIFS(D:D,A:A,A117,B:B,B117,C:C,C117)),"")</f>
        <v/>
      </c>
      <c r="R117" s="165" t="str">
        <f ca="1">IFERROR(CONCATENATE(VLOOKUP(A117,GM_Table,12,FALSE)," ",(VLOOKUP(A117,GM_Table,13,FALSE))),"")</f>
        <v/>
      </c>
    </row>
    <row r="118" spans="1:18" ht="15" x14ac:dyDescent="0.2">
      <c r="A118" s="155" t="s">
        <v>1040</v>
      </c>
      <c r="B118" s="169" t="s">
        <v>2985</v>
      </c>
      <c r="C118" s="169" t="s">
        <v>667</v>
      </c>
      <c r="D118" s="278">
        <v>3.33</v>
      </c>
      <c r="E118" s="282">
        <v>1978</v>
      </c>
      <c r="F118" s="283">
        <v>1810</v>
      </c>
      <c r="G118" s="171">
        <v>0</v>
      </c>
      <c r="H118" s="172">
        <v>0</v>
      </c>
      <c r="I118" s="173">
        <v>0</v>
      </c>
      <c r="J118" s="164" t="b">
        <f>IF(ISBLANK(CertifiedCrop[[#This Row],[1. Identifiant interne d’exploitation agricole*]]),"",IF(ISERROR(MATCH(CertifiedCrop[[#This Row],[1. Identifiant interne d’exploitation agricole*]],GroupMember[1. Identifiant interne d’exploitation agricole*],0)),FALSE,TRUE))</f>
        <v>1</v>
      </c>
      <c r="K118" s="164" t="b">
        <f t="array" ref="K118">IF(ISBLANK(CertifiedCrop[[#This Row],[2. Produit agricole certifié*]]),"",IF(ISERROR(MATCH(1,(#REF!=CertifiedCrop[[#This Row],[2. Produit agricole certifié*]])*(#REF!=CertifiedCrop[[#This Row],[3. Variété**]]),0)),FALSE,TRUE))</f>
        <v>0</v>
      </c>
      <c r="L118" s="21" t="s">
        <v>667</v>
      </c>
      <c r="M118" s="59" t="s">
        <v>667</v>
      </c>
      <c r="N118" s="59" t="s">
        <v>667</v>
      </c>
      <c r="O118" s="185">
        <f t="shared" si="4"/>
        <v>593.99399399399397</v>
      </c>
      <c r="P118" s="185">
        <f t="shared" si="5"/>
        <v>543.54354354354348</v>
      </c>
      <c r="Q118" s="165" t="str">
        <f ca="1">IFERROR((VLOOKUP(A118,GM_Table,8,FALSE)-SUMIFS(D:D,A:A,A118,B:B,B118,C:C,C118)),"")</f>
        <v/>
      </c>
      <c r="R118" s="165" t="str">
        <f ca="1">IFERROR(CONCATENATE(VLOOKUP(A118,GM_Table,12,FALSE)," ",(VLOOKUP(A118,GM_Table,13,FALSE))),"")</f>
        <v/>
      </c>
    </row>
    <row r="119" spans="1:18" ht="15" x14ac:dyDescent="0.2">
      <c r="A119" s="154" t="s">
        <v>1043</v>
      </c>
      <c r="B119" s="169" t="s">
        <v>2985</v>
      </c>
      <c r="C119" s="169" t="s">
        <v>667</v>
      </c>
      <c r="D119" s="278">
        <v>2.2599999999999998</v>
      </c>
      <c r="E119" s="282">
        <v>1342</v>
      </c>
      <c r="F119" s="283">
        <v>1300</v>
      </c>
      <c r="G119" s="171">
        <v>0</v>
      </c>
      <c r="H119" s="172">
        <v>0</v>
      </c>
      <c r="I119" s="173">
        <v>0</v>
      </c>
      <c r="J119" s="164" t="b">
        <f>IF(ISBLANK(CertifiedCrop[[#This Row],[1. Identifiant interne d’exploitation agricole*]]),"",IF(ISERROR(MATCH(CertifiedCrop[[#This Row],[1. Identifiant interne d’exploitation agricole*]],GroupMember[1. Identifiant interne d’exploitation agricole*],0)),FALSE,TRUE))</f>
        <v>1</v>
      </c>
      <c r="K119" s="164" t="b">
        <f t="array" ref="K119">IF(ISBLANK(CertifiedCrop[[#This Row],[2. Produit agricole certifié*]]),"",IF(ISERROR(MATCH(1,(#REF!=CertifiedCrop[[#This Row],[2. Produit agricole certifié*]])*(#REF!=CertifiedCrop[[#This Row],[3. Variété**]]),0)),FALSE,TRUE))</f>
        <v>0</v>
      </c>
      <c r="L119" s="21" t="s">
        <v>667</v>
      </c>
      <c r="M119" s="59" t="s">
        <v>667</v>
      </c>
      <c r="N119" s="59" t="s">
        <v>667</v>
      </c>
      <c r="O119" s="185">
        <f t="shared" si="4"/>
        <v>593.80530973451334</v>
      </c>
      <c r="P119" s="185">
        <f t="shared" si="5"/>
        <v>575.22123893805315</v>
      </c>
      <c r="Q119" s="165" t="str">
        <f ca="1">IFERROR((VLOOKUP(A119,GM_Table,8,FALSE)-SUMIFS(D:D,A:A,A119,B:B,B119,C:C,C119)),"")</f>
        <v/>
      </c>
      <c r="R119" s="165" t="str">
        <f ca="1">IFERROR(CONCATENATE(VLOOKUP(A119,GM_Table,12,FALSE)," ",(VLOOKUP(A119,GM_Table,13,FALSE))),"")</f>
        <v/>
      </c>
    </row>
    <row r="120" spans="1:18" ht="15" x14ac:dyDescent="0.2">
      <c r="A120" s="155" t="s">
        <v>1046</v>
      </c>
      <c r="B120" s="169" t="s">
        <v>2985</v>
      </c>
      <c r="C120" s="169" t="s">
        <v>667</v>
      </c>
      <c r="D120" s="278">
        <v>2.29</v>
      </c>
      <c r="E120" s="282">
        <v>1350</v>
      </c>
      <c r="F120" s="283">
        <v>1300</v>
      </c>
      <c r="G120" s="171">
        <v>0</v>
      </c>
      <c r="H120" s="172">
        <v>0</v>
      </c>
      <c r="I120" s="173">
        <v>0</v>
      </c>
      <c r="J120" s="164" t="b">
        <f>IF(ISBLANK(CertifiedCrop[[#This Row],[1. Identifiant interne d’exploitation agricole*]]),"",IF(ISERROR(MATCH(CertifiedCrop[[#This Row],[1. Identifiant interne d’exploitation agricole*]],GroupMember[1. Identifiant interne d’exploitation agricole*],0)),FALSE,TRUE))</f>
        <v>1</v>
      </c>
      <c r="K120" s="164" t="b">
        <f t="array" ref="K120">IF(ISBLANK(CertifiedCrop[[#This Row],[2. Produit agricole certifié*]]),"",IF(ISERROR(MATCH(1,(#REF!=CertifiedCrop[[#This Row],[2. Produit agricole certifié*]])*(#REF!=CertifiedCrop[[#This Row],[3. Variété**]]),0)),FALSE,TRUE))</f>
        <v>0</v>
      </c>
      <c r="L120" s="21" t="s">
        <v>667</v>
      </c>
      <c r="M120" s="59" t="s">
        <v>667</v>
      </c>
      <c r="N120" s="59" t="s">
        <v>667</v>
      </c>
      <c r="O120" s="185">
        <f t="shared" si="4"/>
        <v>589.51965065502179</v>
      </c>
      <c r="P120" s="185">
        <f t="shared" si="5"/>
        <v>567.68558951965065</v>
      </c>
      <c r="Q120" s="165" t="str">
        <f ca="1">IFERROR((VLOOKUP(A120,GM_Table,8,FALSE)-SUMIFS(D:D,A:A,A120,B:B,B120,C:C,C120)),"")</f>
        <v/>
      </c>
      <c r="R120" s="165" t="str">
        <f ca="1">IFERROR(CONCATENATE(VLOOKUP(A120,GM_Table,12,FALSE)," ",(VLOOKUP(A120,GM_Table,13,FALSE))),"")</f>
        <v/>
      </c>
    </row>
    <row r="121" spans="1:18" ht="15" x14ac:dyDescent="0.2">
      <c r="A121" s="154" t="s">
        <v>1049</v>
      </c>
      <c r="B121" s="169" t="s">
        <v>2985</v>
      </c>
      <c r="C121" s="169" t="s">
        <v>667</v>
      </c>
      <c r="D121" s="278">
        <v>2</v>
      </c>
      <c r="E121" s="282">
        <v>1189</v>
      </c>
      <c r="F121" s="283">
        <v>1100</v>
      </c>
      <c r="G121" s="171">
        <v>0</v>
      </c>
      <c r="H121" s="172">
        <v>0</v>
      </c>
      <c r="I121" s="173">
        <v>0</v>
      </c>
      <c r="J121" s="164" t="b">
        <f>IF(ISBLANK(CertifiedCrop[[#This Row],[1. Identifiant interne d’exploitation agricole*]]),"",IF(ISERROR(MATCH(CertifiedCrop[[#This Row],[1. Identifiant interne d’exploitation agricole*]],GroupMember[1. Identifiant interne d’exploitation agricole*],0)),FALSE,TRUE))</f>
        <v>1</v>
      </c>
      <c r="K121" s="164" t="b">
        <f t="array" ref="K121">IF(ISBLANK(CertifiedCrop[[#This Row],[2. Produit agricole certifié*]]),"",IF(ISERROR(MATCH(1,(#REF!=CertifiedCrop[[#This Row],[2. Produit agricole certifié*]])*(#REF!=CertifiedCrop[[#This Row],[3. Variété**]]),0)),FALSE,TRUE))</f>
        <v>0</v>
      </c>
      <c r="L121" s="21" t="s">
        <v>667</v>
      </c>
      <c r="M121" s="59" t="s">
        <v>667</v>
      </c>
      <c r="N121" s="59" t="s">
        <v>667</v>
      </c>
      <c r="O121" s="185">
        <f t="shared" si="4"/>
        <v>594.5</v>
      </c>
      <c r="P121" s="185">
        <f t="shared" si="5"/>
        <v>550</v>
      </c>
      <c r="Q121" s="165" t="str">
        <f ca="1">IFERROR((VLOOKUP(A121,GM_Table,8,FALSE)-SUMIFS(D:D,A:A,A121,B:B,B121,C:C,C121)),"")</f>
        <v/>
      </c>
      <c r="R121" s="165" t="str">
        <f ca="1">IFERROR(CONCATENATE(VLOOKUP(A121,GM_Table,12,FALSE)," ",(VLOOKUP(A121,GM_Table,13,FALSE))),"")</f>
        <v/>
      </c>
    </row>
    <row r="122" spans="1:18" ht="15" x14ac:dyDescent="0.2">
      <c r="A122" s="155" t="s">
        <v>1051</v>
      </c>
      <c r="B122" s="169" t="s">
        <v>2985</v>
      </c>
      <c r="C122" s="169" t="s">
        <v>667</v>
      </c>
      <c r="D122" s="278">
        <v>3.3</v>
      </c>
      <c r="E122" s="282">
        <v>1974</v>
      </c>
      <c r="F122" s="283">
        <v>1900</v>
      </c>
      <c r="G122" s="171">
        <v>0</v>
      </c>
      <c r="H122" s="172">
        <v>0</v>
      </c>
      <c r="I122" s="173">
        <v>0</v>
      </c>
      <c r="J122" s="164" t="b">
        <f>IF(ISBLANK(CertifiedCrop[[#This Row],[1. Identifiant interne d’exploitation agricole*]]),"",IF(ISERROR(MATCH(CertifiedCrop[[#This Row],[1. Identifiant interne d’exploitation agricole*]],GroupMember[1. Identifiant interne d’exploitation agricole*],0)),FALSE,TRUE))</f>
        <v>1</v>
      </c>
      <c r="K122" s="164" t="b">
        <f t="array" ref="K122">IF(ISBLANK(CertifiedCrop[[#This Row],[2. Produit agricole certifié*]]),"",IF(ISERROR(MATCH(1,(#REF!=CertifiedCrop[[#This Row],[2. Produit agricole certifié*]])*(#REF!=CertifiedCrop[[#This Row],[3. Variété**]]),0)),FALSE,TRUE))</f>
        <v>0</v>
      </c>
      <c r="L122" s="21" t="s">
        <v>667</v>
      </c>
      <c r="M122" s="59" t="s">
        <v>667</v>
      </c>
      <c r="N122" s="59" t="s">
        <v>667</v>
      </c>
      <c r="O122" s="185">
        <f t="shared" si="4"/>
        <v>598.18181818181824</v>
      </c>
      <c r="P122" s="185">
        <f t="shared" si="5"/>
        <v>575.75757575757575</v>
      </c>
      <c r="Q122" s="165" t="str">
        <f ca="1">IFERROR((VLOOKUP(A122,GM_Table,8,FALSE)-SUMIFS(D:D,A:A,A122,B:B,B122,C:C,C122)),"")</f>
        <v/>
      </c>
      <c r="R122" s="165" t="str">
        <f ca="1">IFERROR(CONCATENATE(VLOOKUP(A122,GM_Table,12,FALSE)," ",(VLOOKUP(A122,GM_Table,13,FALSE))),"")</f>
        <v/>
      </c>
    </row>
    <row r="123" spans="1:18" ht="15" x14ac:dyDescent="0.2">
      <c r="A123" s="154" t="s">
        <v>1054</v>
      </c>
      <c r="B123" s="169" t="s">
        <v>2985</v>
      </c>
      <c r="C123" s="169" t="s">
        <v>667</v>
      </c>
      <c r="D123" s="278">
        <v>2.2799999999999998</v>
      </c>
      <c r="E123" s="282">
        <v>1305</v>
      </c>
      <c r="F123" s="283">
        <v>1250</v>
      </c>
      <c r="G123" s="171">
        <v>0</v>
      </c>
      <c r="H123" s="172">
        <v>0</v>
      </c>
      <c r="I123" s="173">
        <v>0</v>
      </c>
      <c r="J123" s="164" t="b">
        <f>IF(ISBLANK(CertifiedCrop[[#This Row],[1. Identifiant interne d’exploitation agricole*]]),"",IF(ISERROR(MATCH(CertifiedCrop[[#This Row],[1. Identifiant interne d’exploitation agricole*]],GroupMember[1. Identifiant interne d’exploitation agricole*],0)),FALSE,TRUE))</f>
        <v>1</v>
      </c>
      <c r="K123" s="164" t="b">
        <f t="array" ref="K123">IF(ISBLANK(CertifiedCrop[[#This Row],[2. Produit agricole certifié*]]),"",IF(ISERROR(MATCH(1,(#REF!=CertifiedCrop[[#This Row],[2. Produit agricole certifié*]])*(#REF!=CertifiedCrop[[#This Row],[3. Variété**]]),0)),FALSE,TRUE))</f>
        <v>0</v>
      </c>
      <c r="L123" s="21" t="s">
        <v>667</v>
      </c>
      <c r="M123" s="59" t="s">
        <v>667</v>
      </c>
      <c r="N123" s="59" t="s">
        <v>667</v>
      </c>
      <c r="O123" s="185">
        <f t="shared" si="4"/>
        <v>572.36842105263167</v>
      </c>
      <c r="P123" s="185">
        <f t="shared" si="5"/>
        <v>548.24561403508778</v>
      </c>
      <c r="Q123" s="165" t="str">
        <f ca="1">IFERROR((VLOOKUP(A123,GM_Table,8,FALSE)-SUMIFS(D:D,A:A,A123,B:B,B123,C:C,C123)),"")</f>
        <v/>
      </c>
      <c r="R123" s="165" t="str">
        <f ca="1">IFERROR(CONCATENATE(VLOOKUP(A123,GM_Table,12,FALSE)," ",(VLOOKUP(A123,GM_Table,13,FALSE))),"")</f>
        <v/>
      </c>
    </row>
    <row r="124" spans="1:18" ht="15" x14ac:dyDescent="0.2">
      <c r="A124" s="155" t="s">
        <v>1057</v>
      </c>
      <c r="B124" s="169" t="s">
        <v>2985</v>
      </c>
      <c r="C124" s="169" t="s">
        <v>667</v>
      </c>
      <c r="D124" s="278">
        <v>2.33</v>
      </c>
      <c r="E124" s="282">
        <v>1394</v>
      </c>
      <c r="F124" s="283">
        <v>1300</v>
      </c>
      <c r="G124" s="171">
        <v>0</v>
      </c>
      <c r="H124" s="172">
        <v>0</v>
      </c>
      <c r="I124" s="173">
        <v>0</v>
      </c>
      <c r="J124" s="164" t="b">
        <f>IF(ISBLANK(CertifiedCrop[[#This Row],[1. Identifiant interne d’exploitation agricole*]]),"",IF(ISERROR(MATCH(CertifiedCrop[[#This Row],[1. Identifiant interne d’exploitation agricole*]],GroupMember[1. Identifiant interne d’exploitation agricole*],0)),FALSE,TRUE))</f>
        <v>1</v>
      </c>
      <c r="K124" s="164" t="b">
        <f t="array" ref="K124">IF(ISBLANK(CertifiedCrop[[#This Row],[2. Produit agricole certifié*]]),"",IF(ISERROR(MATCH(1,(#REF!=CertifiedCrop[[#This Row],[2. Produit agricole certifié*]])*(#REF!=CertifiedCrop[[#This Row],[3. Variété**]]),0)),FALSE,TRUE))</f>
        <v>0</v>
      </c>
      <c r="L124" s="21" t="s">
        <v>667</v>
      </c>
      <c r="M124" s="59" t="s">
        <v>667</v>
      </c>
      <c r="N124" s="59" t="s">
        <v>667</v>
      </c>
      <c r="O124" s="185">
        <f t="shared" si="4"/>
        <v>598.28326180257511</v>
      </c>
      <c r="P124" s="185">
        <f t="shared" si="5"/>
        <v>557.93991416309007</v>
      </c>
      <c r="Q124" s="165" t="str">
        <f ca="1">IFERROR((VLOOKUP(A124,GM_Table,8,FALSE)-SUMIFS(D:D,A:A,A124,B:B,B124,C:C,C124)),"")</f>
        <v/>
      </c>
      <c r="R124" s="165" t="str">
        <f ca="1">IFERROR(CONCATENATE(VLOOKUP(A124,GM_Table,12,FALSE)," ",(VLOOKUP(A124,GM_Table,13,FALSE))),"")</f>
        <v/>
      </c>
    </row>
    <row r="125" spans="1:18" ht="15" x14ac:dyDescent="0.2">
      <c r="A125" s="154" t="s">
        <v>1059</v>
      </c>
      <c r="B125" s="169" t="s">
        <v>2985</v>
      </c>
      <c r="C125" s="169" t="s">
        <v>667</v>
      </c>
      <c r="D125" s="278">
        <v>2.2799999999999998</v>
      </c>
      <c r="E125" s="282">
        <v>1365</v>
      </c>
      <c r="F125" s="283">
        <v>1300</v>
      </c>
      <c r="G125" s="171">
        <v>0</v>
      </c>
      <c r="H125" s="172">
        <v>0</v>
      </c>
      <c r="I125" s="173">
        <v>0</v>
      </c>
      <c r="J125" s="164" t="b">
        <f>IF(ISBLANK(CertifiedCrop[[#This Row],[1. Identifiant interne d’exploitation agricole*]]),"",IF(ISERROR(MATCH(CertifiedCrop[[#This Row],[1. Identifiant interne d’exploitation agricole*]],GroupMember[1. Identifiant interne d’exploitation agricole*],0)),FALSE,TRUE))</f>
        <v>1</v>
      </c>
      <c r="K125" s="164" t="b">
        <f t="array" ref="K125">IF(ISBLANK(CertifiedCrop[[#This Row],[2. Produit agricole certifié*]]),"",IF(ISERROR(MATCH(1,(#REF!=CertifiedCrop[[#This Row],[2. Produit agricole certifié*]])*(#REF!=CertifiedCrop[[#This Row],[3. Variété**]]),0)),FALSE,TRUE))</f>
        <v>0</v>
      </c>
      <c r="L125" s="21" t="s">
        <v>667</v>
      </c>
      <c r="M125" s="59" t="s">
        <v>667</v>
      </c>
      <c r="N125" s="59" t="s">
        <v>667</v>
      </c>
      <c r="O125" s="185">
        <f t="shared" si="4"/>
        <v>598.68421052631584</v>
      </c>
      <c r="P125" s="185">
        <f t="shared" si="5"/>
        <v>570.17543859649129</v>
      </c>
      <c r="Q125" s="165" t="str">
        <f ca="1">IFERROR((VLOOKUP(A125,GM_Table,8,FALSE)-SUMIFS(D:D,A:A,A125,B:B,B125,C:C,C125)),"")</f>
        <v/>
      </c>
      <c r="R125" s="165" t="str">
        <f ca="1">IFERROR(CONCATENATE(VLOOKUP(A125,GM_Table,12,FALSE)," ",(VLOOKUP(A125,GM_Table,13,FALSE))),"")</f>
        <v/>
      </c>
    </row>
    <row r="126" spans="1:18" ht="15" x14ac:dyDescent="0.2">
      <c r="A126" s="155" t="s">
        <v>1061</v>
      </c>
      <c r="B126" s="169" t="s">
        <v>2985</v>
      </c>
      <c r="C126" s="169" t="s">
        <v>667</v>
      </c>
      <c r="D126" s="278">
        <v>2.09</v>
      </c>
      <c r="E126" s="282">
        <v>1251</v>
      </c>
      <c r="F126" s="283">
        <v>1200</v>
      </c>
      <c r="G126" s="171">
        <v>0</v>
      </c>
      <c r="H126" s="172">
        <v>0</v>
      </c>
      <c r="I126" s="173">
        <v>0</v>
      </c>
      <c r="J126" s="164" t="b">
        <f>IF(ISBLANK(CertifiedCrop[[#This Row],[1. Identifiant interne d’exploitation agricole*]]),"",IF(ISERROR(MATCH(CertifiedCrop[[#This Row],[1. Identifiant interne d’exploitation agricole*]],GroupMember[1. Identifiant interne d’exploitation agricole*],0)),FALSE,TRUE))</f>
        <v>1</v>
      </c>
      <c r="K126" s="164" t="b">
        <f t="array" ref="K126">IF(ISBLANK(CertifiedCrop[[#This Row],[2. Produit agricole certifié*]]),"",IF(ISERROR(MATCH(1,(#REF!=CertifiedCrop[[#This Row],[2. Produit agricole certifié*]])*(#REF!=CertifiedCrop[[#This Row],[3. Variété**]]),0)),FALSE,TRUE))</f>
        <v>0</v>
      </c>
      <c r="L126" s="21" t="s">
        <v>667</v>
      </c>
      <c r="M126" s="59" t="s">
        <v>667</v>
      </c>
      <c r="N126" s="59" t="s">
        <v>667</v>
      </c>
      <c r="O126" s="185">
        <f t="shared" si="4"/>
        <v>598.56459330143548</v>
      </c>
      <c r="P126" s="185">
        <f t="shared" si="5"/>
        <v>574.16267942583738</v>
      </c>
      <c r="Q126" s="165" t="str">
        <f ca="1">IFERROR((VLOOKUP(A126,GM_Table,8,FALSE)-SUMIFS(D:D,A:A,A126,B:B,B126,C:C,C126)),"")</f>
        <v/>
      </c>
      <c r="R126" s="165" t="str">
        <f ca="1">IFERROR(CONCATENATE(VLOOKUP(A126,GM_Table,12,FALSE)," ",(VLOOKUP(A126,GM_Table,13,FALSE))),"")</f>
        <v/>
      </c>
    </row>
    <row r="127" spans="1:18" ht="15" x14ac:dyDescent="0.2">
      <c r="A127" s="154" t="s">
        <v>1063</v>
      </c>
      <c r="B127" s="169" t="s">
        <v>2985</v>
      </c>
      <c r="C127" s="169" t="s">
        <v>667</v>
      </c>
      <c r="D127" s="278">
        <v>3.76</v>
      </c>
      <c r="E127" s="282">
        <v>2232</v>
      </c>
      <c r="F127" s="283">
        <v>2020</v>
      </c>
      <c r="G127" s="171">
        <v>0</v>
      </c>
      <c r="H127" s="172">
        <v>0</v>
      </c>
      <c r="I127" s="173">
        <v>0</v>
      </c>
      <c r="J127" s="164" t="b">
        <f>IF(ISBLANK(CertifiedCrop[[#This Row],[1. Identifiant interne d’exploitation agricole*]]),"",IF(ISERROR(MATCH(CertifiedCrop[[#This Row],[1. Identifiant interne d’exploitation agricole*]],GroupMember[1. Identifiant interne d’exploitation agricole*],0)),FALSE,TRUE))</f>
        <v>1</v>
      </c>
      <c r="K127" s="164" t="b">
        <f t="array" ref="K127">IF(ISBLANK(CertifiedCrop[[#This Row],[2. Produit agricole certifié*]]),"",IF(ISERROR(MATCH(1,(#REF!=CertifiedCrop[[#This Row],[2. Produit agricole certifié*]])*(#REF!=CertifiedCrop[[#This Row],[3. Variété**]]),0)),FALSE,TRUE))</f>
        <v>0</v>
      </c>
      <c r="L127" s="21" t="s">
        <v>667</v>
      </c>
      <c r="M127" s="59" t="s">
        <v>667</v>
      </c>
      <c r="N127" s="59" t="s">
        <v>667</v>
      </c>
      <c r="O127" s="185">
        <f t="shared" si="4"/>
        <v>593.61702127659578</v>
      </c>
      <c r="P127" s="185">
        <f t="shared" si="5"/>
        <v>537.23404255319156</v>
      </c>
      <c r="Q127" s="165" t="str">
        <f ca="1">IFERROR((VLOOKUP(A127,GM_Table,8,FALSE)-SUMIFS(D:D,A:A,A127,B:B,B127,C:C,C127)),"")</f>
        <v/>
      </c>
      <c r="R127" s="165" t="str">
        <f ca="1">IFERROR(CONCATENATE(VLOOKUP(A127,GM_Table,12,FALSE)," ",(VLOOKUP(A127,GM_Table,13,FALSE))),"")</f>
        <v/>
      </c>
    </row>
    <row r="128" spans="1:18" ht="15" x14ac:dyDescent="0.2">
      <c r="A128" s="155" t="s">
        <v>1065</v>
      </c>
      <c r="B128" s="169" t="s">
        <v>2985</v>
      </c>
      <c r="C128" s="169" t="s">
        <v>667</v>
      </c>
      <c r="D128" s="278">
        <v>3.26</v>
      </c>
      <c r="E128" s="282">
        <v>1908</v>
      </c>
      <c r="F128" s="283">
        <v>1860</v>
      </c>
      <c r="G128" s="171">
        <v>0</v>
      </c>
      <c r="H128" s="172">
        <v>0</v>
      </c>
      <c r="I128" s="173">
        <v>0</v>
      </c>
      <c r="J128" s="164" t="b">
        <f>IF(ISBLANK(CertifiedCrop[[#This Row],[1. Identifiant interne d’exploitation agricole*]]),"",IF(ISERROR(MATCH(CertifiedCrop[[#This Row],[1. Identifiant interne d’exploitation agricole*]],GroupMember[1. Identifiant interne d’exploitation agricole*],0)),FALSE,TRUE))</f>
        <v>1</v>
      </c>
      <c r="K128" s="164" t="b">
        <f t="array" ref="K128">IF(ISBLANK(CertifiedCrop[[#This Row],[2. Produit agricole certifié*]]),"",IF(ISERROR(MATCH(1,(#REF!=CertifiedCrop[[#This Row],[2. Produit agricole certifié*]])*(#REF!=CertifiedCrop[[#This Row],[3. Variété**]]),0)),FALSE,TRUE))</f>
        <v>0</v>
      </c>
      <c r="L128" s="21" t="s">
        <v>667</v>
      </c>
      <c r="M128" s="59" t="s">
        <v>667</v>
      </c>
      <c r="N128" s="59" t="s">
        <v>667</v>
      </c>
      <c r="O128" s="185">
        <f t="shared" si="4"/>
        <v>585.27607361963192</v>
      </c>
      <c r="P128" s="185">
        <f t="shared" si="5"/>
        <v>570.55214723926383</v>
      </c>
      <c r="Q128" s="165" t="str">
        <f ca="1">IFERROR((VLOOKUP(A128,GM_Table,8,FALSE)-SUMIFS(D:D,A:A,A128,B:B,B128,C:C,C128)),"")</f>
        <v/>
      </c>
      <c r="R128" s="165" t="str">
        <f ca="1">IFERROR(CONCATENATE(VLOOKUP(A128,GM_Table,12,FALSE)," ",(VLOOKUP(A128,GM_Table,13,FALSE))),"")</f>
        <v/>
      </c>
    </row>
    <row r="129" spans="1:18" ht="15" x14ac:dyDescent="0.2">
      <c r="A129" s="154" t="s">
        <v>1067</v>
      </c>
      <c r="B129" s="169" t="s">
        <v>2985</v>
      </c>
      <c r="C129" s="169" t="s">
        <v>667</v>
      </c>
      <c r="D129" s="278">
        <v>2.17</v>
      </c>
      <c r="E129" s="282">
        <v>1280</v>
      </c>
      <c r="F129" s="283">
        <v>1220</v>
      </c>
      <c r="G129" s="171">
        <v>0</v>
      </c>
      <c r="H129" s="172">
        <v>0</v>
      </c>
      <c r="I129" s="173">
        <v>0</v>
      </c>
      <c r="J129" s="164" t="b">
        <f>IF(ISBLANK(CertifiedCrop[[#This Row],[1. Identifiant interne d’exploitation agricole*]]),"",IF(ISERROR(MATCH(CertifiedCrop[[#This Row],[1. Identifiant interne d’exploitation agricole*]],GroupMember[1. Identifiant interne d’exploitation agricole*],0)),FALSE,TRUE))</f>
        <v>1</v>
      </c>
      <c r="K129" s="164" t="b">
        <f t="array" ref="K129">IF(ISBLANK(CertifiedCrop[[#This Row],[2. Produit agricole certifié*]]),"",IF(ISERROR(MATCH(1,(#REF!=CertifiedCrop[[#This Row],[2. Produit agricole certifié*]])*(#REF!=CertifiedCrop[[#This Row],[3. Variété**]]),0)),FALSE,TRUE))</f>
        <v>0</v>
      </c>
      <c r="L129" s="21" t="s">
        <v>667</v>
      </c>
      <c r="M129" s="59" t="s">
        <v>667</v>
      </c>
      <c r="N129" s="59" t="s">
        <v>667</v>
      </c>
      <c r="O129" s="185">
        <f t="shared" si="4"/>
        <v>589.86175115207379</v>
      </c>
      <c r="P129" s="185">
        <f t="shared" si="5"/>
        <v>562.21198156682033</v>
      </c>
      <c r="Q129" s="165" t="str">
        <f ca="1">IFERROR((VLOOKUP(A129,GM_Table,8,FALSE)-SUMIFS(D:D,A:A,A129,B:B,B129,C:C,C129)),"")</f>
        <v/>
      </c>
      <c r="R129" s="165" t="str">
        <f ca="1">IFERROR(CONCATENATE(VLOOKUP(A129,GM_Table,12,FALSE)," ",(VLOOKUP(A129,GM_Table,13,FALSE))),"")</f>
        <v/>
      </c>
    </row>
    <row r="130" spans="1:18" ht="15" x14ac:dyDescent="0.2">
      <c r="A130" s="155" t="s">
        <v>1069</v>
      </c>
      <c r="B130" s="169" t="s">
        <v>2985</v>
      </c>
      <c r="C130" s="169" t="s">
        <v>667</v>
      </c>
      <c r="D130" s="278">
        <v>3</v>
      </c>
      <c r="E130" s="282">
        <v>1790</v>
      </c>
      <c r="F130" s="283">
        <v>1700</v>
      </c>
      <c r="G130" s="171">
        <v>0</v>
      </c>
      <c r="H130" s="172">
        <v>0</v>
      </c>
      <c r="I130" s="173">
        <v>0</v>
      </c>
      <c r="J130" s="164" t="b">
        <f>IF(ISBLANK(CertifiedCrop[[#This Row],[1. Identifiant interne d’exploitation agricole*]]),"",IF(ISERROR(MATCH(CertifiedCrop[[#This Row],[1. Identifiant interne d’exploitation agricole*]],GroupMember[1. Identifiant interne d’exploitation agricole*],0)),FALSE,TRUE))</f>
        <v>1</v>
      </c>
      <c r="K130" s="164" t="b">
        <f t="array" ref="K130">IF(ISBLANK(CertifiedCrop[[#This Row],[2. Produit agricole certifié*]]),"",IF(ISERROR(MATCH(1,(#REF!=CertifiedCrop[[#This Row],[2. Produit agricole certifié*]])*(#REF!=CertifiedCrop[[#This Row],[3. Variété**]]),0)),FALSE,TRUE))</f>
        <v>0</v>
      </c>
      <c r="L130" s="21" t="s">
        <v>667</v>
      </c>
      <c r="M130" s="59" t="s">
        <v>667</v>
      </c>
      <c r="N130" s="59" t="s">
        <v>667</v>
      </c>
      <c r="O130" s="185">
        <f t="shared" si="4"/>
        <v>596.66666666666663</v>
      </c>
      <c r="P130" s="185">
        <f t="shared" si="5"/>
        <v>566.66666666666663</v>
      </c>
      <c r="Q130" s="165" t="str">
        <f ca="1">IFERROR((VLOOKUP(A130,GM_Table,8,FALSE)-SUMIFS(D:D,A:A,A130,B:B,B130,C:C,C130)),"")</f>
        <v/>
      </c>
      <c r="R130" s="165" t="str">
        <f ca="1">IFERROR(CONCATENATE(VLOOKUP(A130,GM_Table,12,FALSE)," ",(VLOOKUP(A130,GM_Table,13,FALSE))),"")</f>
        <v/>
      </c>
    </row>
    <row r="131" spans="1:18" ht="15" x14ac:dyDescent="0.2">
      <c r="A131" s="154" t="s">
        <v>1072</v>
      </c>
      <c r="B131" s="169" t="s">
        <v>2985</v>
      </c>
      <c r="C131" s="169" t="s">
        <v>667</v>
      </c>
      <c r="D131" s="278">
        <v>2.41</v>
      </c>
      <c r="E131" s="282">
        <v>1430</v>
      </c>
      <c r="F131" s="283">
        <v>1350</v>
      </c>
      <c r="G131" s="171">
        <v>0</v>
      </c>
      <c r="H131" s="172">
        <v>0</v>
      </c>
      <c r="I131" s="173">
        <v>0</v>
      </c>
      <c r="J131" s="164" t="b">
        <f>IF(ISBLANK(CertifiedCrop[[#This Row],[1. Identifiant interne d’exploitation agricole*]]),"",IF(ISERROR(MATCH(CertifiedCrop[[#This Row],[1. Identifiant interne d’exploitation agricole*]],GroupMember[1. Identifiant interne d’exploitation agricole*],0)),FALSE,TRUE))</f>
        <v>1</v>
      </c>
      <c r="K131" s="164" t="b">
        <f t="array" ref="K131">IF(ISBLANK(CertifiedCrop[[#This Row],[2. Produit agricole certifié*]]),"",IF(ISERROR(MATCH(1,(#REF!=CertifiedCrop[[#This Row],[2. Produit agricole certifié*]])*(#REF!=CertifiedCrop[[#This Row],[3. Variété**]]),0)),FALSE,TRUE))</f>
        <v>0</v>
      </c>
      <c r="L131" s="21" t="s">
        <v>667</v>
      </c>
      <c r="M131" s="59" t="s">
        <v>667</v>
      </c>
      <c r="N131" s="59" t="s">
        <v>667</v>
      </c>
      <c r="O131" s="185">
        <f t="shared" si="4"/>
        <v>593.36099585062232</v>
      </c>
      <c r="P131" s="185">
        <f t="shared" si="5"/>
        <v>560.16597510373435</v>
      </c>
      <c r="Q131" s="165" t="str">
        <f ca="1">IFERROR((VLOOKUP(A131,GM_Table,8,FALSE)-SUMIFS(D:D,A:A,A131,B:B,B131,C:C,C131)),"")</f>
        <v/>
      </c>
      <c r="R131" s="165" t="str">
        <f ca="1">IFERROR(CONCATENATE(VLOOKUP(A131,GM_Table,12,FALSE)," ",(VLOOKUP(A131,GM_Table,13,FALSE))),"")</f>
        <v/>
      </c>
    </row>
    <row r="132" spans="1:18" ht="15" x14ac:dyDescent="0.2">
      <c r="A132" s="155" t="s">
        <v>1075</v>
      </c>
      <c r="B132" s="169" t="s">
        <v>2985</v>
      </c>
      <c r="C132" s="169" t="s">
        <v>667</v>
      </c>
      <c r="D132" s="278">
        <v>2.1800000000000002</v>
      </c>
      <c r="E132" s="282">
        <v>1305</v>
      </c>
      <c r="F132" s="283">
        <v>1200</v>
      </c>
      <c r="G132" s="171">
        <v>0</v>
      </c>
      <c r="H132" s="172">
        <v>0</v>
      </c>
      <c r="I132" s="173">
        <v>0</v>
      </c>
      <c r="J132" s="164" t="b">
        <f>IF(ISBLANK(CertifiedCrop[[#This Row],[1. Identifiant interne d’exploitation agricole*]]),"",IF(ISERROR(MATCH(CertifiedCrop[[#This Row],[1. Identifiant interne d’exploitation agricole*]],GroupMember[1. Identifiant interne d’exploitation agricole*],0)),FALSE,TRUE))</f>
        <v>1</v>
      </c>
      <c r="K132" s="164" t="b">
        <f t="array" ref="K132">IF(ISBLANK(CertifiedCrop[[#This Row],[2. Produit agricole certifié*]]),"",IF(ISERROR(MATCH(1,(#REF!=CertifiedCrop[[#This Row],[2. Produit agricole certifié*]])*(#REF!=CertifiedCrop[[#This Row],[3. Variété**]]),0)),FALSE,TRUE))</f>
        <v>0</v>
      </c>
      <c r="L132" s="21" t="s">
        <v>667</v>
      </c>
      <c r="M132" s="59" t="s">
        <v>667</v>
      </c>
      <c r="N132" s="59" t="s">
        <v>667</v>
      </c>
      <c r="O132" s="185">
        <f t="shared" si="4"/>
        <v>598.62385321100908</v>
      </c>
      <c r="P132" s="185">
        <f t="shared" si="5"/>
        <v>550.45871559633019</v>
      </c>
      <c r="Q132" s="165" t="str">
        <f ca="1">IFERROR((VLOOKUP(A132,GM_Table,8,FALSE)-SUMIFS(D:D,A:A,A132,B:B,B132,C:C,C132)),"")</f>
        <v/>
      </c>
      <c r="R132" s="165" t="str">
        <f ca="1">IFERROR(CONCATENATE(VLOOKUP(A132,GM_Table,12,FALSE)," ",(VLOOKUP(A132,GM_Table,13,FALSE))),"")</f>
        <v/>
      </c>
    </row>
    <row r="133" spans="1:18" ht="15" x14ac:dyDescent="0.2">
      <c r="A133" s="154" t="s">
        <v>1078</v>
      </c>
      <c r="B133" s="169" t="s">
        <v>2985</v>
      </c>
      <c r="C133" s="169" t="s">
        <v>667</v>
      </c>
      <c r="D133" s="278">
        <v>2.0699999999999998</v>
      </c>
      <c r="E133" s="282">
        <v>1201</v>
      </c>
      <c r="F133" s="283">
        <v>1100</v>
      </c>
      <c r="G133" s="171">
        <v>0</v>
      </c>
      <c r="H133" s="172">
        <v>0</v>
      </c>
      <c r="I133" s="173">
        <v>0</v>
      </c>
      <c r="J133" s="164" t="b">
        <f>IF(ISBLANK(CertifiedCrop[[#This Row],[1. Identifiant interne d’exploitation agricole*]]),"",IF(ISERROR(MATCH(CertifiedCrop[[#This Row],[1. Identifiant interne d’exploitation agricole*]],GroupMember[1. Identifiant interne d’exploitation agricole*],0)),FALSE,TRUE))</f>
        <v>1</v>
      </c>
      <c r="K133" s="164" t="b">
        <f t="array" ref="K133">IF(ISBLANK(CertifiedCrop[[#This Row],[2. Produit agricole certifié*]]),"",IF(ISERROR(MATCH(1,(#REF!=CertifiedCrop[[#This Row],[2. Produit agricole certifié*]])*(#REF!=CertifiedCrop[[#This Row],[3. Variété**]]),0)),FALSE,TRUE))</f>
        <v>0</v>
      </c>
      <c r="L133" s="21" t="s">
        <v>667</v>
      </c>
      <c r="M133" s="59" t="s">
        <v>667</v>
      </c>
      <c r="N133" s="59" t="s">
        <v>667</v>
      </c>
      <c r="O133" s="185">
        <f t="shared" si="4"/>
        <v>580.19323671497591</v>
      </c>
      <c r="P133" s="185">
        <f t="shared" si="5"/>
        <v>531.40096618357495</v>
      </c>
      <c r="Q133" s="165" t="str">
        <f ca="1">IFERROR((VLOOKUP(A133,GM_Table,8,FALSE)-SUMIFS(D:D,A:A,A133,B:B,B133,C:C,C133)),"")</f>
        <v/>
      </c>
      <c r="R133" s="165" t="str">
        <f ca="1">IFERROR(CONCATENATE(VLOOKUP(A133,GM_Table,12,FALSE)," ",(VLOOKUP(A133,GM_Table,13,FALSE))),"")</f>
        <v/>
      </c>
    </row>
    <row r="134" spans="1:18" ht="15" x14ac:dyDescent="0.2">
      <c r="A134" s="155" t="s">
        <v>1080</v>
      </c>
      <c r="B134" s="169" t="s">
        <v>2985</v>
      </c>
      <c r="C134" s="169" t="s">
        <v>667</v>
      </c>
      <c r="D134" s="278">
        <v>2.2400000000000002</v>
      </c>
      <c r="E134" s="282">
        <v>1340</v>
      </c>
      <c r="F134" s="283">
        <v>1250</v>
      </c>
      <c r="G134" s="171">
        <v>0</v>
      </c>
      <c r="H134" s="172">
        <v>0</v>
      </c>
      <c r="I134" s="173">
        <v>0</v>
      </c>
      <c r="J134" s="164" t="b">
        <f>IF(ISBLANK(CertifiedCrop[[#This Row],[1. Identifiant interne d’exploitation agricole*]]),"",IF(ISERROR(MATCH(CertifiedCrop[[#This Row],[1. Identifiant interne d’exploitation agricole*]],GroupMember[1. Identifiant interne d’exploitation agricole*],0)),FALSE,TRUE))</f>
        <v>1</v>
      </c>
      <c r="K134" s="164" t="b">
        <f t="array" ref="K134">IF(ISBLANK(CertifiedCrop[[#This Row],[2. Produit agricole certifié*]]),"",IF(ISERROR(MATCH(1,(#REF!=CertifiedCrop[[#This Row],[2. Produit agricole certifié*]])*(#REF!=CertifiedCrop[[#This Row],[3. Variété**]]),0)),FALSE,TRUE))</f>
        <v>0</v>
      </c>
      <c r="L134" s="21" t="s">
        <v>667</v>
      </c>
      <c r="M134" s="59" t="s">
        <v>667</v>
      </c>
      <c r="N134" s="59" t="s">
        <v>667</v>
      </c>
      <c r="O134" s="185">
        <f t="shared" si="4"/>
        <v>598.21428571428567</v>
      </c>
      <c r="P134" s="185">
        <f t="shared" si="5"/>
        <v>558.03571428571422</v>
      </c>
      <c r="Q134" s="165" t="str">
        <f ca="1">IFERROR((VLOOKUP(A134,GM_Table,8,FALSE)-SUMIFS(D:D,A:A,A134,B:B,B134,C:C,C134)),"")</f>
        <v/>
      </c>
      <c r="R134" s="165" t="str">
        <f ca="1">IFERROR(CONCATENATE(VLOOKUP(A134,GM_Table,12,FALSE)," ",(VLOOKUP(A134,GM_Table,13,FALSE))),"")</f>
        <v/>
      </c>
    </row>
    <row r="135" spans="1:18" ht="15" x14ac:dyDescent="0.2">
      <c r="A135" s="155" t="s">
        <v>1084</v>
      </c>
      <c r="B135" s="169" t="s">
        <v>2985</v>
      </c>
      <c r="C135" s="169" t="s">
        <v>667</v>
      </c>
      <c r="D135" s="278">
        <v>2.69</v>
      </c>
      <c r="E135" s="282">
        <v>1573</v>
      </c>
      <c r="F135" s="283">
        <v>1530</v>
      </c>
      <c r="G135" s="171">
        <v>0</v>
      </c>
      <c r="H135" s="172">
        <v>0</v>
      </c>
      <c r="I135" s="173">
        <v>0</v>
      </c>
      <c r="J135" s="164" t="b">
        <f>IF(ISBLANK(CertifiedCrop[[#This Row],[1. Identifiant interne d’exploitation agricole*]]),"",IF(ISERROR(MATCH(CertifiedCrop[[#This Row],[1. Identifiant interne d’exploitation agricole*]],GroupMember[1. Identifiant interne d’exploitation agricole*],0)),FALSE,TRUE))</f>
        <v>1</v>
      </c>
      <c r="K135" s="164" t="b">
        <f t="array" ref="K135">IF(ISBLANK(CertifiedCrop[[#This Row],[2. Produit agricole certifié*]]),"",IF(ISERROR(MATCH(1,(#REF!=CertifiedCrop[[#This Row],[2. Produit agricole certifié*]])*(#REF!=CertifiedCrop[[#This Row],[3. Variété**]]),0)),FALSE,TRUE))</f>
        <v>0</v>
      </c>
      <c r="L135" s="21" t="s">
        <v>667</v>
      </c>
      <c r="M135" s="59" t="s">
        <v>667</v>
      </c>
      <c r="N135" s="59" t="s">
        <v>667</v>
      </c>
      <c r="O135" s="185">
        <f t="shared" si="4"/>
        <v>584.75836431226764</v>
      </c>
      <c r="P135" s="185">
        <f t="shared" si="5"/>
        <v>568.77323420074356</v>
      </c>
      <c r="Q135" s="165" t="str">
        <f ca="1">IFERROR((VLOOKUP(A135,GM_Table,8,FALSE)-SUMIFS(D:D,A:A,A135,B:B,B135,C:C,C135)),"")</f>
        <v/>
      </c>
      <c r="R135" s="165" t="str">
        <f ca="1">IFERROR(CONCATENATE(VLOOKUP(A135,GM_Table,12,FALSE)," ",(VLOOKUP(A135,GM_Table,13,FALSE))),"")</f>
        <v/>
      </c>
    </row>
    <row r="136" spans="1:18" ht="15" x14ac:dyDescent="0.2">
      <c r="A136" s="155" t="s">
        <v>1087</v>
      </c>
      <c r="B136" s="169" t="s">
        <v>2985</v>
      </c>
      <c r="C136" s="169" t="s">
        <v>667</v>
      </c>
      <c r="D136" s="278">
        <v>2.35</v>
      </c>
      <c r="E136" s="282">
        <v>1380</v>
      </c>
      <c r="F136" s="283">
        <v>1300</v>
      </c>
      <c r="G136" s="171">
        <v>0</v>
      </c>
      <c r="H136" s="172">
        <v>0</v>
      </c>
      <c r="I136" s="173">
        <v>0</v>
      </c>
      <c r="J136" s="164" t="b">
        <f>IF(ISBLANK(CertifiedCrop[[#This Row],[1. Identifiant interne d’exploitation agricole*]]),"",IF(ISERROR(MATCH(CertifiedCrop[[#This Row],[1. Identifiant interne d’exploitation agricole*]],GroupMember[1. Identifiant interne d’exploitation agricole*],0)),FALSE,TRUE))</f>
        <v>1</v>
      </c>
      <c r="K136" s="164" t="b">
        <f t="array" ref="K136">IF(ISBLANK(CertifiedCrop[[#This Row],[2. Produit agricole certifié*]]),"",IF(ISERROR(MATCH(1,(#REF!=CertifiedCrop[[#This Row],[2. Produit agricole certifié*]])*(#REF!=CertifiedCrop[[#This Row],[3. Variété**]]),0)),FALSE,TRUE))</f>
        <v>0</v>
      </c>
      <c r="L136" s="21" t="s">
        <v>667</v>
      </c>
      <c r="M136" s="59" t="s">
        <v>667</v>
      </c>
      <c r="N136" s="59" t="s">
        <v>667</v>
      </c>
      <c r="O136" s="185">
        <f t="shared" si="4"/>
        <v>587.23404255319144</v>
      </c>
      <c r="P136" s="185">
        <f t="shared" si="5"/>
        <v>553.19148936170211</v>
      </c>
      <c r="Q136" s="165" t="str">
        <f ca="1">IFERROR((VLOOKUP(A136,GM_Table,8,FALSE)-SUMIFS(D:D,A:A,A136,B:B,B136,C:C,C136)),"")</f>
        <v/>
      </c>
      <c r="R136" s="165" t="str">
        <f ca="1">IFERROR(CONCATENATE(VLOOKUP(A136,GM_Table,12,FALSE)," ",(VLOOKUP(A136,GM_Table,13,FALSE))),"")</f>
        <v/>
      </c>
    </row>
    <row r="137" spans="1:18" ht="15" x14ac:dyDescent="0.2">
      <c r="A137" s="155" t="s">
        <v>1090</v>
      </c>
      <c r="B137" s="169" t="s">
        <v>2985</v>
      </c>
      <c r="C137" s="169" t="s">
        <v>667</v>
      </c>
      <c r="D137" s="278">
        <v>2.15</v>
      </c>
      <c r="E137" s="282">
        <v>1286</v>
      </c>
      <c r="F137" s="283">
        <v>1200</v>
      </c>
      <c r="G137" s="171">
        <v>0</v>
      </c>
      <c r="H137" s="172">
        <v>0</v>
      </c>
      <c r="I137" s="173">
        <v>0</v>
      </c>
      <c r="J137" s="164" t="b">
        <f>IF(ISBLANK(CertifiedCrop[[#This Row],[1. Identifiant interne d’exploitation agricole*]]),"",IF(ISERROR(MATCH(CertifiedCrop[[#This Row],[1. Identifiant interne d’exploitation agricole*]],GroupMember[1. Identifiant interne d’exploitation agricole*],0)),FALSE,TRUE))</f>
        <v>1</v>
      </c>
      <c r="K137" s="164" t="b">
        <f t="array" ref="K137">IF(ISBLANK(CertifiedCrop[[#This Row],[2. Produit agricole certifié*]]),"",IF(ISERROR(MATCH(1,(#REF!=CertifiedCrop[[#This Row],[2. Produit agricole certifié*]])*(#REF!=CertifiedCrop[[#This Row],[3. Variété**]]),0)),FALSE,TRUE))</f>
        <v>0</v>
      </c>
      <c r="L137" s="21" t="s">
        <v>667</v>
      </c>
      <c r="M137" s="59" t="s">
        <v>667</v>
      </c>
      <c r="N137" s="59" t="s">
        <v>667</v>
      </c>
      <c r="O137" s="185">
        <f t="shared" si="4"/>
        <v>598.1395348837209</v>
      </c>
      <c r="P137" s="185">
        <f t="shared" si="5"/>
        <v>558.1395348837209</v>
      </c>
      <c r="Q137" s="165" t="str">
        <f ca="1">IFERROR((VLOOKUP(A137,GM_Table,8,FALSE)-SUMIFS(D:D,A:A,A137,B:B,B137,C:C,C137)),"")</f>
        <v/>
      </c>
      <c r="R137" s="165" t="str">
        <f ca="1">IFERROR(CONCATENATE(VLOOKUP(A137,GM_Table,12,FALSE)," ",(VLOOKUP(A137,GM_Table,13,FALSE))),"")</f>
        <v/>
      </c>
    </row>
    <row r="138" spans="1:18" ht="15" x14ac:dyDescent="0.2">
      <c r="A138" s="155" t="s">
        <v>1094</v>
      </c>
      <c r="B138" s="169" t="s">
        <v>2985</v>
      </c>
      <c r="C138" s="169" t="s">
        <v>667</v>
      </c>
      <c r="D138" s="278">
        <v>2.2400000000000002</v>
      </c>
      <c r="E138" s="282">
        <v>1340</v>
      </c>
      <c r="F138" s="283">
        <v>1200</v>
      </c>
      <c r="G138" s="171">
        <v>0</v>
      </c>
      <c r="H138" s="172">
        <v>0</v>
      </c>
      <c r="I138" s="173">
        <v>0</v>
      </c>
      <c r="J138" s="164" t="b">
        <f>IF(ISBLANK(CertifiedCrop[[#This Row],[1. Identifiant interne d’exploitation agricole*]]),"",IF(ISERROR(MATCH(CertifiedCrop[[#This Row],[1. Identifiant interne d’exploitation agricole*]],GroupMember[1. Identifiant interne d’exploitation agricole*],0)),FALSE,TRUE))</f>
        <v>1</v>
      </c>
      <c r="K138" s="164" t="b">
        <f t="array" ref="K138">IF(ISBLANK(CertifiedCrop[[#This Row],[2. Produit agricole certifié*]]),"",IF(ISERROR(MATCH(1,(#REF!=CertifiedCrop[[#This Row],[2. Produit agricole certifié*]])*(#REF!=CertifiedCrop[[#This Row],[3. Variété**]]),0)),FALSE,TRUE))</f>
        <v>0</v>
      </c>
      <c r="L138" s="21" t="s">
        <v>667</v>
      </c>
      <c r="M138" s="59" t="s">
        <v>667</v>
      </c>
      <c r="N138" s="59" t="s">
        <v>667</v>
      </c>
      <c r="O138" s="185">
        <f t="shared" si="4"/>
        <v>598.21428571428567</v>
      </c>
      <c r="P138" s="185">
        <f t="shared" si="5"/>
        <v>535.71428571428567</v>
      </c>
      <c r="Q138" s="165" t="str">
        <f ca="1">IFERROR((VLOOKUP(A138,GM_Table,8,FALSE)-SUMIFS(D:D,A:A,A138,B:B,B138,C:C,C138)),"")</f>
        <v/>
      </c>
      <c r="R138" s="165" t="str">
        <f ca="1">IFERROR(CONCATENATE(VLOOKUP(A138,GM_Table,12,FALSE)," ",(VLOOKUP(A138,GM_Table,13,FALSE))),"")</f>
        <v/>
      </c>
    </row>
    <row r="139" spans="1:18" ht="15" x14ac:dyDescent="0.2">
      <c r="A139" s="155" t="s">
        <v>1098</v>
      </c>
      <c r="B139" s="169" t="s">
        <v>2985</v>
      </c>
      <c r="C139" s="169" t="s">
        <v>667</v>
      </c>
      <c r="D139" s="278">
        <v>2.3199999999999998</v>
      </c>
      <c r="E139" s="282">
        <v>1380</v>
      </c>
      <c r="F139" s="283">
        <v>1300</v>
      </c>
      <c r="G139" s="171">
        <v>0</v>
      </c>
      <c r="H139" s="172">
        <v>0</v>
      </c>
      <c r="I139" s="173">
        <v>0</v>
      </c>
      <c r="J139" s="164" t="b">
        <f>IF(ISBLANK(CertifiedCrop[[#This Row],[1. Identifiant interne d’exploitation agricole*]]),"",IF(ISERROR(MATCH(CertifiedCrop[[#This Row],[1. Identifiant interne d’exploitation agricole*]],GroupMember[1. Identifiant interne d’exploitation agricole*],0)),FALSE,TRUE))</f>
        <v>1</v>
      </c>
      <c r="K139" s="164" t="b">
        <f t="array" ref="K139">IF(ISBLANK(CertifiedCrop[[#This Row],[2. Produit agricole certifié*]]),"",IF(ISERROR(MATCH(1,(#REF!=CertifiedCrop[[#This Row],[2. Produit agricole certifié*]])*(#REF!=CertifiedCrop[[#This Row],[3. Variété**]]),0)),FALSE,TRUE))</f>
        <v>0</v>
      </c>
      <c r="L139" s="21" t="s">
        <v>667</v>
      </c>
      <c r="M139" s="59" t="s">
        <v>667</v>
      </c>
      <c r="N139" s="59" t="s">
        <v>667</v>
      </c>
      <c r="O139" s="185">
        <f t="shared" si="4"/>
        <v>594.82758620689663</v>
      </c>
      <c r="P139" s="185">
        <f t="shared" si="5"/>
        <v>560.34482758620697</v>
      </c>
      <c r="Q139" s="165" t="str">
        <f ca="1">IFERROR((VLOOKUP(A139,GM_Table,8,FALSE)-SUMIFS(D:D,A:A,A139,B:B,B139,C:C,C139)),"")</f>
        <v/>
      </c>
      <c r="R139" s="165" t="str">
        <f ca="1">IFERROR(CONCATENATE(VLOOKUP(A139,GM_Table,12,FALSE)," ",(VLOOKUP(A139,GM_Table,13,FALSE))),"")</f>
        <v/>
      </c>
    </row>
    <row r="140" spans="1:18" ht="15" x14ac:dyDescent="0.2">
      <c r="A140" s="155" t="s">
        <v>1101</v>
      </c>
      <c r="B140" s="169" t="s">
        <v>2985</v>
      </c>
      <c r="C140" s="169" t="s">
        <v>667</v>
      </c>
      <c r="D140" s="278">
        <v>3.91</v>
      </c>
      <c r="E140" s="282">
        <v>2289</v>
      </c>
      <c r="F140" s="283">
        <v>2200</v>
      </c>
      <c r="G140" s="171">
        <v>0</v>
      </c>
      <c r="H140" s="172">
        <v>0</v>
      </c>
      <c r="I140" s="173">
        <v>0</v>
      </c>
      <c r="J140" s="164" t="b">
        <f>IF(ISBLANK(CertifiedCrop[[#This Row],[1. Identifiant interne d’exploitation agricole*]]),"",IF(ISERROR(MATCH(CertifiedCrop[[#This Row],[1. Identifiant interne d’exploitation agricole*]],GroupMember[1. Identifiant interne d’exploitation agricole*],0)),FALSE,TRUE))</f>
        <v>1</v>
      </c>
      <c r="K140" s="164" t="b">
        <f t="array" ref="K140">IF(ISBLANK(CertifiedCrop[[#This Row],[2. Produit agricole certifié*]]),"",IF(ISERROR(MATCH(1,(#REF!=CertifiedCrop[[#This Row],[2. Produit agricole certifié*]])*(#REF!=CertifiedCrop[[#This Row],[3. Variété**]]),0)),FALSE,TRUE))</f>
        <v>0</v>
      </c>
      <c r="L140" s="21" t="s">
        <v>667</v>
      </c>
      <c r="M140" s="59" t="s">
        <v>667</v>
      </c>
      <c r="N140" s="59" t="s">
        <v>667</v>
      </c>
      <c r="O140" s="185">
        <f t="shared" si="4"/>
        <v>585.42199488491042</v>
      </c>
      <c r="P140" s="185">
        <f t="shared" si="5"/>
        <v>562.6598465473146</v>
      </c>
      <c r="Q140" s="165" t="str">
        <f ca="1">IFERROR((VLOOKUP(A140,GM_Table,8,FALSE)-SUMIFS(D:D,A:A,A140,B:B,B140,C:C,C140)),"")</f>
        <v/>
      </c>
      <c r="R140" s="165" t="str">
        <f ca="1">IFERROR(CONCATENATE(VLOOKUP(A140,GM_Table,12,FALSE)," ",(VLOOKUP(A140,GM_Table,13,FALSE))),"")</f>
        <v/>
      </c>
    </row>
    <row r="141" spans="1:18" ht="15" x14ac:dyDescent="0.2">
      <c r="A141" s="155" t="s">
        <v>1103</v>
      </c>
      <c r="B141" s="169" t="s">
        <v>2985</v>
      </c>
      <c r="C141" s="169" t="s">
        <v>667</v>
      </c>
      <c r="D141" s="278">
        <v>3.01</v>
      </c>
      <c r="E141" s="282">
        <v>1802</v>
      </c>
      <c r="F141" s="283">
        <v>1701</v>
      </c>
      <c r="G141" s="171">
        <v>0</v>
      </c>
      <c r="H141" s="172">
        <v>0</v>
      </c>
      <c r="I141" s="173">
        <v>0</v>
      </c>
      <c r="J141" s="164" t="b">
        <f>IF(ISBLANK(CertifiedCrop[[#This Row],[1. Identifiant interne d’exploitation agricole*]]),"",IF(ISERROR(MATCH(CertifiedCrop[[#This Row],[1. Identifiant interne d’exploitation agricole*]],GroupMember[1. Identifiant interne d’exploitation agricole*],0)),FALSE,TRUE))</f>
        <v>1</v>
      </c>
      <c r="K141" s="164" t="b">
        <f t="array" ref="K141">IF(ISBLANK(CertifiedCrop[[#This Row],[2. Produit agricole certifié*]]),"",IF(ISERROR(MATCH(1,(#REF!=CertifiedCrop[[#This Row],[2. Produit agricole certifié*]])*(#REF!=CertifiedCrop[[#This Row],[3. Variété**]]),0)),FALSE,TRUE))</f>
        <v>0</v>
      </c>
      <c r="L141" s="21" t="s">
        <v>667</v>
      </c>
      <c r="M141" s="59" t="s">
        <v>667</v>
      </c>
      <c r="N141" s="59" t="s">
        <v>667</v>
      </c>
      <c r="O141" s="185">
        <f t="shared" si="4"/>
        <v>598.67109634551502</v>
      </c>
      <c r="P141" s="185">
        <f t="shared" si="5"/>
        <v>565.11627906976753</v>
      </c>
      <c r="Q141" s="165" t="str">
        <f ca="1">IFERROR((VLOOKUP(A141,GM_Table,8,FALSE)-SUMIFS(D:D,A:A,A141,B:B,B141,C:C,C141)),"")</f>
        <v/>
      </c>
      <c r="R141" s="165" t="str">
        <f ca="1">IFERROR(CONCATENATE(VLOOKUP(A141,GM_Table,12,FALSE)," ",(VLOOKUP(A141,GM_Table,13,FALSE))),"")</f>
        <v/>
      </c>
    </row>
    <row r="142" spans="1:18" ht="15" x14ac:dyDescent="0.2">
      <c r="A142" s="155" t="s">
        <v>1106</v>
      </c>
      <c r="B142" s="169" t="s">
        <v>2985</v>
      </c>
      <c r="C142" s="169" t="s">
        <v>667</v>
      </c>
      <c r="D142" s="278">
        <v>2</v>
      </c>
      <c r="E142" s="282">
        <v>1171</v>
      </c>
      <c r="F142" s="283">
        <v>1100</v>
      </c>
      <c r="G142" s="171">
        <v>0</v>
      </c>
      <c r="H142" s="172">
        <v>0</v>
      </c>
      <c r="I142" s="173">
        <v>0</v>
      </c>
      <c r="J142" s="164" t="b">
        <f>IF(ISBLANK(CertifiedCrop[[#This Row],[1. Identifiant interne d’exploitation agricole*]]),"",IF(ISERROR(MATCH(CertifiedCrop[[#This Row],[1. Identifiant interne d’exploitation agricole*]],GroupMember[1. Identifiant interne d’exploitation agricole*],0)),FALSE,TRUE))</f>
        <v>1</v>
      </c>
      <c r="K142" s="164" t="b">
        <f t="array" ref="K142">IF(ISBLANK(CertifiedCrop[[#This Row],[2. Produit agricole certifié*]]),"",IF(ISERROR(MATCH(1,(#REF!=CertifiedCrop[[#This Row],[2. Produit agricole certifié*]])*(#REF!=CertifiedCrop[[#This Row],[3. Variété**]]),0)),FALSE,TRUE))</f>
        <v>0</v>
      </c>
      <c r="L142" s="21" t="s">
        <v>667</v>
      </c>
      <c r="M142" s="59" t="s">
        <v>667</v>
      </c>
      <c r="N142" s="59" t="s">
        <v>667</v>
      </c>
      <c r="O142" s="185">
        <f t="shared" si="4"/>
        <v>585.5</v>
      </c>
      <c r="P142" s="185">
        <f t="shared" si="5"/>
        <v>550</v>
      </c>
      <c r="Q142" s="165" t="str">
        <f ca="1">IFERROR((VLOOKUP(A142,GM_Table,8,FALSE)-SUMIFS(D:D,A:A,A142,B:B,B142,C:C,C142)),"")</f>
        <v/>
      </c>
      <c r="R142" s="165" t="str">
        <f ca="1">IFERROR(CONCATENATE(VLOOKUP(A142,GM_Table,12,FALSE)," ",(VLOOKUP(A142,GM_Table,13,FALSE))),"")</f>
        <v/>
      </c>
    </row>
    <row r="143" spans="1:18" ht="15" x14ac:dyDescent="0.2">
      <c r="A143" s="155" t="s">
        <v>1109</v>
      </c>
      <c r="B143" s="169" t="s">
        <v>2985</v>
      </c>
      <c r="C143" s="169" t="s">
        <v>667</v>
      </c>
      <c r="D143" s="278">
        <v>2.33</v>
      </c>
      <c r="E143" s="282">
        <v>1394</v>
      </c>
      <c r="F143" s="283">
        <v>1300</v>
      </c>
      <c r="G143" s="171">
        <v>0</v>
      </c>
      <c r="H143" s="172">
        <v>0</v>
      </c>
      <c r="I143" s="173">
        <v>0</v>
      </c>
      <c r="J143" s="164" t="b">
        <f>IF(ISBLANK(CertifiedCrop[[#This Row],[1. Identifiant interne d’exploitation agricole*]]),"",IF(ISERROR(MATCH(CertifiedCrop[[#This Row],[1. Identifiant interne d’exploitation agricole*]],GroupMember[1. Identifiant interne d’exploitation agricole*],0)),FALSE,TRUE))</f>
        <v>1</v>
      </c>
      <c r="K143" s="164" t="b">
        <f t="array" ref="K143">IF(ISBLANK(CertifiedCrop[[#This Row],[2. Produit agricole certifié*]]),"",IF(ISERROR(MATCH(1,(#REF!=CertifiedCrop[[#This Row],[2. Produit agricole certifié*]])*(#REF!=CertifiedCrop[[#This Row],[3. Variété**]]),0)),FALSE,TRUE))</f>
        <v>0</v>
      </c>
      <c r="L143" s="21" t="s">
        <v>667</v>
      </c>
      <c r="M143" s="59" t="s">
        <v>667</v>
      </c>
      <c r="N143" s="59" t="s">
        <v>667</v>
      </c>
      <c r="O143" s="185">
        <f t="shared" si="4"/>
        <v>598.28326180257511</v>
      </c>
      <c r="P143" s="185">
        <f t="shared" si="5"/>
        <v>557.93991416309007</v>
      </c>
      <c r="Q143" s="165" t="str">
        <f ca="1">IFERROR((VLOOKUP(A143,GM_Table,8,FALSE)-SUMIFS(D:D,A:A,A143,B:B,B143,C:C,C143)),"")</f>
        <v/>
      </c>
      <c r="R143" s="165" t="str">
        <f ca="1">IFERROR(CONCATENATE(VLOOKUP(A143,GM_Table,12,FALSE)," ",(VLOOKUP(A143,GM_Table,13,FALSE))),"")</f>
        <v/>
      </c>
    </row>
    <row r="144" spans="1:18" ht="15" x14ac:dyDescent="0.2">
      <c r="A144" s="155" t="s">
        <v>1112</v>
      </c>
      <c r="B144" s="169" t="s">
        <v>2985</v>
      </c>
      <c r="C144" s="169" t="s">
        <v>667</v>
      </c>
      <c r="D144" s="278">
        <v>2.4300000000000002</v>
      </c>
      <c r="E144" s="282">
        <v>1443</v>
      </c>
      <c r="F144" s="283">
        <v>1300</v>
      </c>
      <c r="G144" s="171">
        <v>0</v>
      </c>
      <c r="H144" s="172">
        <v>0</v>
      </c>
      <c r="I144" s="173">
        <v>0</v>
      </c>
      <c r="J144" s="164" t="b">
        <f>IF(ISBLANK(CertifiedCrop[[#This Row],[1. Identifiant interne d’exploitation agricole*]]),"",IF(ISERROR(MATCH(CertifiedCrop[[#This Row],[1. Identifiant interne d’exploitation agricole*]],GroupMember[1. Identifiant interne d’exploitation agricole*],0)),FALSE,TRUE))</f>
        <v>1</v>
      </c>
      <c r="K144" s="164" t="b">
        <f t="array" ref="K144">IF(ISBLANK(CertifiedCrop[[#This Row],[2. Produit agricole certifié*]]),"",IF(ISERROR(MATCH(1,(#REF!=CertifiedCrop[[#This Row],[2. Produit agricole certifié*]])*(#REF!=CertifiedCrop[[#This Row],[3. Variété**]]),0)),FALSE,TRUE))</f>
        <v>0</v>
      </c>
      <c r="L144" s="21" t="s">
        <v>667</v>
      </c>
      <c r="M144" s="59" t="s">
        <v>667</v>
      </c>
      <c r="N144" s="59" t="s">
        <v>667</v>
      </c>
      <c r="O144" s="185">
        <f t="shared" si="4"/>
        <v>593.82716049382714</v>
      </c>
      <c r="P144" s="185">
        <f t="shared" si="5"/>
        <v>534.97942386831278</v>
      </c>
      <c r="Q144" s="165" t="str">
        <f ca="1">IFERROR((VLOOKUP(A144,GM_Table,8,FALSE)-SUMIFS(D:D,A:A,A144,B:B,B144,C:C,C144)),"")</f>
        <v/>
      </c>
      <c r="R144" s="165" t="str">
        <f ca="1">IFERROR(CONCATENATE(VLOOKUP(A144,GM_Table,12,FALSE)," ",(VLOOKUP(A144,GM_Table,13,FALSE))),"")</f>
        <v/>
      </c>
    </row>
    <row r="145" spans="1:18" ht="15" x14ac:dyDescent="0.2">
      <c r="A145" s="155" t="s">
        <v>1115</v>
      </c>
      <c r="B145" s="169" t="s">
        <v>2985</v>
      </c>
      <c r="C145" s="169" t="s">
        <v>667</v>
      </c>
      <c r="D145" s="278">
        <v>2.29</v>
      </c>
      <c r="E145" s="282">
        <v>1340</v>
      </c>
      <c r="F145" s="283">
        <v>1300</v>
      </c>
      <c r="G145" s="171">
        <v>0</v>
      </c>
      <c r="H145" s="172">
        <v>0</v>
      </c>
      <c r="I145" s="173">
        <v>0</v>
      </c>
      <c r="J145" s="164" t="b">
        <f>IF(ISBLANK(CertifiedCrop[[#This Row],[1. Identifiant interne d’exploitation agricole*]]),"",IF(ISERROR(MATCH(CertifiedCrop[[#This Row],[1. Identifiant interne d’exploitation agricole*]],GroupMember[1. Identifiant interne d’exploitation agricole*],0)),FALSE,TRUE))</f>
        <v>1</v>
      </c>
      <c r="K145" s="164" t="b">
        <f t="array" ref="K145">IF(ISBLANK(CertifiedCrop[[#This Row],[2. Produit agricole certifié*]]),"",IF(ISERROR(MATCH(1,(#REF!=CertifiedCrop[[#This Row],[2. Produit agricole certifié*]])*(#REF!=CertifiedCrop[[#This Row],[3. Variété**]]),0)),FALSE,TRUE))</f>
        <v>0</v>
      </c>
      <c r="L145" s="21" t="s">
        <v>667</v>
      </c>
      <c r="M145" s="59" t="s">
        <v>667</v>
      </c>
      <c r="N145" s="59" t="s">
        <v>667</v>
      </c>
      <c r="O145" s="185">
        <f t="shared" si="4"/>
        <v>585.15283842794759</v>
      </c>
      <c r="P145" s="185">
        <f t="shared" si="5"/>
        <v>567.68558951965065</v>
      </c>
      <c r="Q145" s="165" t="str">
        <f ca="1">IFERROR((VLOOKUP(A145,GM_Table,8,FALSE)-SUMIFS(D:D,A:A,A145,B:B,B145,C:C,C145)),"")</f>
        <v/>
      </c>
      <c r="R145" s="165" t="str">
        <f ca="1">IFERROR(CONCATENATE(VLOOKUP(A145,GM_Table,12,FALSE)," ",(VLOOKUP(A145,GM_Table,13,FALSE))),"")</f>
        <v/>
      </c>
    </row>
    <row r="146" spans="1:18" ht="15" x14ac:dyDescent="0.2">
      <c r="A146" s="155" t="s">
        <v>1118</v>
      </c>
      <c r="B146" s="169" t="s">
        <v>2985</v>
      </c>
      <c r="C146" s="169" t="s">
        <v>667</v>
      </c>
      <c r="D146" s="278">
        <v>2.2200000000000002</v>
      </c>
      <c r="E146" s="282">
        <v>1320</v>
      </c>
      <c r="F146" s="283">
        <v>1200</v>
      </c>
      <c r="G146" s="171">
        <v>0</v>
      </c>
      <c r="H146" s="172">
        <v>0</v>
      </c>
      <c r="I146" s="173">
        <v>0</v>
      </c>
      <c r="J146" s="164" t="b">
        <f>IF(ISBLANK(CertifiedCrop[[#This Row],[1. Identifiant interne d’exploitation agricole*]]),"",IF(ISERROR(MATCH(CertifiedCrop[[#This Row],[1. Identifiant interne d’exploitation agricole*]],GroupMember[1. Identifiant interne d’exploitation agricole*],0)),FALSE,TRUE))</f>
        <v>1</v>
      </c>
      <c r="K146" s="164" t="b">
        <f t="array" ref="K146">IF(ISBLANK(CertifiedCrop[[#This Row],[2. Produit agricole certifié*]]),"",IF(ISERROR(MATCH(1,(#REF!=CertifiedCrop[[#This Row],[2. Produit agricole certifié*]])*(#REF!=CertifiedCrop[[#This Row],[3. Variété**]]),0)),FALSE,TRUE))</f>
        <v>0</v>
      </c>
      <c r="L146" s="21" t="s">
        <v>667</v>
      </c>
      <c r="M146" s="59" t="s">
        <v>667</v>
      </c>
      <c r="N146" s="59" t="s">
        <v>667</v>
      </c>
      <c r="O146" s="185">
        <f t="shared" si="4"/>
        <v>594.59459459459458</v>
      </c>
      <c r="P146" s="185">
        <f t="shared" si="5"/>
        <v>540.54054054054052</v>
      </c>
      <c r="Q146" s="165" t="str">
        <f ca="1">IFERROR((VLOOKUP(A146,GM_Table,8,FALSE)-SUMIFS(D:D,A:A,A146,B:B,B146,C:C,C146)),"")</f>
        <v/>
      </c>
      <c r="R146" s="165" t="str">
        <f ca="1">IFERROR(CONCATENATE(VLOOKUP(A146,GM_Table,12,FALSE)," ",(VLOOKUP(A146,GM_Table,13,FALSE))),"")</f>
        <v/>
      </c>
    </row>
    <row r="147" spans="1:18" ht="15" x14ac:dyDescent="0.2">
      <c r="A147" s="155" t="s">
        <v>1121</v>
      </c>
      <c r="B147" s="169" t="s">
        <v>2985</v>
      </c>
      <c r="C147" s="169" t="s">
        <v>667</v>
      </c>
      <c r="D147" s="278">
        <v>2.59</v>
      </c>
      <c r="E147" s="282">
        <v>1538</v>
      </c>
      <c r="F147" s="283">
        <v>1420</v>
      </c>
      <c r="G147" s="171">
        <v>0</v>
      </c>
      <c r="H147" s="172">
        <v>0</v>
      </c>
      <c r="I147" s="173">
        <v>0</v>
      </c>
      <c r="J147" s="164" t="b">
        <f>IF(ISBLANK(CertifiedCrop[[#This Row],[1. Identifiant interne d’exploitation agricole*]]),"",IF(ISERROR(MATCH(CertifiedCrop[[#This Row],[1. Identifiant interne d’exploitation agricole*]],GroupMember[1. Identifiant interne d’exploitation agricole*],0)),FALSE,TRUE))</f>
        <v>1</v>
      </c>
      <c r="K147" s="164" t="b">
        <f t="array" ref="K147">IF(ISBLANK(CertifiedCrop[[#This Row],[2. Produit agricole certifié*]]),"",IF(ISERROR(MATCH(1,(#REF!=CertifiedCrop[[#This Row],[2. Produit agricole certifié*]])*(#REF!=CertifiedCrop[[#This Row],[3. Variété**]]),0)),FALSE,TRUE))</f>
        <v>0</v>
      </c>
      <c r="L147" s="21" t="s">
        <v>667</v>
      </c>
      <c r="M147" s="59" t="s">
        <v>667</v>
      </c>
      <c r="N147" s="59" t="s">
        <v>667</v>
      </c>
      <c r="O147" s="185">
        <f t="shared" si="4"/>
        <v>593.82239382239391</v>
      </c>
      <c r="P147" s="185">
        <f t="shared" si="5"/>
        <v>548.26254826254831</v>
      </c>
      <c r="Q147" s="165" t="str">
        <f ca="1">IFERROR((VLOOKUP(A147,GM_Table,8,FALSE)-SUMIFS(D:D,A:A,A147,B:B,B147,C:C,C147)),"")</f>
        <v/>
      </c>
      <c r="R147" s="165" t="str">
        <f ca="1">IFERROR(CONCATENATE(VLOOKUP(A147,GM_Table,12,FALSE)," ",(VLOOKUP(A147,GM_Table,13,FALSE))),"")</f>
        <v/>
      </c>
    </row>
    <row r="148" spans="1:18" ht="15" x14ac:dyDescent="0.2">
      <c r="A148" s="155" t="s">
        <v>1124</v>
      </c>
      <c r="B148" s="169" t="s">
        <v>2985</v>
      </c>
      <c r="C148" s="169" t="s">
        <v>667</v>
      </c>
      <c r="D148" s="278">
        <v>2.12</v>
      </c>
      <c r="E148" s="282">
        <v>1270</v>
      </c>
      <c r="F148" s="283">
        <v>1200</v>
      </c>
      <c r="G148" s="171">
        <v>0</v>
      </c>
      <c r="H148" s="172">
        <v>0</v>
      </c>
      <c r="I148" s="173">
        <v>0</v>
      </c>
      <c r="J148" s="164" t="b">
        <f>IF(ISBLANK(CertifiedCrop[[#This Row],[1. Identifiant interne d’exploitation agricole*]]),"",IF(ISERROR(MATCH(CertifiedCrop[[#This Row],[1. Identifiant interne d’exploitation agricole*]],GroupMember[1. Identifiant interne d’exploitation agricole*],0)),FALSE,TRUE))</f>
        <v>1</v>
      </c>
      <c r="K148" s="164" t="b">
        <f t="array" ref="K148">IF(ISBLANK(CertifiedCrop[[#This Row],[2. Produit agricole certifié*]]),"",IF(ISERROR(MATCH(1,(#REF!=CertifiedCrop[[#This Row],[2. Produit agricole certifié*]])*(#REF!=CertifiedCrop[[#This Row],[3. Variété**]]),0)),FALSE,TRUE))</f>
        <v>0</v>
      </c>
      <c r="L148" s="21" t="s">
        <v>667</v>
      </c>
      <c r="M148" s="59" t="s">
        <v>667</v>
      </c>
      <c r="N148" s="59" t="s">
        <v>667</v>
      </c>
      <c r="O148" s="185">
        <f t="shared" si="4"/>
        <v>599.05660377358492</v>
      </c>
      <c r="P148" s="185">
        <f t="shared" si="5"/>
        <v>566.03773584905662</v>
      </c>
      <c r="Q148" s="165" t="str">
        <f ca="1">IFERROR((VLOOKUP(A148,GM_Table,8,FALSE)-SUMIFS(D:D,A:A,A148,B:B,B148,C:C,C148)),"")</f>
        <v/>
      </c>
      <c r="R148" s="165" t="str">
        <f ca="1">IFERROR(CONCATENATE(VLOOKUP(A148,GM_Table,12,FALSE)," ",(VLOOKUP(A148,GM_Table,13,FALSE))),"")</f>
        <v/>
      </c>
    </row>
    <row r="149" spans="1:18" ht="15" x14ac:dyDescent="0.2">
      <c r="A149" s="155" t="s">
        <v>1127</v>
      </c>
      <c r="B149" s="169" t="s">
        <v>2985</v>
      </c>
      <c r="C149" s="169" t="s">
        <v>667</v>
      </c>
      <c r="D149" s="278">
        <v>2</v>
      </c>
      <c r="E149" s="282">
        <v>1171</v>
      </c>
      <c r="F149" s="283">
        <v>1112</v>
      </c>
      <c r="G149" s="171">
        <v>0</v>
      </c>
      <c r="H149" s="172">
        <v>0</v>
      </c>
      <c r="I149" s="173">
        <v>0</v>
      </c>
      <c r="J149" s="164" t="b">
        <f>IF(ISBLANK(CertifiedCrop[[#This Row],[1. Identifiant interne d’exploitation agricole*]]),"",IF(ISERROR(MATCH(CertifiedCrop[[#This Row],[1. Identifiant interne d’exploitation agricole*]],GroupMember[1. Identifiant interne d’exploitation agricole*],0)),FALSE,TRUE))</f>
        <v>1</v>
      </c>
      <c r="K149" s="164" t="b">
        <f t="array" ref="K149">IF(ISBLANK(CertifiedCrop[[#This Row],[2. Produit agricole certifié*]]),"",IF(ISERROR(MATCH(1,(#REF!=CertifiedCrop[[#This Row],[2. Produit agricole certifié*]])*(#REF!=CertifiedCrop[[#This Row],[3. Variété**]]),0)),FALSE,TRUE))</f>
        <v>0</v>
      </c>
      <c r="L149" s="21" t="s">
        <v>667</v>
      </c>
      <c r="M149" s="59" t="s">
        <v>667</v>
      </c>
      <c r="N149" s="59" t="s">
        <v>667</v>
      </c>
      <c r="O149" s="185">
        <f t="shared" si="4"/>
        <v>585.5</v>
      </c>
      <c r="P149" s="185">
        <f t="shared" si="5"/>
        <v>556</v>
      </c>
      <c r="Q149" s="165" t="str">
        <f ca="1">IFERROR((VLOOKUP(A149,GM_Table,8,FALSE)-SUMIFS(D:D,A:A,A149,B:B,B149,C:C,C149)),"")</f>
        <v/>
      </c>
      <c r="R149" s="165" t="str">
        <f ca="1">IFERROR(CONCATENATE(VLOOKUP(A149,GM_Table,12,FALSE)," ",(VLOOKUP(A149,GM_Table,13,FALSE))),"")</f>
        <v/>
      </c>
    </row>
    <row r="150" spans="1:18" ht="15" x14ac:dyDescent="0.2">
      <c r="A150" s="155" t="s">
        <v>1130</v>
      </c>
      <c r="B150" s="169" t="s">
        <v>2985</v>
      </c>
      <c r="C150" s="169" t="s">
        <v>667</v>
      </c>
      <c r="D150" s="278">
        <v>3</v>
      </c>
      <c r="E150" s="282">
        <v>1782</v>
      </c>
      <c r="F150" s="283">
        <v>1700</v>
      </c>
      <c r="G150" s="171">
        <v>0</v>
      </c>
      <c r="H150" s="172">
        <v>0</v>
      </c>
      <c r="I150" s="173">
        <v>0</v>
      </c>
      <c r="J150" s="164" t="b">
        <f>IF(ISBLANK(CertifiedCrop[[#This Row],[1. Identifiant interne d’exploitation agricole*]]),"",IF(ISERROR(MATCH(CertifiedCrop[[#This Row],[1. Identifiant interne d’exploitation agricole*]],GroupMember[1. Identifiant interne d’exploitation agricole*],0)),FALSE,TRUE))</f>
        <v>1</v>
      </c>
      <c r="K150" s="164" t="b">
        <f t="array" ref="K150">IF(ISBLANK(CertifiedCrop[[#This Row],[2. Produit agricole certifié*]]),"",IF(ISERROR(MATCH(1,(#REF!=CertifiedCrop[[#This Row],[2. Produit agricole certifié*]])*(#REF!=CertifiedCrop[[#This Row],[3. Variété**]]),0)),FALSE,TRUE))</f>
        <v>0</v>
      </c>
      <c r="L150" s="21" t="s">
        <v>667</v>
      </c>
      <c r="M150" s="59" t="s">
        <v>667</v>
      </c>
      <c r="N150" s="59" t="s">
        <v>667</v>
      </c>
      <c r="O150" s="185">
        <f t="shared" si="4"/>
        <v>594</v>
      </c>
      <c r="P150" s="185">
        <f t="shared" si="5"/>
        <v>566.66666666666663</v>
      </c>
      <c r="Q150" s="165" t="str">
        <f ca="1">IFERROR((VLOOKUP(A150,GM_Table,8,FALSE)-SUMIFS(D:D,A:A,A150,B:B,B150,C:C,C150)),"")</f>
        <v/>
      </c>
      <c r="R150" s="165" t="str">
        <f ca="1">IFERROR(CONCATENATE(VLOOKUP(A150,GM_Table,12,FALSE)," ",(VLOOKUP(A150,GM_Table,13,FALSE))),"")</f>
        <v/>
      </c>
    </row>
    <row r="151" spans="1:18" ht="15" x14ac:dyDescent="0.2">
      <c r="A151" s="155" t="s">
        <v>1133</v>
      </c>
      <c r="B151" s="169" t="s">
        <v>2985</v>
      </c>
      <c r="C151" s="169" t="s">
        <v>667</v>
      </c>
      <c r="D151" s="278">
        <v>2.87</v>
      </c>
      <c r="E151" s="282">
        <v>1717</v>
      </c>
      <c r="F151" s="283">
        <v>1617</v>
      </c>
      <c r="G151" s="171">
        <v>0</v>
      </c>
      <c r="H151" s="172">
        <v>0</v>
      </c>
      <c r="I151" s="173">
        <v>0</v>
      </c>
      <c r="J151" s="164" t="b">
        <f>IF(ISBLANK(CertifiedCrop[[#This Row],[1. Identifiant interne d’exploitation agricole*]]),"",IF(ISERROR(MATCH(CertifiedCrop[[#This Row],[1. Identifiant interne d’exploitation agricole*]],GroupMember[1. Identifiant interne d’exploitation agricole*],0)),FALSE,TRUE))</f>
        <v>1</v>
      </c>
      <c r="K151" s="164" t="b">
        <f t="array" ref="K151">IF(ISBLANK(CertifiedCrop[[#This Row],[2. Produit agricole certifié*]]),"",IF(ISERROR(MATCH(1,(#REF!=CertifiedCrop[[#This Row],[2. Produit agricole certifié*]])*(#REF!=CertifiedCrop[[#This Row],[3. Variété**]]),0)),FALSE,TRUE))</f>
        <v>0</v>
      </c>
      <c r="L151" s="21" t="s">
        <v>667</v>
      </c>
      <c r="M151" s="59" t="s">
        <v>667</v>
      </c>
      <c r="N151" s="59" t="s">
        <v>667</v>
      </c>
      <c r="O151" s="185">
        <f t="shared" si="4"/>
        <v>598.2578397212543</v>
      </c>
      <c r="P151" s="185">
        <f t="shared" si="5"/>
        <v>563.41463414634143</v>
      </c>
      <c r="Q151" s="165" t="str">
        <f ca="1">IFERROR((VLOOKUP(A151,GM_Table,8,FALSE)-SUMIFS(D:D,A:A,A151,B:B,B151,C:C,C151)),"")</f>
        <v/>
      </c>
      <c r="R151" s="165" t="str">
        <f ca="1">IFERROR(CONCATENATE(VLOOKUP(A151,GM_Table,12,FALSE)," ",(VLOOKUP(A151,GM_Table,13,FALSE))),"")</f>
        <v/>
      </c>
    </row>
    <row r="152" spans="1:18" ht="15" x14ac:dyDescent="0.2">
      <c r="A152" s="155" t="s">
        <v>1135</v>
      </c>
      <c r="B152" s="169" t="s">
        <v>2985</v>
      </c>
      <c r="C152" s="169" t="s">
        <v>667</v>
      </c>
      <c r="D152" s="278">
        <v>4.45</v>
      </c>
      <c r="E152" s="282">
        <v>2643</v>
      </c>
      <c r="F152" s="283">
        <v>2500</v>
      </c>
      <c r="G152" s="171">
        <v>0</v>
      </c>
      <c r="H152" s="172">
        <v>0</v>
      </c>
      <c r="I152" s="173">
        <v>0</v>
      </c>
      <c r="J152" s="164" t="b">
        <f>IF(ISBLANK(CertifiedCrop[[#This Row],[1. Identifiant interne d’exploitation agricole*]]),"",IF(ISERROR(MATCH(CertifiedCrop[[#This Row],[1. Identifiant interne d’exploitation agricole*]],GroupMember[1. Identifiant interne d’exploitation agricole*],0)),FALSE,TRUE))</f>
        <v>1</v>
      </c>
      <c r="K152" s="164" t="b">
        <f t="array" ref="K152">IF(ISBLANK(CertifiedCrop[[#This Row],[2. Produit agricole certifié*]]),"",IF(ISERROR(MATCH(1,(#REF!=CertifiedCrop[[#This Row],[2. Produit agricole certifié*]])*(#REF!=CertifiedCrop[[#This Row],[3. Variété**]]),0)),FALSE,TRUE))</f>
        <v>0</v>
      </c>
      <c r="L152" s="21" t="s">
        <v>667</v>
      </c>
      <c r="M152" s="59" t="s">
        <v>667</v>
      </c>
      <c r="N152" s="59" t="s">
        <v>667</v>
      </c>
      <c r="O152" s="185">
        <f t="shared" si="4"/>
        <v>593.93258426966293</v>
      </c>
      <c r="P152" s="185">
        <f t="shared" si="5"/>
        <v>561.79775280898878</v>
      </c>
      <c r="Q152" s="165" t="str">
        <f ca="1">IFERROR((VLOOKUP(A152,GM_Table,8,FALSE)-SUMIFS(D:D,A:A,A152,B:B,B152,C:C,C152)),"")</f>
        <v/>
      </c>
      <c r="R152" s="165" t="str">
        <f ca="1">IFERROR(CONCATENATE(VLOOKUP(A152,GM_Table,12,FALSE)," ",(VLOOKUP(A152,GM_Table,13,FALSE))),"")</f>
        <v/>
      </c>
    </row>
    <row r="153" spans="1:18" ht="15" x14ac:dyDescent="0.2">
      <c r="A153" s="155" t="s">
        <v>1137</v>
      </c>
      <c r="B153" s="169" t="s">
        <v>2985</v>
      </c>
      <c r="C153" s="169" t="s">
        <v>667</v>
      </c>
      <c r="D153" s="278">
        <v>2.34</v>
      </c>
      <c r="E153" s="282">
        <v>1390</v>
      </c>
      <c r="F153" s="283">
        <v>1300</v>
      </c>
      <c r="G153" s="171">
        <v>0</v>
      </c>
      <c r="H153" s="172">
        <v>0</v>
      </c>
      <c r="I153" s="173">
        <v>0</v>
      </c>
      <c r="J153" s="164" t="b">
        <f>IF(ISBLANK(CertifiedCrop[[#This Row],[1. Identifiant interne d’exploitation agricole*]]),"",IF(ISERROR(MATCH(CertifiedCrop[[#This Row],[1. Identifiant interne d’exploitation agricole*]],GroupMember[1. Identifiant interne d’exploitation agricole*],0)),FALSE,TRUE))</f>
        <v>1</v>
      </c>
      <c r="K153" s="164" t="b">
        <f t="array" ref="K153">IF(ISBLANK(CertifiedCrop[[#This Row],[2. Produit agricole certifié*]]),"",IF(ISERROR(MATCH(1,(#REF!=CertifiedCrop[[#This Row],[2. Produit agricole certifié*]])*(#REF!=CertifiedCrop[[#This Row],[3. Variété**]]),0)),FALSE,TRUE))</f>
        <v>0</v>
      </c>
      <c r="L153" s="21" t="s">
        <v>667</v>
      </c>
      <c r="M153" s="59" t="s">
        <v>667</v>
      </c>
      <c r="N153" s="59" t="s">
        <v>667</v>
      </c>
      <c r="O153" s="185">
        <f t="shared" si="4"/>
        <v>594.01709401709411</v>
      </c>
      <c r="P153" s="185">
        <f t="shared" si="5"/>
        <v>555.55555555555554</v>
      </c>
      <c r="Q153" s="165" t="str">
        <f ca="1">IFERROR((VLOOKUP(A153,GM_Table,8,FALSE)-SUMIFS(D:D,A:A,A153,B:B,B153,C:C,C153)),"")</f>
        <v/>
      </c>
      <c r="R153" s="165" t="str">
        <f ca="1">IFERROR(CONCATENATE(VLOOKUP(A153,GM_Table,12,FALSE)," ",(VLOOKUP(A153,GM_Table,13,FALSE))),"")</f>
        <v/>
      </c>
    </row>
    <row r="154" spans="1:18" ht="15" x14ac:dyDescent="0.2">
      <c r="A154" s="155" t="s">
        <v>1141</v>
      </c>
      <c r="B154" s="169" t="s">
        <v>2985</v>
      </c>
      <c r="C154" s="169" t="s">
        <v>667</v>
      </c>
      <c r="D154" s="278">
        <v>2.3199999999999998</v>
      </c>
      <c r="E154" s="282">
        <v>1368</v>
      </c>
      <c r="F154" s="283">
        <v>1300</v>
      </c>
      <c r="G154" s="171">
        <v>0</v>
      </c>
      <c r="H154" s="172">
        <v>0</v>
      </c>
      <c r="I154" s="173">
        <v>0</v>
      </c>
      <c r="J154" s="164" t="b">
        <f>IF(ISBLANK(CertifiedCrop[[#This Row],[1. Identifiant interne d’exploitation agricole*]]),"",IF(ISERROR(MATCH(CertifiedCrop[[#This Row],[1. Identifiant interne d’exploitation agricole*]],GroupMember[1. Identifiant interne d’exploitation agricole*],0)),FALSE,TRUE))</f>
        <v>1</v>
      </c>
      <c r="K154" s="164" t="b">
        <f t="array" ref="K154">IF(ISBLANK(CertifiedCrop[[#This Row],[2. Produit agricole certifié*]]),"",IF(ISERROR(MATCH(1,(#REF!=CertifiedCrop[[#This Row],[2. Produit agricole certifié*]])*(#REF!=CertifiedCrop[[#This Row],[3. Variété**]]),0)),FALSE,TRUE))</f>
        <v>0</v>
      </c>
      <c r="L154" s="21" t="s">
        <v>667</v>
      </c>
      <c r="M154" s="59" t="s">
        <v>667</v>
      </c>
      <c r="N154" s="59" t="s">
        <v>667</v>
      </c>
      <c r="O154" s="185">
        <f t="shared" si="4"/>
        <v>589.65517241379314</v>
      </c>
      <c r="P154" s="185">
        <f t="shared" si="5"/>
        <v>560.34482758620697</v>
      </c>
      <c r="Q154" s="165" t="str">
        <f ca="1">IFERROR((VLOOKUP(A154,GM_Table,8,FALSE)-SUMIFS(D:D,A:A,A154,B:B,B154,C:C,C154)),"")</f>
        <v/>
      </c>
      <c r="R154" s="165" t="str">
        <f ca="1">IFERROR(CONCATENATE(VLOOKUP(A154,GM_Table,12,FALSE)," ",(VLOOKUP(A154,GM_Table,13,FALSE))),"")</f>
        <v/>
      </c>
    </row>
    <row r="155" spans="1:18" ht="15" x14ac:dyDescent="0.2">
      <c r="A155" s="155" t="s">
        <v>1144</v>
      </c>
      <c r="B155" s="169" t="s">
        <v>2985</v>
      </c>
      <c r="C155" s="169" t="s">
        <v>667</v>
      </c>
      <c r="D155" s="278">
        <v>2.27</v>
      </c>
      <c r="E155" s="282">
        <v>1348</v>
      </c>
      <c r="F155" s="283">
        <v>1300</v>
      </c>
      <c r="G155" s="171">
        <v>0</v>
      </c>
      <c r="H155" s="172">
        <v>0</v>
      </c>
      <c r="I155" s="173">
        <v>0</v>
      </c>
      <c r="J155" s="164" t="b">
        <f>IF(ISBLANK(CertifiedCrop[[#This Row],[1. Identifiant interne d’exploitation agricole*]]),"",IF(ISERROR(MATCH(CertifiedCrop[[#This Row],[1. Identifiant interne d’exploitation agricole*]],GroupMember[1. Identifiant interne d’exploitation agricole*],0)),FALSE,TRUE))</f>
        <v>1</v>
      </c>
      <c r="K155" s="164" t="b">
        <f t="array" ref="K155">IF(ISBLANK(CertifiedCrop[[#This Row],[2. Produit agricole certifié*]]),"",IF(ISERROR(MATCH(1,(#REF!=CertifiedCrop[[#This Row],[2. Produit agricole certifié*]])*(#REF!=CertifiedCrop[[#This Row],[3. Variété**]]),0)),FALSE,TRUE))</f>
        <v>0</v>
      </c>
      <c r="L155" s="21" t="s">
        <v>667</v>
      </c>
      <c r="M155" s="59" t="s">
        <v>667</v>
      </c>
      <c r="N155" s="59" t="s">
        <v>667</v>
      </c>
      <c r="O155" s="185">
        <f t="shared" si="4"/>
        <v>593.83259911894277</v>
      </c>
      <c r="P155" s="185">
        <f t="shared" si="5"/>
        <v>572.68722466960355</v>
      </c>
      <c r="Q155" s="165" t="str">
        <f ca="1">IFERROR((VLOOKUP(A155,GM_Table,8,FALSE)-SUMIFS(D:D,A:A,A155,B:B,B155,C:C,C155)),"")</f>
        <v/>
      </c>
      <c r="R155" s="165" t="str">
        <f ca="1">IFERROR(CONCATENATE(VLOOKUP(A155,GM_Table,12,FALSE)," ",(VLOOKUP(A155,GM_Table,13,FALSE))),"")</f>
        <v/>
      </c>
    </row>
    <row r="156" spans="1:18" ht="15" x14ac:dyDescent="0.2">
      <c r="A156" s="155" t="s">
        <v>1146</v>
      </c>
      <c r="B156" s="169" t="s">
        <v>2985</v>
      </c>
      <c r="C156" s="169" t="s">
        <v>667</v>
      </c>
      <c r="D156" s="278">
        <v>2.52</v>
      </c>
      <c r="E156" s="282">
        <v>1508</v>
      </c>
      <c r="F156" s="283">
        <v>1408</v>
      </c>
      <c r="G156" s="171">
        <v>0</v>
      </c>
      <c r="H156" s="172">
        <v>0</v>
      </c>
      <c r="I156" s="173">
        <v>0</v>
      </c>
      <c r="J156" s="164" t="b">
        <f>IF(ISBLANK(CertifiedCrop[[#This Row],[1. Identifiant interne d’exploitation agricole*]]),"",IF(ISERROR(MATCH(CertifiedCrop[[#This Row],[1. Identifiant interne d’exploitation agricole*]],GroupMember[1. Identifiant interne d’exploitation agricole*],0)),FALSE,TRUE))</f>
        <v>1</v>
      </c>
      <c r="K156" s="164" t="b">
        <f t="array" ref="K156">IF(ISBLANK(CertifiedCrop[[#This Row],[2. Produit agricole certifié*]]),"",IF(ISERROR(MATCH(1,(#REF!=CertifiedCrop[[#This Row],[2. Produit agricole certifié*]])*(#REF!=CertifiedCrop[[#This Row],[3. Variété**]]),0)),FALSE,TRUE))</f>
        <v>0</v>
      </c>
      <c r="L156" s="21" t="s">
        <v>667</v>
      </c>
      <c r="M156" s="59" t="s">
        <v>667</v>
      </c>
      <c r="N156" s="59" t="s">
        <v>667</v>
      </c>
      <c r="O156" s="185">
        <f t="shared" si="4"/>
        <v>598.41269841269843</v>
      </c>
      <c r="P156" s="185">
        <f t="shared" si="5"/>
        <v>558.73015873015868</v>
      </c>
      <c r="Q156" s="165" t="str">
        <f ca="1">IFERROR((VLOOKUP(A156,GM_Table,8,FALSE)-SUMIFS(D:D,A:A,A156,B:B,B156,C:C,C156)),"")</f>
        <v/>
      </c>
      <c r="R156" s="165" t="str">
        <f ca="1">IFERROR(CONCATENATE(VLOOKUP(A156,GM_Table,12,FALSE)," ",(VLOOKUP(A156,GM_Table,13,FALSE))),"")</f>
        <v/>
      </c>
    </row>
    <row r="157" spans="1:18" ht="15" x14ac:dyDescent="0.2">
      <c r="A157" s="155" t="s">
        <v>1150</v>
      </c>
      <c r="B157" s="169" t="s">
        <v>2985</v>
      </c>
      <c r="C157" s="169" t="s">
        <v>667</v>
      </c>
      <c r="D157" s="278">
        <v>3.92</v>
      </c>
      <c r="E157" s="282">
        <v>2328</v>
      </c>
      <c r="F157" s="283">
        <v>2230</v>
      </c>
      <c r="G157" s="171">
        <v>0</v>
      </c>
      <c r="H157" s="172">
        <v>0</v>
      </c>
      <c r="I157" s="173">
        <v>0</v>
      </c>
      <c r="J157" s="164" t="b">
        <f>IF(ISBLANK(CertifiedCrop[[#This Row],[1. Identifiant interne d’exploitation agricole*]]),"",IF(ISERROR(MATCH(CertifiedCrop[[#This Row],[1. Identifiant interne d’exploitation agricole*]],GroupMember[1. Identifiant interne d’exploitation agricole*],0)),FALSE,TRUE))</f>
        <v>1</v>
      </c>
      <c r="K157" s="164" t="b">
        <f t="array" ref="K157">IF(ISBLANK(CertifiedCrop[[#This Row],[2. Produit agricole certifié*]]),"",IF(ISERROR(MATCH(1,(#REF!=CertifiedCrop[[#This Row],[2. Produit agricole certifié*]])*(#REF!=CertifiedCrop[[#This Row],[3. Variété**]]),0)),FALSE,TRUE))</f>
        <v>0</v>
      </c>
      <c r="L157" s="21" t="s">
        <v>667</v>
      </c>
      <c r="M157" s="59" t="s">
        <v>667</v>
      </c>
      <c r="N157" s="59" t="s">
        <v>667</v>
      </c>
      <c r="O157" s="185">
        <f t="shared" si="4"/>
        <v>593.87755102040819</v>
      </c>
      <c r="P157" s="185">
        <f t="shared" si="5"/>
        <v>568.87755102040819</v>
      </c>
      <c r="Q157" s="165" t="str">
        <f ca="1">IFERROR((VLOOKUP(A157,GM_Table,8,FALSE)-SUMIFS(D:D,A:A,A157,B:B,B157,C:C,C157)),"")</f>
        <v/>
      </c>
      <c r="R157" s="165" t="str">
        <f ca="1">IFERROR(CONCATENATE(VLOOKUP(A157,GM_Table,12,FALSE)," ",(VLOOKUP(A157,GM_Table,13,FALSE))),"")</f>
        <v/>
      </c>
    </row>
    <row r="158" spans="1:18" ht="15" x14ac:dyDescent="0.2">
      <c r="A158" s="155" t="s">
        <v>1153</v>
      </c>
      <c r="B158" s="169" t="s">
        <v>2985</v>
      </c>
      <c r="C158" s="169" t="s">
        <v>667</v>
      </c>
      <c r="D158" s="278">
        <v>3.02</v>
      </c>
      <c r="E158" s="282">
        <v>1807</v>
      </c>
      <c r="F158" s="283">
        <v>1680</v>
      </c>
      <c r="G158" s="171">
        <v>0</v>
      </c>
      <c r="H158" s="172">
        <v>0</v>
      </c>
      <c r="I158" s="173">
        <v>0</v>
      </c>
      <c r="J158" s="164" t="b">
        <f>IF(ISBLANK(CertifiedCrop[[#This Row],[1. Identifiant interne d’exploitation agricole*]]),"",IF(ISERROR(MATCH(CertifiedCrop[[#This Row],[1. Identifiant interne d’exploitation agricole*]],GroupMember[1. Identifiant interne d’exploitation agricole*],0)),FALSE,TRUE))</f>
        <v>1</v>
      </c>
      <c r="K158" s="164" t="b">
        <f t="array" ref="K158">IF(ISBLANK(CertifiedCrop[[#This Row],[2. Produit agricole certifié*]]),"",IF(ISERROR(MATCH(1,(#REF!=CertifiedCrop[[#This Row],[2. Produit agricole certifié*]])*(#REF!=CertifiedCrop[[#This Row],[3. Variété**]]),0)),FALSE,TRUE))</f>
        <v>0</v>
      </c>
      <c r="L158" s="21" t="s">
        <v>667</v>
      </c>
      <c r="M158" s="59" t="s">
        <v>667</v>
      </c>
      <c r="N158" s="59" t="s">
        <v>667</v>
      </c>
      <c r="O158" s="185">
        <f t="shared" si="4"/>
        <v>598.34437086092714</v>
      </c>
      <c r="P158" s="185">
        <f t="shared" si="5"/>
        <v>556.29139072847681</v>
      </c>
      <c r="Q158" s="165" t="str">
        <f ca="1">IFERROR((VLOOKUP(A158,GM_Table,8,FALSE)-SUMIFS(D:D,A:A,A158,B:B,B158,C:C,C158)),"")</f>
        <v/>
      </c>
      <c r="R158" s="165" t="str">
        <f ca="1">IFERROR(CONCATENATE(VLOOKUP(A158,GM_Table,12,FALSE)," ",(VLOOKUP(A158,GM_Table,13,FALSE))),"")</f>
        <v/>
      </c>
    </row>
    <row r="159" spans="1:18" ht="15" x14ac:dyDescent="0.2">
      <c r="A159" s="155" t="s">
        <v>1157</v>
      </c>
      <c r="B159" s="169" t="s">
        <v>2985</v>
      </c>
      <c r="C159" s="169" t="s">
        <v>667</v>
      </c>
      <c r="D159" s="278">
        <v>2.46</v>
      </c>
      <c r="E159" s="282">
        <v>1451</v>
      </c>
      <c r="F159" s="283">
        <v>1350</v>
      </c>
      <c r="G159" s="171">
        <v>0</v>
      </c>
      <c r="H159" s="172">
        <v>0</v>
      </c>
      <c r="I159" s="173">
        <v>0</v>
      </c>
      <c r="J159" s="164" t="b">
        <f>IF(ISBLANK(CertifiedCrop[[#This Row],[1. Identifiant interne d’exploitation agricole*]]),"",IF(ISERROR(MATCH(CertifiedCrop[[#This Row],[1. Identifiant interne d’exploitation agricole*]],GroupMember[1. Identifiant interne d’exploitation agricole*],0)),FALSE,TRUE))</f>
        <v>1</v>
      </c>
      <c r="K159" s="164" t="b">
        <f t="array" ref="K159">IF(ISBLANK(CertifiedCrop[[#This Row],[2. Produit agricole certifié*]]),"",IF(ISERROR(MATCH(1,(#REF!=CertifiedCrop[[#This Row],[2. Produit agricole certifié*]])*(#REF!=CertifiedCrop[[#This Row],[3. Variété**]]),0)),FALSE,TRUE))</f>
        <v>0</v>
      </c>
      <c r="L159" s="21" t="s">
        <v>667</v>
      </c>
      <c r="M159" s="59" t="s">
        <v>667</v>
      </c>
      <c r="N159" s="59" t="s">
        <v>667</v>
      </c>
      <c r="O159" s="185">
        <f t="shared" si="4"/>
        <v>589.83739837398377</v>
      </c>
      <c r="P159" s="185">
        <f t="shared" si="5"/>
        <v>548.78048780487802</v>
      </c>
      <c r="Q159" s="165" t="str">
        <f ca="1">IFERROR((VLOOKUP(A159,GM_Table,8,FALSE)-SUMIFS(D:D,A:A,A159,B:B,B159,C:C,C159)),"")</f>
        <v/>
      </c>
      <c r="R159" s="165" t="str">
        <f ca="1">IFERROR(CONCATENATE(VLOOKUP(A159,GM_Table,12,FALSE)," ",(VLOOKUP(A159,GM_Table,13,FALSE))),"")</f>
        <v/>
      </c>
    </row>
    <row r="160" spans="1:18" ht="15" x14ac:dyDescent="0.2">
      <c r="A160" s="155" t="s">
        <v>1159</v>
      </c>
      <c r="B160" s="169" t="s">
        <v>2985</v>
      </c>
      <c r="C160" s="169" t="s">
        <v>667</v>
      </c>
      <c r="D160" s="278">
        <v>3.32</v>
      </c>
      <c r="E160" s="282">
        <v>1986</v>
      </c>
      <c r="F160" s="283">
        <v>1900</v>
      </c>
      <c r="G160" s="171">
        <v>0</v>
      </c>
      <c r="H160" s="172">
        <v>0</v>
      </c>
      <c r="I160" s="173">
        <v>0</v>
      </c>
      <c r="J160" s="164" t="b">
        <f>IF(ISBLANK(CertifiedCrop[[#This Row],[1. Identifiant interne d’exploitation agricole*]]),"",IF(ISERROR(MATCH(CertifiedCrop[[#This Row],[1. Identifiant interne d’exploitation agricole*]],GroupMember[1. Identifiant interne d’exploitation agricole*],0)),FALSE,TRUE))</f>
        <v>1</v>
      </c>
      <c r="K160" s="164" t="b">
        <f t="array" ref="K160">IF(ISBLANK(CertifiedCrop[[#This Row],[2. Produit agricole certifié*]]),"",IF(ISERROR(MATCH(1,(#REF!=CertifiedCrop[[#This Row],[2. Produit agricole certifié*]])*(#REF!=CertifiedCrop[[#This Row],[3. Variété**]]),0)),FALSE,TRUE))</f>
        <v>0</v>
      </c>
      <c r="L160" s="21" t="s">
        <v>667</v>
      </c>
      <c r="M160" s="59" t="s">
        <v>667</v>
      </c>
      <c r="N160" s="59" t="s">
        <v>667</v>
      </c>
      <c r="O160" s="185">
        <f t="shared" si="4"/>
        <v>598.19277108433732</v>
      </c>
      <c r="P160" s="185">
        <f t="shared" si="5"/>
        <v>572.28915662650604</v>
      </c>
      <c r="Q160" s="165" t="str">
        <f ca="1">IFERROR((VLOOKUP(A160,GM_Table,8,FALSE)-SUMIFS(D:D,A:A,A160,B:B,B160,C:C,C160)),"")</f>
        <v/>
      </c>
      <c r="R160" s="165" t="str">
        <f ca="1">IFERROR(CONCATENATE(VLOOKUP(A160,GM_Table,12,FALSE)," ",(VLOOKUP(A160,GM_Table,13,FALSE))),"")</f>
        <v/>
      </c>
    </row>
    <row r="161" spans="1:18" ht="15" x14ac:dyDescent="0.2">
      <c r="A161" s="155" t="s">
        <v>1163</v>
      </c>
      <c r="B161" s="169" t="s">
        <v>2985</v>
      </c>
      <c r="C161" s="169" t="s">
        <v>667</v>
      </c>
      <c r="D161" s="278">
        <v>2</v>
      </c>
      <c r="E161" s="282">
        <v>1188</v>
      </c>
      <c r="F161" s="283">
        <v>1100</v>
      </c>
      <c r="G161" s="171">
        <v>0</v>
      </c>
      <c r="H161" s="172">
        <v>0</v>
      </c>
      <c r="I161" s="173">
        <v>0</v>
      </c>
      <c r="J161" s="164" t="b">
        <f>IF(ISBLANK(CertifiedCrop[[#This Row],[1. Identifiant interne d’exploitation agricole*]]),"",IF(ISERROR(MATCH(CertifiedCrop[[#This Row],[1. Identifiant interne d’exploitation agricole*]],GroupMember[1. Identifiant interne d’exploitation agricole*],0)),FALSE,TRUE))</f>
        <v>1</v>
      </c>
      <c r="K161" s="164" t="b">
        <f t="array" ref="K161">IF(ISBLANK(CertifiedCrop[[#This Row],[2. Produit agricole certifié*]]),"",IF(ISERROR(MATCH(1,(#REF!=CertifiedCrop[[#This Row],[2. Produit agricole certifié*]])*(#REF!=CertifiedCrop[[#This Row],[3. Variété**]]),0)),FALSE,TRUE))</f>
        <v>0</v>
      </c>
      <c r="L161" s="21" t="s">
        <v>667</v>
      </c>
      <c r="M161" s="59" t="s">
        <v>667</v>
      </c>
      <c r="N161" s="59" t="s">
        <v>667</v>
      </c>
      <c r="O161" s="185">
        <f t="shared" si="4"/>
        <v>594</v>
      </c>
      <c r="P161" s="185">
        <f t="shared" si="5"/>
        <v>550</v>
      </c>
      <c r="Q161" s="165" t="str">
        <f ca="1">IFERROR((VLOOKUP(A161,GM_Table,8,FALSE)-SUMIFS(D:D,A:A,A161,B:B,B161,C:C,C161)),"")</f>
        <v/>
      </c>
      <c r="R161" s="165" t="str">
        <f ca="1">IFERROR(CONCATENATE(VLOOKUP(A161,GM_Table,12,FALSE)," ",(VLOOKUP(A161,GM_Table,13,FALSE))),"")</f>
        <v/>
      </c>
    </row>
    <row r="162" spans="1:18" ht="15" x14ac:dyDescent="0.2">
      <c r="A162" s="155" t="s">
        <v>1166</v>
      </c>
      <c r="B162" s="169" t="s">
        <v>2985</v>
      </c>
      <c r="C162" s="169" t="s">
        <v>667</v>
      </c>
      <c r="D162" s="278">
        <v>4.9400000000000004</v>
      </c>
      <c r="E162" s="282">
        <v>2891</v>
      </c>
      <c r="F162" s="283">
        <v>2800</v>
      </c>
      <c r="G162" s="171">
        <v>0</v>
      </c>
      <c r="H162" s="172">
        <v>0</v>
      </c>
      <c r="I162" s="173">
        <v>0</v>
      </c>
      <c r="J162" s="164" t="b">
        <f>IF(ISBLANK(CertifiedCrop[[#This Row],[1. Identifiant interne d’exploitation agricole*]]),"",IF(ISERROR(MATCH(CertifiedCrop[[#This Row],[1. Identifiant interne d’exploitation agricole*]],GroupMember[1. Identifiant interne d’exploitation agricole*],0)),FALSE,TRUE))</f>
        <v>1</v>
      </c>
      <c r="K162" s="164" t="b">
        <f t="array" ref="K162">IF(ISBLANK(CertifiedCrop[[#This Row],[2. Produit agricole certifié*]]),"",IF(ISERROR(MATCH(1,(#REF!=CertifiedCrop[[#This Row],[2. Produit agricole certifié*]])*(#REF!=CertifiedCrop[[#This Row],[3. Variété**]]),0)),FALSE,TRUE))</f>
        <v>0</v>
      </c>
      <c r="L162" s="21" t="s">
        <v>667</v>
      </c>
      <c r="M162" s="59" t="s">
        <v>667</v>
      </c>
      <c r="N162" s="59" t="s">
        <v>667</v>
      </c>
      <c r="O162" s="185">
        <f t="shared" si="4"/>
        <v>585.22267206477727</v>
      </c>
      <c r="P162" s="185">
        <f t="shared" si="5"/>
        <v>566.80161943319831</v>
      </c>
      <c r="Q162" s="165" t="str">
        <f ca="1">IFERROR((VLOOKUP(A162,GM_Table,8,FALSE)-SUMIFS(D:D,A:A,A162,B:B,B162,C:C,C162)),"")</f>
        <v/>
      </c>
      <c r="R162" s="165" t="str">
        <f ca="1">IFERROR(CONCATENATE(VLOOKUP(A162,GM_Table,12,FALSE)," ",(VLOOKUP(A162,GM_Table,13,FALSE))),"")</f>
        <v/>
      </c>
    </row>
    <row r="163" spans="1:18" ht="15" x14ac:dyDescent="0.2">
      <c r="A163" s="155" t="s">
        <v>1170</v>
      </c>
      <c r="B163" s="169" t="s">
        <v>2985</v>
      </c>
      <c r="C163" s="169" t="s">
        <v>667</v>
      </c>
      <c r="D163" s="279">
        <v>2.42</v>
      </c>
      <c r="E163" s="282">
        <v>1420</v>
      </c>
      <c r="F163" s="282">
        <v>1300</v>
      </c>
      <c r="G163" s="171">
        <v>0</v>
      </c>
      <c r="H163" s="172">
        <v>0</v>
      </c>
      <c r="I163" s="173">
        <v>0</v>
      </c>
      <c r="J163" s="164" t="b">
        <f>IF(ISBLANK(CertifiedCrop[[#This Row],[1. Identifiant interne d’exploitation agricole*]]),"",IF(ISERROR(MATCH(CertifiedCrop[[#This Row],[1. Identifiant interne d’exploitation agricole*]],GroupMember[1. Identifiant interne d’exploitation agricole*],0)),FALSE,TRUE))</f>
        <v>1</v>
      </c>
      <c r="K163" s="164" t="b">
        <f t="array" ref="K163">IF(ISBLANK(CertifiedCrop[[#This Row],[2. Produit agricole certifié*]]),"",IF(ISERROR(MATCH(1,(#REF!=CertifiedCrop[[#This Row],[2. Produit agricole certifié*]])*(#REF!=CertifiedCrop[[#This Row],[3. Variété**]]),0)),FALSE,TRUE))</f>
        <v>0</v>
      </c>
      <c r="L163" s="21" t="s">
        <v>667</v>
      </c>
      <c r="M163" s="59" t="s">
        <v>667</v>
      </c>
      <c r="N163" s="59" t="s">
        <v>667</v>
      </c>
      <c r="O163" s="185">
        <f t="shared" si="4"/>
        <v>586.77685950413229</v>
      </c>
      <c r="P163" s="185">
        <f t="shared" si="5"/>
        <v>537.19008264462809</v>
      </c>
      <c r="Q163" s="165" t="str">
        <f ca="1">IFERROR((VLOOKUP(A163,GM_Table,8,FALSE)-SUMIFS(D:D,A:A,A163,B:B,B163,C:C,C163)),"")</f>
        <v/>
      </c>
      <c r="R163" s="165" t="str">
        <f ca="1">IFERROR(CONCATENATE(VLOOKUP(A163,GM_Table,12,FALSE)," ",(VLOOKUP(A163,GM_Table,13,FALSE))),"")</f>
        <v/>
      </c>
    </row>
    <row r="164" spans="1:18" ht="15" x14ac:dyDescent="0.2">
      <c r="A164" s="155" t="s">
        <v>1173</v>
      </c>
      <c r="B164" s="169" t="s">
        <v>2985</v>
      </c>
      <c r="C164" s="169" t="s">
        <v>667</v>
      </c>
      <c r="D164" s="278">
        <v>3.56</v>
      </c>
      <c r="E164" s="282">
        <v>2070</v>
      </c>
      <c r="F164" s="283">
        <v>2000</v>
      </c>
      <c r="G164" s="171">
        <v>0</v>
      </c>
      <c r="H164" s="172">
        <v>0</v>
      </c>
      <c r="I164" s="173">
        <v>0</v>
      </c>
      <c r="J164" s="164" t="b">
        <f>IF(ISBLANK(CertifiedCrop[[#This Row],[1. Identifiant interne d’exploitation agricole*]]),"",IF(ISERROR(MATCH(CertifiedCrop[[#This Row],[1. Identifiant interne d’exploitation agricole*]],GroupMember[1. Identifiant interne d’exploitation agricole*],0)),FALSE,TRUE))</f>
        <v>1</v>
      </c>
      <c r="K164" s="164" t="b">
        <f t="array" ref="K164">IF(ISBLANK(CertifiedCrop[[#This Row],[2. Produit agricole certifié*]]),"",IF(ISERROR(MATCH(1,(#REF!=CertifiedCrop[[#This Row],[2. Produit agricole certifié*]])*(#REF!=CertifiedCrop[[#This Row],[3. Variété**]]),0)),FALSE,TRUE))</f>
        <v>0</v>
      </c>
      <c r="L164" s="21" t="s">
        <v>667</v>
      </c>
      <c r="M164" s="59" t="s">
        <v>667</v>
      </c>
      <c r="N164" s="59" t="s">
        <v>667</v>
      </c>
      <c r="O164" s="185">
        <f t="shared" si="4"/>
        <v>581.4606741573034</v>
      </c>
      <c r="P164" s="185">
        <f t="shared" si="5"/>
        <v>561.79775280898878</v>
      </c>
      <c r="Q164" s="165" t="str">
        <f ca="1">IFERROR((VLOOKUP(A164,GM_Table,8,FALSE)-SUMIFS(D:D,A:A,A164,B:B,B164,C:C,C164)),"")</f>
        <v/>
      </c>
      <c r="R164" s="165" t="str">
        <f ca="1">IFERROR(CONCATENATE(VLOOKUP(A164,GM_Table,12,FALSE)," ",(VLOOKUP(A164,GM_Table,13,FALSE))),"")</f>
        <v/>
      </c>
    </row>
    <row r="165" spans="1:18" ht="15" x14ac:dyDescent="0.2">
      <c r="A165" s="155" t="s">
        <v>1176</v>
      </c>
      <c r="B165" s="169" t="s">
        <v>2985</v>
      </c>
      <c r="C165" s="169" t="s">
        <v>667</v>
      </c>
      <c r="D165" s="278">
        <v>3.87</v>
      </c>
      <c r="E165" s="282">
        <v>2300</v>
      </c>
      <c r="F165" s="283">
        <v>2200</v>
      </c>
      <c r="G165" s="171">
        <v>0</v>
      </c>
      <c r="H165" s="172">
        <v>0</v>
      </c>
      <c r="I165" s="173">
        <v>0</v>
      </c>
      <c r="J165" s="164" t="b">
        <f>IF(ISBLANK(CertifiedCrop[[#This Row],[1. Identifiant interne d’exploitation agricole*]]),"",IF(ISERROR(MATCH(CertifiedCrop[[#This Row],[1. Identifiant interne d’exploitation agricole*]],GroupMember[1. Identifiant interne d’exploitation agricole*],0)),FALSE,TRUE))</f>
        <v>1</v>
      </c>
      <c r="K165" s="164" t="b">
        <f t="array" ref="K165">IF(ISBLANK(CertifiedCrop[[#This Row],[2. Produit agricole certifié*]]),"",IF(ISERROR(MATCH(1,(#REF!=CertifiedCrop[[#This Row],[2. Produit agricole certifié*]])*(#REF!=CertifiedCrop[[#This Row],[3. Variété**]]),0)),FALSE,TRUE))</f>
        <v>0</v>
      </c>
      <c r="L165" s="21" t="s">
        <v>667</v>
      </c>
      <c r="M165" s="59" t="s">
        <v>667</v>
      </c>
      <c r="N165" s="59" t="s">
        <v>667</v>
      </c>
      <c r="O165" s="185">
        <f t="shared" si="4"/>
        <v>594.3152454780361</v>
      </c>
      <c r="P165" s="185">
        <f t="shared" si="5"/>
        <v>568.47545219638243</v>
      </c>
      <c r="Q165" s="165" t="str">
        <f ca="1">IFERROR((VLOOKUP(A165,GM_Table,8,FALSE)-SUMIFS(D:D,A:A,A165,B:B,B165,C:C,C165)),"")</f>
        <v/>
      </c>
      <c r="R165" s="165" t="str">
        <f ca="1">IFERROR(CONCATENATE(VLOOKUP(A165,GM_Table,12,FALSE)," ",(VLOOKUP(A165,GM_Table,13,FALSE))),"")</f>
        <v/>
      </c>
    </row>
    <row r="166" spans="1:18" ht="15" x14ac:dyDescent="0.2">
      <c r="A166" s="155" t="s">
        <v>1178</v>
      </c>
      <c r="B166" s="169" t="s">
        <v>2985</v>
      </c>
      <c r="C166" s="169" t="s">
        <v>667</v>
      </c>
      <c r="D166" s="278">
        <v>3</v>
      </c>
      <c r="E166" s="282">
        <v>1794</v>
      </c>
      <c r="F166" s="283">
        <v>1600</v>
      </c>
      <c r="G166" s="171">
        <v>0</v>
      </c>
      <c r="H166" s="172">
        <v>0</v>
      </c>
      <c r="I166" s="173">
        <v>0</v>
      </c>
      <c r="J166" s="164" t="b">
        <f>IF(ISBLANK(CertifiedCrop[[#This Row],[1. Identifiant interne d’exploitation agricole*]]),"",IF(ISERROR(MATCH(CertifiedCrop[[#This Row],[1. Identifiant interne d’exploitation agricole*]],GroupMember[1. Identifiant interne d’exploitation agricole*],0)),FALSE,TRUE))</f>
        <v>1</v>
      </c>
      <c r="K166" s="164" t="b">
        <f t="array" ref="K166">IF(ISBLANK(CertifiedCrop[[#This Row],[2. Produit agricole certifié*]]),"",IF(ISERROR(MATCH(1,(#REF!=CertifiedCrop[[#This Row],[2. Produit agricole certifié*]])*(#REF!=CertifiedCrop[[#This Row],[3. Variété**]]),0)),FALSE,TRUE))</f>
        <v>0</v>
      </c>
      <c r="L166" s="21" t="s">
        <v>667</v>
      </c>
      <c r="M166" s="59" t="s">
        <v>667</v>
      </c>
      <c r="N166" s="59" t="s">
        <v>667</v>
      </c>
      <c r="O166" s="185">
        <f t="shared" si="4"/>
        <v>598</v>
      </c>
      <c r="P166" s="185">
        <f t="shared" si="5"/>
        <v>533.33333333333337</v>
      </c>
      <c r="Q166" s="165" t="str">
        <f ca="1">IFERROR((VLOOKUP(A166,GM_Table,8,FALSE)-SUMIFS(D:D,A:A,A166,B:B,B166,C:C,C166)),"")</f>
        <v/>
      </c>
      <c r="R166" s="165" t="str">
        <f ca="1">IFERROR(CONCATENATE(VLOOKUP(A166,GM_Table,12,FALSE)," ",(VLOOKUP(A166,GM_Table,13,FALSE))),"")</f>
        <v/>
      </c>
    </row>
    <row r="167" spans="1:18" ht="15" x14ac:dyDescent="0.2">
      <c r="A167" s="155" t="s">
        <v>1181</v>
      </c>
      <c r="B167" s="169" t="s">
        <v>2985</v>
      </c>
      <c r="C167" s="169" t="s">
        <v>667</v>
      </c>
      <c r="D167" s="278">
        <v>4.09</v>
      </c>
      <c r="E167" s="282">
        <v>2340</v>
      </c>
      <c r="F167" s="283">
        <v>2245</v>
      </c>
      <c r="G167" s="171">
        <v>0</v>
      </c>
      <c r="H167" s="172">
        <v>0</v>
      </c>
      <c r="I167" s="173">
        <v>0</v>
      </c>
      <c r="J167" s="164" t="b">
        <f>IF(ISBLANK(CertifiedCrop[[#This Row],[1. Identifiant interne d’exploitation agricole*]]),"",IF(ISERROR(MATCH(CertifiedCrop[[#This Row],[1. Identifiant interne d’exploitation agricole*]],GroupMember[1. Identifiant interne d’exploitation agricole*],0)),FALSE,TRUE))</f>
        <v>1</v>
      </c>
      <c r="K167" s="164" t="b">
        <f t="array" ref="K167">IF(ISBLANK(CertifiedCrop[[#This Row],[2. Produit agricole certifié*]]),"",IF(ISERROR(MATCH(1,(#REF!=CertifiedCrop[[#This Row],[2. Produit agricole certifié*]])*(#REF!=CertifiedCrop[[#This Row],[3. Variété**]]),0)),FALSE,TRUE))</f>
        <v>0</v>
      </c>
      <c r="L167" s="21" t="s">
        <v>667</v>
      </c>
      <c r="M167" s="59" t="s">
        <v>667</v>
      </c>
      <c r="N167" s="59" t="s">
        <v>667</v>
      </c>
      <c r="O167" s="185">
        <f t="shared" si="4"/>
        <v>572.12713936430316</v>
      </c>
      <c r="P167" s="185">
        <f t="shared" si="5"/>
        <v>548.89975550122256</v>
      </c>
      <c r="Q167" s="165" t="str">
        <f ca="1">IFERROR((VLOOKUP(A167,GM_Table,8,FALSE)-SUMIFS(D:D,A:A,A167,B:B,B167,C:C,C167)),"")</f>
        <v/>
      </c>
      <c r="R167" s="165" t="str">
        <f ca="1">IFERROR(CONCATENATE(VLOOKUP(A167,GM_Table,12,FALSE)," ",(VLOOKUP(A167,GM_Table,13,FALSE))),"")</f>
        <v/>
      </c>
    </row>
    <row r="168" spans="1:18" ht="15" x14ac:dyDescent="0.2">
      <c r="A168" s="155" t="s">
        <v>1184</v>
      </c>
      <c r="B168" s="169" t="s">
        <v>2985</v>
      </c>
      <c r="C168" s="169" t="s">
        <v>667</v>
      </c>
      <c r="D168" s="278">
        <v>3.22</v>
      </c>
      <c r="E168" s="282">
        <v>1904</v>
      </c>
      <c r="F168" s="283">
        <v>1780</v>
      </c>
      <c r="G168" s="171">
        <v>0</v>
      </c>
      <c r="H168" s="172">
        <v>0</v>
      </c>
      <c r="I168" s="173">
        <v>0</v>
      </c>
      <c r="J168" s="164" t="b">
        <f>IF(ISBLANK(CertifiedCrop[[#This Row],[1. Identifiant interne d’exploitation agricole*]]),"",IF(ISERROR(MATCH(CertifiedCrop[[#This Row],[1. Identifiant interne d’exploitation agricole*]],GroupMember[1. Identifiant interne d’exploitation agricole*],0)),FALSE,TRUE))</f>
        <v>1</v>
      </c>
      <c r="K168" s="164" t="b">
        <f t="array" ref="K168">IF(ISBLANK(CertifiedCrop[[#This Row],[2. Produit agricole certifié*]]),"",IF(ISERROR(MATCH(1,(#REF!=CertifiedCrop[[#This Row],[2. Produit agricole certifié*]])*(#REF!=CertifiedCrop[[#This Row],[3. Variété**]]),0)),FALSE,TRUE))</f>
        <v>0</v>
      </c>
      <c r="L168" s="21" t="s">
        <v>667</v>
      </c>
      <c r="M168" s="59" t="s">
        <v>667</v>
      </c>
      <c r="N168" s="59" t="s">
        <v>667</v>
      </c>
      <c r="O168" s="185">
        <f t="shared" si="4"/>
        <v>591.30434782608688</v>
      </c>
      <c r="P168" s="185">
        <f t="shared" si="5"/>
        <v>552.79503105590061</v>
      </c>
      <c r="Q168" s="165" t="str">
        <f ca="1">IFERROR((VLOOKUP(A168,GM_Table,8,FALSE)-SUMIFS(D:D,A:A,A168,B:B,B168,C:C,C168)),"")</f>
        <v/>
      </c>
      <c r="R168" s="165" t="str">
        <f ca="1">IFERROR(CONCATENATE(VLOOKUP(A168,GM_Table,12,FALSE)," ",(VLOOKUP(A168,GM_Table,13,FALSE))),"")</f>
        <v/>
      </c>
    </row>
    <row r="169" spans="1:18" ht="15" x14ac:dyDescent="0.2">
      <c r="A169" s="155" t="s">
        <v>1187</v>
      </c>
      <c r="B169" s="169" t="s">
        <v>2985</v>
      </c>
      <c r="C169" s="169" t="s">
        <v>667</v>
      </c>
      <c r="D169" s="278">
        <v>4</v>
      </c>
      <c r="E169" s="282">
        <v>2360</v>
      </c>
      <c r="F169" s="283">
        <v>2290</v>
      </c>
      <c r="G169" s="171">
        <v>0</v>
      </c>
      <c r="H169" s="172">
        <v>0</v>
      </c>
      <c r="I169" s="173">
        <v>0</v>
      </c>
      <c r="J169" s="164" t="b">
        <f>IF(ISBLANK(CertifiedCrop[[#This Row],[1. Identifiant interne d’exploitation agricole*]]),"",IF(ISERROR(MATCH(CertifiedCrop[[#This Row],[1. Identifiant interne d’exploitation agricole*]],GroupMember[1. Identifiant interne d’exploitation agricole*],0)),FALSE,TRUE))</f>
        <v>1</v>
      </c>
      <c r="K169" s="164" t="b">
        <f t="array" ref="K169">IF(ISBLANK(CertifiedCrop[[#This Row],[2. Produit agricole certifié*]]),"",IF(ISERROR(MATCH(1,(#REF!=CertifiedCrop[[#This Row],[2. Produit agricole certifié*]])*(#REF!=CertifiedCrop[[#This Row],[3. Variété**]]),0)),FALSE,TRUE))</f>
        <v>0</v>
      </c>
      <c r="L169" s="21" t="s">
        <v>667</v>
      </c>
      <c r="M169" s="59" t="s">
        <v>667</v>
      </c>
      <c r="N169" s="59" t="s">
        <v>667</v>
      </c>
      <c r="O169" s="185">
        <f t="shared" si="4"/>
        <v>590</v>
      </c>
      <c r="P169" s="185">
        <f t="shared" si="5"/>
        <v>572.5</v>
      </c>
      <c r="Q169" s="165" t="str">
        <f ca="1">IFERROR((VLOOKUP(A169,GM_Table,8,FALSE)-SUMIFS(D:D,A:A,A169,B:B,B169,C:C,C169)),"")</f>
        <v/>
      </c>
      <c r="R169" s="165" t="str">
        <f ca="1">IFERROR(CONCATENATE(VLOOKUP(A169,GM_Table,12,FALSE)," ",(VLOOKUP(A169,GM_Table,13,FALSE))),"")</f>
        <v/>
      </c>
    </row>
    <row r="170" spans="1:18" ht="15" x14ac:dyDescent="0.2">
      <c r="A170" s="155" t="s">
        <v>1192</v>
      </c>
      <c r="B170" s="169" t="s">
        <v>2985</v>
      </c>
      <c r="C170" s="169" t="s">
        <v>667</v>
      </c>
      <c r="D170" s="278">
        <v>2.5</v>
      </c>
      <c r="E170" s="282">
        <v>1452</v>
      </c>
      <c r="F170" s="283">
        <v>1400</v>
      </c>
      <c r="G170" s="171">
        <v>0</v>
      </c>
      <c r="H170" s="172">
        <v>0</v>
      </c>
      <c r="I170" s="173">
        <v>0</v>
      </c>
      <c r="J170" s="164" t="b">
        <f>IF(ISBLANK(CertifiedCrop[[#This Row],[1. Identifiant interne d’exploitation agricole*]]),"",IF(ISERROR(MATCH(CertifiedCrop[[#This Row],[1. Identifiant interne d’exploitation agricole*]],GroupMember[1. Identifiant interne d’exploitation agricole*],0)),FALSE,TRUE))</f>
        <v>1</v>
      </c>
      <c r="K170" s="164" t="b">
        <f t="array" ref="K170">IF(ISBLANK(CertifiedCrop[[#This Row],[2. Produit agricole certifié*]]),"",IF(ISERROR(MATCH(1,(#REF!=CertifiedCrop[[#This Row],[2. Produit agricole certifié*]])*(#REF!=CertifiedCrop[[#This Row],[3. Variété**]]),0)),FALSE,TRUE))</f>
        <v>0</v>
      </c>
      <c r="L170" s="21" t="s">
        <v>667</v>
      </c>
      <c r="M170" s="59" t="s">
        <v>667</v>
      </c>
      <c r="N170" s="59" t="s">
        <v>667</v>
      </c>
      <c r="O170" s="185">
        <f t="shared" si="4"/>
        <v>580.79999999999995</v>
      </c>
      <c r="P170" s="185">
        <f t="shared" si="5"/>
        <v>560</v>
      </c>
      <c r="Q170" s="165" t="str">
        <f ca="1">IFERROR((VLOOKUP(A170,GM_Table,8,FALSE)-SUMIFS(D:D,A:A,A170,B:B,B170,C:C,C170)),"")</f>
        <v/>
      </c>
      <c r="R170" s="165" t="str">
        <f ca="1">IFERROR(CONCATENATE(VLOOKUP(A170,GM_Table,12,FALSE)," ",(VLOOKUP(A170,GM_Table,13,FALSE))),"")</f>
        <v/>
      </c>
    </row>
    <row r="171" spans="1:18" ht="15" x14ac:dyDescent="0.2">
      <c r="A171" s="155" t="s">
        <v>1195</v>
      </c>
      <c r="B171" s="169" t="s">
        <v>2985</v>
      </c>
      <c r="C171" s="169" t="s">
        <v>667</v>
      </c>
      <c r="D171" s="278">
        <v>3.2</v>
      </c>
      <c r="E171" s="282">
        <v>1890</v>
      </c>
      <c r="F171" s="283">
        <v>1650</v>
      </c>
      <c r="G171" s="171">
        <v>0</v>
      </c>
      <c r="H171" s="172">
        <v>0</v>
      </c>
      <c r="I171" s="173">
        <v>0</v>
      </c>
      <c r="J171" s="164" t="b">
        <f>IF(ISBLANK(CertifiedCrop[[#This Row],[1. Identifiant interne d’exploitation agricole*]]),"",IF(ISERROR(MATCH(CertifiedCrop[[#This Row],[1. Identifiant interne d’exploitation agricole*]],GroupMember[1. Identifiant interne d’exploitation agricole*],0)),FALSE,TRUE))</f>
        <v>1</v>
      </c>
      <c r="K171" s="164" t="b">
        <f t="array" ref="K171">IF(ISBLANK(CertifiedCrop[[#This Row],[2. Produit agricole certifié*]]),"",IF(ISERROR(MATCH(1,(#REF!=CertifiedCrop[[#This Row],[2. Produit agricole certifié*]])*(#REF!=CertifiedCrop[[#This Row],[3. Variété**]]),0)),FALSE,TRUE))</f>
        <v>0</v>
      </c>
      <c r="L171" s="21" t="s">
        <v>667</v>
      </c>
      <c r="M171" s="59" t="s">
        <v>667</v>
      </c>
      <c r="N171" s="59" t="s">
        <v>667</v>
      </c>
      <c r="O171" s="185">
        <f t="shared" si="4"/>
        <v>590.625</v>
      </c>
      <c r="P171" s="185">
        <f t="shared" si="5"/>
        <v>515.625</v>
      </c>
      <c r="Q171" s="165" t="str">
        <f ca="1">IFERROR((VLOOKUP(A171,GM_Table,8,FALSE)-SUMIFS(D:D,A:A,A171,B:B,B171,C:C,C171)),"")</f>
        <v/>
      </c>
      <c r="R171" s="165" t="str">
        <f ca="1">IFERROR(CONCATENATE(VLOOKUP(A171,GM_Table,12,FALSE)," ",(VLOOKUP(A171,GM_Table,13,FALSE))),"")</f>
        <v/>
      </c>
    </row>
    <row r="172" spans="1:18" ht="15" x14ac:dyDescent="0.2">
      <c r="A172" s="155" t="s">
        <v>1198</v>
      </c>
      <c r="B172" s="169" t="s">
        <v>2985</v>
      </c>
      <c r="C172" s="169" t="s">
        <v>667</v>
      </c>
      <c r="D172" s="278">
        <v>3.44</v>
      </c>
      <c r="E172" s="282">
        <v>2057</v>
      </c>
      <c r="F172" s="283">
        <v>1920</v>
      </c>
      <c r="G172" s="171">
        <v>0</v>
      </c>
      <c r="H172" s="172">
        <v>0</v>
      </c>
      <c r="I172" s="173">
        <v>0</v>
      </c>
      <c r="J172" s="164" t="b">
        <f>IF(ISBLANK(CertifiedCrop[[#This Row],[1. Identifiant interne d’exploitation agricole*]]),"",IF(ISERROR(MATCH(CertifiedCrop[[#This Row],[1. Identifiant interne d’exploitation agricole*]],GroupMember[1. Identifiant interne d’exploitation agricole*],0)),FALSE,TRUE))</f>
        <v>1</v>
      </c>
      <c r="K172" s="164" t="b">
        <f t="array" ref="K172">IF(ISBLANK(CertifiedCrop[[#This Row],[2. Produit agricole certifié*]]),"",IF(ISERROR(MATCH(1,(#REF!=CertifiedCrop[[#This Row],[2. Produit agricole certifié*]])*(#REF!=CertifiedCrop[[#This Row],[3. Variété**]]),0)),FALSE,TRUE))</f>
        <v>0</v>
      </c>
      <c r="L172" s="21" t="s">
        <v>667</v>
      </c>
      <c r="M172" s="59" t="s">
        <v>667</v>
      </c>
      <c r="N172" s="59" t="s">
        <v>667</v>
      </c>
      <c r="O172" s="185">
        <f t="shared" si="4"/>
        <v>597.96511627906978</v>
      </c>
      <c r="P172" s="185">
        <f t="shared" si="5"/>
        <v>558.1395348837209</v>
      </c>
      <c r="Q172" s="165" t="str">
        <f ca="1">IFERROR((VLOOKUP(A172,GM_Table,8,FALSE)-SUMIFS(D:D,A:A,A172,B:B,B172,C:C,C172)),"")</f>
        <v/>
      </c>
      <c r="R172" s="165" t="str">
        <f ca="1">IFERROR(CONCATENATE(VLOOKUP(A172,GM_Table,12,FALSE)," ",(VLOOKUP(A172,GM_Table,13,FALSE))),"")</f>
        <v/>
      </c>
    </row>
    <row r="173" spans="1:18" ht="15" x14ac:dyDescent="0.2">
      <c r="A173" s="155" t="s">
        <v>1202</v>
      </c>
      <c r="B173" s="169" t="s">
        <v>2985</v>
      </c>
      <c r="C173" s="169" t="s">
        <v>667</v>
      </c>
      <c r="D173" s="278">
        <v>4.0199999999999996</v>
      </c>
      <c r="E173" s="282">
        <v>2335</v>
      </c>
      <c r="F173" s="283">
        <v>2300</v>
      </c>
      <c r="G173" s="171">
        <v>0</v>
      </c>
      <c r="H173" s="172">
        <v>0</v>
      </c>
      <c r="I173" s="173">
        <v>0</v>
      </c>
      <c r="J173" s="164" t="b">
        <f>IF(ISBLANK(CertifiedCrop[[#This Row],[1. Identifiant interne d’exploitation agricole*]]),"",IF(ISERROR(MATCH(CertifiedCrop[[#This Row],[1. Identifiant interne d’exploitation agricole*]],GroupMember[1. Identifiant interne d’exploitation agricole*],0)),FALSE,TRUE))</f>
        <v>1</v>
      </c>
      <c r="K173" s="164" t="b">
        <f t="array" ref="K173">IF(ISBLANK(CertifiedCrop[[#This Row],[2. Produit agricole certifié*]]),"",IF(ISERROR(MATCH(1,(#REF!=CertifiedCrop[[#This Row],[2. Produit agricole certifié*]])*(#REF!=CertifiedCrop[[#This Row],[3. Variété**]]),0)),FALSE,TRUE))</f>
        <v>0</v>
      </c>
      <c r="L173" s="21" t="s">
        <v>667</v>
      </c>
      <c r="M173" s="59" t="s">
        <v>667</v>
      </c>
      <c r="N173" s="59" t="s">
        <v>667</v>
      </c>
      <c r="O173" s="185">
        <f t="shared" si="4"/>
        <v>580.84577114427861</v>
      </c>
      <c r="P173" s="185">
        <f t="shared" si="5"/>
        <v>572.13930348258714</v>
      </c>
      <c r="Q173" s="165" t="str">
        <f ca="1">IFERROR((VLOOKUP(A173,GM_Table,8,FALSE)-SUMIFS(D:D,A:A,A173,B:B,B173,C:C,C173)),"")</f>
        <v/>
      </c>
      <c r="R173" s="165" t="str">
        <f ca="1">IFERROR(CONCATENATE(VLOOKUP(A173,GM_Table,12,FALSE)," ",(VLOOKUP(A173,GM_Table,13,FALSE))),"")</f>
        <v/>
      </c>
    </row>
    <row r="174" spans="1:18" ht="15" x14ac:dyDescent="0.2">
      <c r="A174" s="155" t="s">
        <v>1203</v>
      </c>
      <c r="B174" s="169" t="s">
        <v>2985</v>
      </c>
      <c r="C174" s="169" t="s">
        <v>667</v>
      </c>
      <c r="D174" s="280">
        <v>2.25</v>
      </c>
      <c r="E174" s="284">
        <v>1317</v>
      </c>
      <c r="F174" s="284">
        <v>1280</v>
      </c>
      <c r="G174" s="171">
        <v>0</v>
      </c>
      <c r="H174" s="172">
        <v>0</v>
      </c>
      <c r="I174" s="173">
        <v>0</v>
      </c>
      <c r="J174" s="164" t="b">
        <f>IF(ISBLANK(CertifiedCrop[[#This Row],[1. Identifiant interne d’exploitation agricole*]]),"",IF(ISERROR(MATCH(CertifiedCrop[[#This Row],[1. Identifiant interne d’exploitation agricole*]],GroupMember[1. Identifiant interne d’exploitation agricole*],0)),FALSE,TRUE))</f>
        <v>1</v>
      </c>
      <c r="K174" s="164" t="b">
        <f t="array" ref="K174">IF(ISBLANK(CertifiedCrop[[#This Row],[2. Produit agricole certifié*]]),"",IF(ISERROR(MATCH(1,(#REF!=CertifiedCrop[[#This Row],[2. Produit agricole certifié*]])*(#REF!=CertifiedCrop[[#This Row],[3. Variété**]]),0)),FALSE,TRUE))</f>
        <v>0</v>
      </c>
      <c r="L174" s="21" t="s">
        <v>667</v>
      </c>
      <c r="M174" s="59" t="s">
        <v>667</v>
      </c>
      <c r="N174" s="59" t="s">
        <v>667</v>
      </c>
      <c r="O174" s="185">
        <f t="shared" si="4"/>
        <v>585.33333333333337</v>
      </c>
      <c r="P174" s="185">
        <f t="shared" si="5"/>
        <v>568.88888888888891</v>
      </c>
      <c r="Q174" s="165" t="str">
        <f ca="1">IFERROR((VLOOKUP(A174,GM_Table,8,FALSE)-SUMIFS(D:D,A:A,A174,B:B,B174,C:C,C174)),"")</f>
        <v/>
      </c>
      <c r="R174" s="165" t="str">
        <f ca="1">IFERROR(CONCATENATE(VLOOKUP(A174,GM_Table,12,FALSE)," ",(VLOOKUP(A174,GM_Table,13,FALSE))),"")</f>
        <v/>
      </c>
    </row>
    <row r="175" spans="1:18" ht="15" x14ac:dyDescent="0.2">
      <c r="A175" s="155" t="s">
        <v>1205</v>
      </c>
      <c r="B175" s="169" t="s">
        <v>2985</v>
      </c>
      <c r="C175" s="169" t="s">
        <v>667</v>
      </c>
      <c r="D175" s="280">
        <v>6.18</v>
      </c>
      <c r="E175" s="284">
        <v>3600</v>
      </c>
      <c r="F175" s="284">
        <v>3500</v>
      </c>
      <c r="G175" s="171">
        <v>0</v>
      </c>
      <c r="H175" s="172">
        <v>0</v>
      </c>
      <c r="I175" s="173">
        <v>0</v>
      </c>
      <c r="J175" s="164" t="b">
        <f>IF(ISBLANK(CertifiedCrop[[#This Row],[1. Identifiant interne d’exploitation agricole*]]),"",IF(ISERROR(MATCH(CertifiedCrop[[#This Row],[1. Identifiant interne d’exploitation agricole*]],GroupMember[1. Identifiant interne d’exploitation agricole*],0)),FALSE,TRUE))</f>
        <v>1</v>
      </c>
      <c r="K175" s="164" t="b">
        <f t="array" ref="K175">IF(ISBLANK(CertifiedCrop[[#This Row],[2. Produit agricole certifié*]]),"",IF(ISERROR(MATCH(1,(#REF!=CertifiedCrop[[#This Row],[2. Produit agricole certifié*]])*(#REF!=CertifiedCrop[[#This Row],[3. Variété**]]),0)),FALSE,TRUE))</f>
        <v>0</v>
      </c>
      <c r="L175" s="21" t="s">
        <v>667</v>
      </c>
      <c r="M175" s="59" t="s">
        <v>667</v>
      </c>
      <c r="N175" s="59" t="s">
        <v>667</v>
      </c>
      <c r="O175" s="185">
        <f t="shared" si="4"/>
        <v>582.52427184466023</v>
      </c>
      <c r="P175" s="185">
        <f t="shared" si="5"/>
        <v>566.34304207119749</v>
      </c>
      <c r="Q175" s="165" t="str">
        <f ca="1">IFERROR((VLOOKUP(A175,GM_Table,8,FALSE)-SUMIFS(D:D,A:A,A175,B:B,B175,C:C,C175)),"")</f>
        <v/>
      </c>
      <c r="R175" s="165" t="str">
        <f ca="1">IFERROR(CONCATENATE(VLOOKUP(A175,GM_Table,12,FALSE)," ",(VLOOKUP(A175,GM_Table,13,FALSE))),"")</f>
        <v/>
      </c>
    </row>
    <row r="176" spans="1:18" ht="15" x14ac:dyDescent="0.2">
      <c r="A176" s="155" t="s">
        <v>1208</v>
      </c>
      <c r="B176" s="169" t="s">
        <v>2985</v>
      </c>
      <c r="C176" s="169" t="s">
        <v>667</v>
      </c>
      <c r="D176" s="280">
        <v>3.82</v>
      </c>
      <c r="E176" s="284">
        <v>2235</v>
      </c>
      <c r="F176" s="284">
        <v>2200</v>
      </c>
      <c r="G176" s="171">
        <v>0</v>
      </c>
      <c r="H176" s="172">
        <v>0</v>
      </c>
      <c r="I176" s="173">
        <v>0</v>
      </c>
      <c r="J176" s="164" t="b">
        <f>IF(ISBLANK(CertifiedCrop[[#This Row],[1. Identifiant interne d’exploitation agricole*]]),"",IF(ISERROR(MATCH(CertifiedCrop[[#This Row],[1. Identifiant interne d’exploitation agricole*]],GroupMember[1. Identifiant interne d’exploitation agricole*],0)),FALSE,TRUE))</f>
        <v>1</v>
      </c>
      <c r="K176" s="164" t="b">
        <f t="array" ref="K176">IF(ISBLANK(CertifiedCrop[[#This Row],[2. Produit agricole certifié*]]),"",IF(ISERROR(MATCH(1,(#REF!=CertifiedCrop[[#This Row],[2. Produit agricole certifié*]])*(#REF!=CertifiedCrop[[#This Row],[3. Variété**]]),0)),FALSE,TRUE))</f>
        <v>0</v>
      </c>
      <c r="L176" s="21" t="s">
        <v>667</v>
      </c>
      <c r="M176" s="59" t="s">
        <v>667</v>
      </c>
      <c r="N176" s="59" t="s">
        <v>667</v>
      </c>
      <c r="O176" s="185">
        <f t="shared" si="4"/>
        <v>585.0785340314136</v>
      </c>
      <c r="P176" s="185">
        <f t="shared" si="5"/>
        <v>575.91623036649219</v>
      </c>
      <c r="Q176" s="165" t="str">
        <f ca="1">IFERROR((VLOOKUP(A176,GM_Table,8,FALSE)-SUMIFS(D:D,A:A,A176,B:B,B176,C:C,C176)),"")</f>
        <v/>
      </c>
      <c r="R176" s="165" t="str">
        <f ca="1">IFERROR(CONCATENATE(VLOOKUP(A176,GM_Table,12,FALSE)," ",(VLOOKUP(A176,GM_Table,13,FALSE))),"")</f>
        <v/>
      </c>
    </row>
    <row r="177" spans="1:18" ht="15" x14ac:dyDescent="0.2">
      <c r="A177" s="155" t="s">
        <v>1211</v>
      </c>
      <c r="B177" s="169" t="s">
        <v>2985</v>
      </c>
      <c r="C177" s="169" t="s">
        <v>667</v>
      </c>
      <c r="D177" s="280">
        <v>2.21</v>
      </c>
      <c r="E177" s="284">
        <v>1322</v>
      </c>
      <c r="F177" s="284">
        <v>1250</v>
      </c>
      <c r="G177" s="171">
        <v>0</v>
      </c>
      <c r="H177" s="172">
        <v>0</v>
      </c>
      <c r="I177" s="173">
        <v>0</v>
      </c>
      <c r="J177" s="164" t="b">
        <f>IF(ISBLANK(CertifiedCrop[[#This Row],[1. Identifiant interne d’exploitation agricole*]]),"",IF(ISERROR(MATCH(CertifiedCrop[[#This Row],[1. Identifiant interne d’exploitation agricole*]],GroupMember[1. Identifiant interne d’exploitation agricole*],0)),FALSE,TRUE))</f>
        <v>1</v>
      </c>
      <c r="K177" s="164" t="b">
        <f t="array" ref="K177">IF(ISBLANK(CertifiedCrop[[#This Row],[2. Produit agricole certifié*]]),"",IF(ISERROR(MATCH(1,(#REF!=CertifiedCrop[[#This Row],[2. Produit agricole certifié*]])*(#REF!=CertifiedCrop[[#This Row],[3. Variété**]]),0)),FALSE,TRUE))</f>
        <v>0</v>
      </c>
      <c r="L177" s="21" t="s">
        <v>667</v>
      </c>
      <c r="M177" s="59" t="s">
        <v>667</v>
      </c>
      <c r="N177" s="59" t="s">
        <v>667</v>
      </c>
      <c r="O177" s="185">
        <f t="shared" si="4"/>
        <v>598.19004524886884</v>
      </c>
      <c r="P177" s="185">
        <f t="shared" si="5"/>
        <v>565.61085972850685</v>
      </c>
      <c r="Q177" s="165" t="str">
        <f ca="1">IFERROR((VLOOKUP(A177,GM_Table,8,FALSE)-SUMIFS(D:D,A:A,A177,B:B,B177,C:C,C177)),"")</f>
        <v/>
      </c>
      <c r="R177" s="165" t="str">
        <f ca="1">IFERROR(CONCATENATE(VLOOKUP(A177,GM_Table,12,FALSE)," ",(VLOOKUP(A177,GM_Table,13,FALSE))),"")</f>
        <v/>
      </c>
    </row>
    <row r="178" spans="1:18" ht="15" x14ac:dyDescent="0.2">
      <c r="A178" s="155" t="s">
        <v>1215</v>
      </c>
      <c r="B178" s="169" t="s">
        <v>2985</v>
      </c>
      <c r="C178" s="169" t="s">
        <v>667</v>
      </c>
      <c r="D178" s="280">
        <v>3</v>
      </c>
      <c r="E178" s="284">
        <v>1782</v>
      </c>
      <c r="F178" s="284">
        <v>1700</v>
      </c>
      <c r="G178" s="171">
        <v>0</v>
      </c>
      <c r="H178" s="172">
        <v>0</v>
      </c>
      <c r="I178" s="173">
        <v>0</v>
      </c>
      <c r="J178" s="164" t="b">
        <f>IF(ISBLANK(CertifiedCrop[[#This Row],[1. Identifiant interne d’exploitation agricole*]]),"",IF(ISERROR(MATCH(CertifiedCrop[[#This Row],[1. Identifiant interne d’exploitation agricole*]],GroupMember[1. Identifiant interne d’exploitation agricole*],0)),FALSE,TRUE))</f>
        <v>1</v>
      </c>
      <c r="K178" s="164" t="b">
        <f t="array" ref="K178">IF(ISBLANK(CertifiedCrop[[#This Row],[2. Produit agricole certifié*]]),"",IF(ISERROR(MATCH(1,(#REF!=CertifiedCrop[[#This Row],[2. Produit agricole certifié*]])*(#REF!=CertifiedCrop[[#This Row],[3. Variété**]]),0)),FALSE,TRUE))</f>
        <v>0</v>
      </c>
      <c r="L178" s="21" t="s">
        <v>667</v>
      </c>
      <c r="M178" s="59" t="s">
        <v>667</v>
      </c>
      <c r="N178" s="59" t="s">
        <v>667</v>
      </c>
      <c r="O178" s="185">
        <f t="shared" si="4"/>
        <v>594</v>
      </c>
      <c r="P178" s="185">
        <f t="shared" si="5"/>
        <v>566.66666666666663</v>
      </c>
      <c r="Q178" s="165" t="str">
        <f ca="1">IFERROR((VLOOKUP(A178,GM_Table,8,FALSE)-SUMIFS(D:D,A:A,A178,B:B,B178,C:C,C178)),"")</f>
        <v/>
      </c>
      <c r="R178" s="165" t="str">
        <f ca="1">IFERROR(CONCATENATE(VLOOKUP(A178,GM_Table,12,FALSE)," ",(VLOOKUP(A178,GM_Table,13,FALSE))),"")</f>
        <v/>
      </c>
    </row>
    <row r="179" spans="1:18" ht="15" x14ac:dyDescent="0.2">
      <c r="A179" s="155" t="s">
        <v>1218</v>
      </c>
      <c r="B179" s="169" t="s">
        <v>2985</v>
      </c>
      <c r="C179" s="169" t="s">
        <v>667</v>
      </c>
      <c r="D179" s="280">
        <v>2.62</v>
      </c>
      <c r="E179" s="284">
        <v>1533</v>
      </c>
      <c r="F179" s="284">
        <v>1500</v>
      </c>
      <c r="G179" s="171">
        <v>0</v>
      </c>
      <c r="H179" s="172">
        <v>0</v>
      </c>
      <c r="I179" s="173">
        <v>0</v>
      </c>
      <c r="J179" s="164" t="b">
        <f>IF(ISBLANK(CertifiedCrop[[#This Row],[1. Identifiant interne d’exploitation agricole*]]),"",IF(ISERROR(MATCH(CertifiedCrop[[#This Row],[1. Identifiant interne d’exploitation agricole*]],GroupMember[1. Identifiant interne d’exploitation agricole*],0)),FALSE,TRUE))</f>
        <v>1</v>
      </c>
      <c r="K179" s="164" t="b">
        <f t="array" ref="K179">IF(ISBLANK(CertifiedCrop[[#This Row],[2. Produit agricole certifié*]]),"",IF(ISERROR(MATCH(1,(#REF!=CertifiedCrop[[#This Row],[2. Produit agricole certifié*]])*(#REF!=CertifiedCrop[[#This Row],[3. Variété**]]),0)),FALSE,TRUE))</f>
        <v>0</v>
      </c>
      <c r="L179" s="21" t="s">
        <v>667</v>
      </c>
      <c r="M179" s="59" t="s">
        <v>667</v>
      </c>
      <c r="N179" s="59" t="s">
        <v>667</v>
      </c>
      <c r="O179" s="185">
        <f t="shared" ref="O179:O242" si="6">IFERROR(E179/D179,"")</f>
        <v>585.1145038167939</v>
      </c>
      <c r="P179" s="185">
        <f t="shared" ref="P179:P242" si="7">IFERROR(F179/D179,"")</f>
        <v>572.51908396946567</v>
      </c>
      <c r="Q179" s="165" t="str">
        <f ca="1">IFERROR((VLOOKUP(A179,GM_Table,8,FALSE)-SUMIFS(D:D,A:A,A179,B:B,B179,C:C,C179)),"")</f>
        <v/>
      </c>
      <c r="R179" s="165" t="str">
        <f ca="1">IFERROR(CONCATENATE(VLOOKUP(A179,GM_Table,12,FALSE)," ",(VLOOKUP(A179,GM_Table,13,FALSE))),"")</f>
        <v/>
      </c>
    </row>
    <row r="180" spans="1:18" ht="15" x14ac:dyDescent="0.2">
      <c r="A180" s="155" t="s">
        <v>1220</v>
      </c>
      <c r="B180" s="169" t="s">
        <v>2985</v>
      </c>
      <c r="C180" s="169" t="s">
        <v>667</v>
      </c>
      <c r="D180" s="280">
        <v>2.74</v>
      </c>
      <c r="E180" s="284">
        <v>1609</v>
      </c>
      <c r="F180" s="284">
        <v>1500</v>
      </c>
      <c r="G180" s="171">
        <v>0</v>
      </c>
      <c r="H180" s="172">
        <v>0</v>
      </c>
      <c r="I180" s="173">
        <v>0</v>
      </c>
      <c r="J180" s="164" t="b">
        <f>IF(ISBLANK(CertifiedCrop[[#This Row],[1. Identifiant interne d’exploitation agricole*]]),"",IF(ISERROR(MATCH(CertifiedCrop[[#This Row],[1. Identifiant interne d’exploitation agricole*]],GroupMember[1. Identifiant interne d’exploitation agricole*],0)),FALSE,TRUE))</f>
        <v>1</v>
      </c>
      <c r="K180" s="164" t="b">
        <f t="array" ref="K180">IF(ISBLANK(CertifiedCrop[[#This Row],[2. Produit agricole certifié*]]),"",IF(ISERROR(MATCH(1,(#REF!=CertifiedCrop[[#This Row],[2. Produit agricole certifié*]])*(#REF!=CertifiedCrop[[#This Row],[3. Variété**]]),0)),FALSE,TRUE))</f>
        <v>0</v>
      </c>
      <c r="L180" s="21" t="s">
        <v>667</v>
      </c>
      <c r="M180" s="59" t="s">
        <v>667</v>
      </c>
      <c r="N180" s="59" t="s">
        <v>667</v>
      </c>
      <c r="O180" s="185">
        <f t="shared" si="6"/>
        <v>587.22627737226276</v>
      </c>
      <c r="P180" s="185">
        <f t="shared" si="7"/>
        <v>547.44525547445255</v>
      </c>
      <c r="Q180" s="165" t="str">
        <f ca="1">IFERROR((VLOOKUP(A180,GM_Table,8,FALSE)-SUMIFS(D:D,A:A,A180,B:B,B180,C:C,C180)),"")</f>
        <v/>
      </c>
      <c r="R180" s="165" t="str">
        <f ca="1">IFERROR(CONCATENATE(VLOOKUP(A180,GM_Table,12,FALSE)," ",(VLOOKUP(A180,GM_Table,13,FALSE))),"")</f>
        <v/>
      </c>
    </row>
    <row r="181" spans="1:18" ht="15" x14ac:dyDescent="0.2">
      <c r="A181" s="155" t="s">
        <v>1222</v>
      </c>
      <c r="B181" s="169" t="s">
        <v>2985</v>
      </c>
      <c r="C181" s="169" t="s">
        <v>667</v>
      </c>
      <c r="D181" s="280">
        <v>3</v>
      </c>
      <c r="E181" s="284">
        <v>1788</v>
      </c>
      <c r="F181" s="284">
        <v>1700</v>
      </c>
      <c r="G181" s="171">
        <v>0</v>
      </c>
      <c r="H181" s="172">
        <v>0</v>
      </c>
      <c r="I181" s="173">
        <v>0</v>
      </c>
      <c r="J181" s="164" t="b">
        <f>IF(ISBLANK(CertifiedCrop[[#This Row],[1. Identifiant interne d’exploitation agricole*]]),"",IF(ISERROR(MATCH(CertifiedCrop[[#This Row],[1. Identifiant interne d’exploitation agricole*]],GroupMember[1. Identifiant interne d’exploitation agricole*],0)),FALSE,TRUE))</f>
        <v>1</v>
      </c>
      <c r="K181" s="164" t="b">
        <f t="array" ref="K181">IF(ISBLANK(CertifiedCrop[[#This Row],[2. Produit agricole certifié*]]),"",IF(ISERROR(MATCH(1,(#REF!=CertifiedCrop[[#This Row],[2. Produit agricole certifié*]])*(#REF!=CertifiedCrop[[#This Row],[3. Variété**]]),0)),FALSE,TRUE))</f>
        <v>0</v>
      </c>
      <c r="L181" s="21" t="s">
        <v>667</v>
      </c>
      <c r="M181" s="59" t="s">
        <v>667</v>
      </c>
      <c r="N181" s="59" t="s">
        <v>667</v>
      </c>
      <c r="O181" s="185">
        <f t="shared" si="6"/>
        <v>596</v>
      </c>
      <c r="P181" s="185">
        <f t="shared" si="7"/>
        <v>566.66666666666663</v>
      </c>
      <c r="Q181" s="165" t="str">
        <f ca="1">IFERROR((VLOOKUP(A181,GM_Table,8,FALSE)-SUMIFS(D:D,A:A,A181,B:B,B181,C:C,C181)),"")</f>
        <v/>
      </c>
      <c r="R181" s="165" t="str">
        <f ca="1">IFERROR(CONCATENATE(VLOOKUP(A181,GM_Table,12,FALSE)," ",(VLOOKUP(A181,GM_Table,13,FALSE))),"")</f>
        <v/>
      </c>
    </row>
    <row r="182" spans="1:18" ht="15" x14ac:dyDescent="0.2">
      <c r="A182" s="155" t="s">
        <v>1223</v>
      </c>
      <c r="B182" s="169" t="s">
        <v>2985</v>
      </c>
      <c r="C182" s="169" t="s">
        <v>667</v>
      </c>
      <c r="D182" s="280">
        <v>3</v>
      </c>
      <c r="E182" s="284">
        <v>1800</v>
      </c>
      <c r="F182" s="284">
        <v>1720</v>
      </c>
      <c r="G182" s="171">
        <v>0</v>
      </c>
      <c r="H182" s="172">
        <v>0</v>
      </c>
      <c r="I182" s="173">
        <v>0</v>
      </c>
      <c r="J182" s="164" t="b">
        <f>IF(ISBLANK(CertifiedCrop[[#This Row],[1. Identifiant interne d’exploitation agricole*]]),"",IF(ISERROR(MATCH(CertifiedCrop[[#This Row],[1. Identifiant interne d’exploitation agricole*]],GroupMember[1. Identifiant interne d’exploitation agricole*],0)),FALSE,TRUE))</f>
        <v>1</v>
      </c>
      <c r="K182" s="164" t="b">
        <f t="array" ref="K182">IF(ISBLANK(CertifiedCrop[[#This Row],[2. Produit agricole certifié*]]),"",IF(ISERROR(MATCH(1,(#REF!=CertifiedCrop[[#This Row],[2. Produit agricole certifié*]])*(#REF!=CertifiedCrop[[#This Row],[3. Variété**]]),0)),FALSE,TRUE))</f>
        <v>0</v>
      </c>
      <c r="L182" s="21" t="s">
        <v>667</v>
      </c>
      <c r="M182" s="59" t="s">
        <v>667</v>
      </c>
      <c r="N182" s="59" t="s">
        <v>667</v>
      </c>
      <c r="O182" s="185">
        <f t="shared" si="6"/>
        <v>600</v>
      </c>
      <c r="P182" s="185">
        <f t="shared" si="7"/>
        <v>573.33333333333337</v>
      </c>
      <c r="Q182" s="165" t="str">
        <f ca="1">IFERROR((VLOOKUP(A182,GM_Table,8,FALSE)-SUMIFS(D:D,A:A,A182,B:B,B182,C:C,C182)),"")</f>
        <v/>
      </c>
      <c r="R182" s="165" t="str">
        <f ca="1">IFERROR(CONCATENATE(VLOOKUP(A182,GM_Table,12,FALSE)," ",(VLOOKUP(A182,GM_Table,13,FALSE))),"")</f>
        <v/>
      </c>
    </row>
    <row r="183" spans="1:18" ht="15" x14ac:dyDescent="0.2">
      <c r="A183" s="155" t="s">
        <v>1224</v>
      </c>
      <c r="B183" s="169" t="s">
        <v>2985</v>
      </c>
      <c r="C183" s="169" t="s">
        <v>667</v>
      </c>
      <c r="D183" s="280">
        <v>3.58</v>
      </c>
      <c r="E183" s="284">
        <v>2095</v>
      </c>
      <c r="F183" s="284">
        <v>2000</v>
      </c>
      <c r="G183" s="171">
        <v>0</v>
      </c>
      <c r="H183" s="172">
        <v>0</v>
      </c>
      <c r="I183" s="173">
        <v>0</v>
      </c>
      <c r="J183" s="164" t="b">
        <f>IF(ISBLANK(CertifiedCrop[[#This Row],[1. Identifiant interne d’exploitation agricole*]]),"",IF(ISERROR(MATCH(CertifiedCrop[[#This Row],[1. Identifiant interne d’exploitation agricole*]],GroupMember[1. Identifiant interne d’exploitation agricole*],0)),FALSE,TRUE))</f>
        <v>1</v>
      </c>
      <c r="K183" s="164" t="b">
        <f t="array" ref="K183">IF(ISBLANK(CertifiedCrop[[#This Row],[2. Produit agricole certifié*]]),"",IF(ISERROR(MATCH(1,(#REF!=CertifiedCrop[[#This Row],[2. Produit agricole certifié*]])*(#REF!=CertifiedCrop[[#This Row],[3. Variété**]]),0)),FALSE,TRUE))</f>
        <v>0</v>
      </c>
      <c r="L183" s="21" t="s">
        <v>667</v>
      </c>
      <c r="M183" s="59" t="s">
        <v>667</v>
      </c>
      <c r="N183" s="59" t="s">
        <v>667</v>
      </c>
      <c r="O183" s="185">
        <f t="shared" si="6"/>
        <v>585.19553072625695</v>
      </c>
      <c r="P183" s="185">
        <f t="shared" si="7"/>
        <v>558.65921787709499</v>
      </c>
      <c r="Q183" s="165" t="str">
        <f ca="1">IFERROR((VLOOKUP(A183,GM_Table,8,FALSE)-SUMIFS(D:D,A:A,A183,B:B,B183,C:C,C183)),"")</f>
        <v/>
      </c>
      <c r="R183" s="165" t="str">
        <f ca="1">IFERROR(CONCATENATE(VLOOKUP(A183,GM_Table,12,FALSE)," ",(VLOOKUP(A183,GM_Table,13,FALSE))),"")</f>
        <v/>
      </c>
    </row>
    <row r="184" spans="1:18" ht="15" x14ac:dyDescent="0.2">
      <c r="A184" s="155" t="s">
        <v>1226</v>
      </c>
      <c r="B184" s="169" t="s">
        <v>2985</v>
      </c>
      <c r="C184" s="169" t="s">
        <v>667</v>
      </c>
      <c r="D184" s="280">
        <v>3.93</v>
      </c>
      <c r="E184" s="284">
        <v>2334</v>
      </c>
      <c r="F184" s="284">
        <v>2200</v>
      </c>
      <c r="G184" s="171">
        <v>0</v>
      </c>
      <c r="H184" s="172">
        <v>0</v>
      </c>
      <c r="I184" s="173">
        <v>0</v>
      </c>
      <c r="J184" s="164" t="b">
        <f>IF(ISBLANK(CertifiedCrop[[#This Row],[1. Identifiant interne d’exploitation agricole*]]),"",IF(ISERROR(MATCH(CertifiedCrop[[#This Row],[1. Identifiant interne d’exploitation agricole*]],GroupMember[1. Identifiant interne d’exploitation agricole*],0)),FALSE,TRUE))</f>
        <v>1</v>
      </c>
      <c r="K184" s="164" t="b">
        <f t="array" ref="K184">IF(ISBLANK(CertifiedCrop[[#This Row],[2. Produit agricole certifié*]]),"",IF(ISERROR(MATCH(1,(#REF!=CertifiedCrop[[#This Row],[2. Produit agricole certifié*]])*(#REF!=CertifiedCrop[[#This Row],[3. Variété**]]),0)),FALSE,TRUE))</f>
        <v>0</v>
      </c>
      <c r="L184" s="21" t="s">
        <v>667</v>
      </c>
      <c r="M184" s="59" t="s">
        <v>667</v>
      </c>
      <c r="N184" s="59" t="s">
        <v>667</v>
      </c>
      <c r="O184" s="185">
        <f t="shared" si="6"/>
        <v>593.89312977099235</v>
      </c>
      <c r="P184" s="185">
        <f t="shared" si="7"/>
        <v>559.79643765903302</v>
      </c>
      <c r="Q184" s="165" t="str">
        <f ca="1">IFERROR((VLOOKUP(A184,GM_Table,8,FALSE)-SUMIFS(D:D,A:A,A184,B:B,B184,C:C,C184)),"")</f>
        <v/>
      </c>
      <c r="R184" s="165" t="str">
        <f ca="1">IFERROR(CONCATENATE(VLOOKUP(A184,GM_Table,12,FALSE)," ",(VLOOKUP(A184,GM_Table,13,FALSE))),"")</f>
        <v/>
      </c>
    </row>
    <row r="185" spans="1:18" ht="15" x14ac:dyDescent="0.2">
      <c r="A185" s="155" t="s">
        <v>1229</v>
      </c>
      <c r="B185" s="169" t="s">
        <v>2985</v>
      </c>
      <c r="C185" s="169" t="s">
        <v>667</v>
      </c>
      <c r="D185" s="280">
        <v>4.32</v>
      </c>
      <c r="E185" s="284">
        <v>2584</v>
      </c>
      <c r="F185" s="284">
        <v>2400</v>
      </c>
      <c r="G185" s="171">
        <v>0</v>
      </c>
      <c r="H185" s="172">
        <v>0</v>
      </c>
      <c r="I185" s="173">
        <v>0</v>
      </c>
      <c r="J185" s="164" t="b">
        <f>IF(ISBLANK(CertifiedCrop[[#This Row],[1. Identifiant interne d’exploitation agricole*]]),"",IF(ISERROR(MATCH(CertifiedCrop[[#This Row],[1. Identifiant interne d’exploitation agricole*]],GroupMember[1. Identifiant interne d’exploitation agricole*],0)),FALSE,TRUE))</f>
        <v>1</v>
      </c>
      <c r="K185" s="164" t="b">
        <f t="array" ref="K185">IF(ISBLANK(CertifiedCrop[[#This Row],[2. Produit agricole certifié*]]),"",IF(ISERROR(MATCH(1,(#REF!=CertifiedCrop[[#This Row],[2. Produit agricole certifié*]])*(#REF!=CertifiedCrop[[#This Row],[3. Variété**]]),0)),FALSE,TRUE))</f>
        <v>0</v>
      </c>
      <c r="L185" s="21" t="s">
        <v>667</v>
      </c>
      <c r="M185" s="59" t="s">
        <v>667</v>
      </c>
      <c r="N185" s="59" t="s">
        <v>667</v>
      </c>
      <c r="O185" s="185">
        <f t="shared" si="6"/>
        <v>598.14814814814815</v>
      </c>
      <c r="P185" s="185">
        <f t="shared" si="7"/>
        <v>555.55555555555554</v>
      </c>
      <c r="Q185" s="165" t="str">
        <f ca="1">IFERROR((VLOOKUP(A185,GM_Table,8,FALSE)-SUMIFS(D:D,A:A,A185,B:B,B185,C:C,C185)),"")</f>
        <v/>
      </c>
      <c r="R185" s="165" t="str">
        <f ca="1">IFERROR(CONCATENATE(VLOOKUP(A185,GM_Table,12,FALSE)," ",(VLOOKUP(A185,GM_Table,13,FALSE))),"")</f>
        <v/>
      </c>
    </row>
    <row r="186" spans="1:18" ht="15" x14ac:dyDescent="0.2">
      <c r="A186" s="155" t="s">
        <v>1231</v>
      </c>
      <c r="B186" s="169" t="s">
        <v>2985</v>
      </c>
      <c r="C186" s="169" t="s">
        <v>667</v>
      </c>
      <c r="D186" s="280">
        <v>3.6</v>
      </c>
      <c r="E186" s="284">
        <v>2137</v>
      </c>
      <c r="F186" s="284">
        <v>2000</v>
      </c>
      <c r="G186" s="171">
        <v>0</v>
      </c>
      <c r="H186" s="172">
        <v>0</v>
      </c>
      <c r="I186" s="173">
        <v>0</v>
      </c>
      <c r="J186" s="164" t="b">
        <f>IF(ISBLANK(CertifiedCrop[[#This Row],[1. Identifiant interne d’exploitation agricole*]]),"",IF(ISERROR(MATCH(CertifiedCrop[[#This Row],[1. Identifiant interne d’exploitation agricole*]],GroupMember[1. Identifiant interne d’exploitation agricole*],0)),FALSE,TRUE))</f>
        <v>1</v>
      </c>
      <c r="K186" s="164" t="b">
        <f t="array" ref="K186">IF(ISBLANK(CertifiedCrop[[#This Row],[2. Produit agricole certifié*]]),"",IF(ISERROR(MATCH(1,(#REF!=CertifiedCrop[[#This Row],[2. Produit agricole certifié*]])*(#REF!=CertifiedCrop[[#This Row],[3. Variété**]]),0)),FALSE,TRUE))</f>
        <v>0</v>
      </c>
      <c r="L186" s="21" t="s">
        <v>667</v>
      </c>
      <c r="M186" s="59" t="s">
        <v>667</v>
      </c>
      <c r="N186" s="59" t="s">
        <v>667</v>
      </c>
      <c r="O186" s="185">
        <f t="shared" si="6"/>
        <v>593.61111111111109</v>
      </c>
      <c r="P186" s="185">
        <f t="shared" si="7"/>
        <v>555.55555555555554</v>
      </c>
      <c r="Q186" s="165" t="str">
        <f ca="1">IFERROR((VLOOKUP(A186,GM_Table,8,FALSE)-SUMIFS(D:D,A:A,A186,B:B,B186,C:C,C186)),"")</f>
        <v/>
      </c>
      <c r="R186" s="165" t="str">
        <f ca="1">IFERROR(CONCATENATE(VLOOKUP(A186,GM_Table,12,FALSE)," ",(VLOOKUP(A186,GM_Table,13,FALSE))),"")</f>
        <v/>
      </c>
    </row>
    <row r="187" spans="1:18" ht="15" x14ac:dyDescent="0.2">
      <c r="A187" s="155" t="s">
        <v>1233</v>
      </c>
      <c r="B187" s="169" t="s">
        <v>2985</v>
      </c>
      <c r="C187" s="169" t="s">
        <v>667</v>
      </c>
      <c r="D187" s="280">
        <v>4.66</v>
      </c>
      <c r="E187" s="284">
        <v>2767</v>
      </c>
      <c r="F187" s="284">
        <v>2620</v>
      </c>
      <c r="G187" s="171">
        <v>0</v>
      </c>
      <c r="H187" s="172">
        <v>0</v>
      </c>
      <c r="I187" s="173">
        <v>0</v>
      </c>
      <c r="J187" s="164" t="b">
        <f>IF(ISBLANK(CertifiedCrop[[#This Row],[1. Identifiant interne d’exploitation agricole*]]),"",IF(ISERROR(MATCH(CertifiedCrop[[#This Row],[1. Identifiant interne d’exploitation agricole*]],GroupMember[1. Identifiant interne d’exploitation agricole*],0)),FALSE,TRUE))</f>
        <v>1</v>
      </c>
      <c r="K187" s="164" t="b">
        <f t="array" ref="K187">IF(ISBLANK(CertifiedCrop[[#This Row],[2. Produit agricole certifié*]]),"",IF(ISERROR(MATCH(1,(#REF!=CertifiedCrop[[#This Row],[2. Produit agricole certifié*]])*(#REF!=CertifiedCrop[[#This Row],[3. Variété**]]),0)),FALSE,TRUE))</f>
        <v>0</v>
      </c>
      <c r="L187" s="21" t="s">
        <v>667</v>
      </c>
      <c r="M187" s="59" t="s">
        <v>667</v>
      </c>
      <c r="N187" s="59" t="s">
        <v>667</v>
      </c>
      <c r="O187" s="185">
        <f t="shared" si="6"/>
        <v>593.77682403433471</v>
      </c>
      <c r="P187" s="185">
        <f t="shared" si="7"/>
        <v>562.23175965665234</v>
      </c>
      <c r="Q187" s="165" t="str">
        <f ca="1">IFERROR((VLOOKUP(A187,GM_Table,8,FALSE)-SUMIFS(D:D,A:A,A187,B:B,B187,C:C,C187)),"")</f>
        <v/>
      </c>
      <c r="R187" s="165" t="str">
        <f ca="1">IFERROR(CONCATENATE(VLOOKUP(A187,GM_Table,12,FALSE)," ",(VLOOKUP(A187,GM_Table,13,FALSE))),"")</f>
        <v/>
      </c>
    </row>
    <row r="188" spans="1:18" ht="15" x14ac:dyDescent="0.2">
      <c r="A188" s="155" t="s">
        <v>1236</v>
      </c>
      <c r="B188" s="169" t="s">
        <v>2985</v>
      </c>
      <c r="C188" s="169" t="s">
        <v>667</v>
      </c>
      <c r="D188" s="280">
        <v>3.63</v>
      </c>
      <c r="E188" s="284">
        <v>2140</v>
      </c>
      <c r="F188" s="284">
        <v>2040</v>
      </c>
      <c r="G188" s="171">
        <v>0</v>
      </c>
      <c r="H188" s="172">
        <v>0</v>
      </c>
      <c r="I188" s="173">
        <v>0</v>
      </c>
      <c r="J188" s="164" t="b">
        <f>IF(ISBLANK(CertifiedCrop[[#This Row],[1. Identifiant interne d’exploitation agricole*]]),"",IF(ISERROR(MATCH(CertifiedCrop[[#This Row],[1. Identifiant interne d’exploitation agricole*]],GroupMember[1. Identifiant interne d’exploitation agricole*],0)),FALSE,TRUE))</f>
        <v>1</v>
      </c>
      <c r="K188" s="164" t="b">
        <f t="array" ref="K188">IF(ISBLANK(CertifiedCrop[[#This Row],[2. Produit agricole certifié*]]),"",IF(ISERROR(MATCH(1,(#REF!=CertifiedCrop[[#This Row],[2. Produit agricole certifié*]])*(#REF!=CertifiedCrop[[#This Row],[3. Variété**]]),0)),FALSE,TRUE))</f>
        <v>0</v>
      </c>
      <c r="L188" s="21" t="s">
        <v>667</v>
      </c>
      <c r="M188" s="59" t="s">
        <v>667</v>
      </c>
      <c r="N188" s="59" t="s">
        <v>667</v>
      </c>
      <c r="O188" s="185">
        <f t="shared" si="6"/>
        <v>589.53168044077131</v>
      </c>
      <c r="P188" s="185">
        <f t="shared" si="7"/>
        <v>561.98347107438019</v>
      </c>
      <c r="Q188" s="165" t="str">
        <f ca="1">IFERROR((VLOOKUP(A188,GM_Table,8,FALSE)-SUMIFS(D:D,A:A,A188,B:B,B188,C:C,C188)),"")</f>
        <v/>
      </c>
      <c r="R188" s="165" t="str">
        <f ca="1">IFERROR(CONCATENATE(VLOOKUP(A188,GM_Table,12,FALSE)," ",(VLOOKUP(A188,GM_Table,13,FALSE))),"")</f>
        <v/>
      </c>
    </row>
    <row r="189" spans="1:18" ht="15" x14ac:dyDescent="0.2">
      <c r="A189" s="155" t="s">
        <v>1240</v>
      </c>
      <c r="B189" s="169" t="s">
        <v>2985</v>
      </c>
      <c r="C189" s="169" t="s">
        <v>667</v>
      </c>
      <c r="D189" s="280">
        <v>3.61</v>
      </c>
      <c r="E189" s="284">
        <v>2144</v>
      </c>
      <c r="F189" s="284">
        <v>2012</v>
      </c>
      <c r="G189" s="171">
        <v>0</v>
      </c>
      <c r="H189" s="172">
        <v>0</v>
      </c>
      <c r="I189" s="173">
        <v>0</v>
      </c>
      <c r="J189" s="164" t="b">
        <f>IF(ISBLANK(CertifiedCrop[[#This Row],[1. Identifiant interne d’exploitation agricole*]]),"",IF(ISERROR(MATCH(CertifiedCrop[[#This Row],[1. Identifiant interne d’exploitation agricole*]],GroupMember[1. Identifiant interne d’exploitation agricole*],0)),FALSE,TRUE))</f>
        <v>1</v>
      </c>
      <c r="K189" s="164" t="b">
        <f t="array" ref="K189">IF(ISBLANK(CertifiedCrop[[#This Row],[2. Produit agricole certifié*]]),"",IF(ISERROR(MATCH(1,(#REF!=CertifiedCrop[[#This Row],[2. Produit agricole certifié*]])*(#REF!=CertifiedCrop[[#This Row],[3. Variété**]]),0)),FALSE,TRUE))</f>
        <v>0</v>
      </c>
      <c r="L189" s="21" t="s">
        <v>667</v>
      </c>
      <c r="M189" s="59" t="s">
        <v>667</v>
      </c>
      <c r="N189" s="59" t="s">
        <v>667</v>
      </c>
      <c r="O189" s="185">
        <f t="shared" si="6"/>
        <v>593.90581717451528</v>
      </c>
      <c r="P189" s="185">
        <f t="shared" si="7"/>
        <v>557.34072022160672</v>
      </c>
      <c r="Q189" s="165" t="str">
        <f ca="1">IFERROR((VLOOKUP(A189,GM_Table,8,FALSE)-SUMIFS(D:D,A:A,A189,B:B,B189,C:C,C189)),"")</f>
        <v/>
      </c>
      <c r="R189" s="165" t="str">
        <f ca="1">IFERROR(CONCATENATE(VLOOKUP(A189,GM_Table,12,FALSE)," ",(VLOOKUP(A189,GM_Table,13,FALSE))),"")</f>
        <v/>
      </c>
    </row>
    <row r="190" spans="1:18" ht="15" x14ac:dyDescent="0.2">
      <c r="A190" s="155" t="s">
        <v>1243</v>
      </c>
      <c r="B190" s="169" t="s">
        <v>2985</v>
      </c>
      <c r="C190" s="169" t="s">
        <v>667</v>
      </c>
      <c r="D190" s="280">
        <v>5.56</v>
      </c>
      <c r="E190" s="284">
        <v>3326</v>
      </c>
      <c r="F190" s="284">
        <v>3200</v>
      </c>
      <c r="G190" s="171">
        <v>0</v>
      </c>
      <c r="H190" s="172">
        <v>0</v>
      </c>
      <c r="I190" s="173">
        <v>0</v>
      </c>
      <c r="J190" s="164" t="b">
        <f>IF(ISBLANK(CertifiedCrop[[#This Row],[1. Identifiant interne d’exploitation agricole*]]),"",IF(ISERROR(MATCH(CertifiedCrop[[#This Row],[1. Identifiant interne d’exploitation agricole*]],GroupMember[1. Identifiant interne d’exploitation agricole*],0)),FALSE,TRUE))</f>
        <v>1</v>
      </c>
      <c r="K190" s="164" t="b">
        <f t="array" ref="K190">IF(ISBLANK(CertifiedCrop[[#This Row],[2. Produit agricole certifié*]]),"",IF(ISERROR(MATCH(1,(#REF!=CertifiedCrop[[#This Row],[2. Produit agricole certifié*]])*(#REF!=CertifiedCrop[[#This Row],[3. Variété**]]),0)),FALSE,TRUE))</f>
        <v>0</v>
      </c>
      <c r="L190" s="21" t="s">
        <v>667</v>
      </c>
      <c r="M190" s="59" t="s">
        <v>667</v>
      </c>
      <c r="N190" s="59" t="s">
        <v>667</v>
      </c>
      <c r="O190" s="185">
        <f t="shared" si="6"/>
        <v>598.20143884892093</v>
      </c>
      <c r="P190" s="185">
        <f t="shared" si="7"/>
        <v>575.5395683453238</v>
      </c>
      <c r="Q190" s="165" t="str">
        <f ca="1">IFERROR((VLOOKUP(A190,GM_Table,8,FALSE)-SUMIFS(D:D,A:A,A190,B:B,B190,C:C,C190)),"")</f>
        <v/>
      </c>
      <c r="R190" s="165" t="str">
        <f ca="1">IFERROR(CONCATENATE(VLOOKUP(A190,GM_Table,12,FALSE)," ",(VLOOKUP(A190,GM_Table,13,FALSE))),"")</f>
        <v/>
      </c>
    </row>
    <row r="191" spans="1:18" ht="15" x14ac:dyDescent="0.2">
      <c r="A191" s="155" t="s">
        <v>1245</v>
      </c>
      <c r="B191" s="169" t="s">
        <v>2985</v>
      </c>
      <c r="C191" s="169" t="s">
        <v>667</v>
      </c>
      <c r="D191" s="280">
        <v>3.04</v>
      </c>
      <c r="E191" s="284">
        <v>1806</v>
      </c>
      <c r="F191" s="284">
        <v>1700</v>
      </c>
      <c r="G191" s="171">
        <v>0</v>
      </c>
      <c r="H191" s="172">
        <v>0</v>
      </c>
      <c r="I191" s="173">
        <v>0</v>
      </c>
      <c r="J191" s="164" t="b">
        <f>IF(ISBLANK(CertifiedCrop[[#This Row],[1. Identifiant interne d’exploitation agricole*]]),"",IF(ISERROR(MATCH(CertifiedCrop[[#This Row],[1. Identifiant interne d’exploitation agricole*]],GroupMember[1. Identifiant interne d’exploitation agricole*],0)),FALSE,TRUE))</f>
        <v>1</v>
      </c>
      <c r="K191" s="164" t="b">
        <f t="array" ref="K191">IF(ISBLANK(CertifiedCrop[[#This Row],[2. Produit agricole certifié*]]),"",IF(ISERROR(MATCH(1,(#REF!=CertifiedCrop[[#This Row],[2. Produit agricole certifié*]])*(#REF!=CertifiedCrop[[#This Row],[3. Variété**]]),0)),FALSE,TRUE))</f>
        <v>0</v>
      </c>
      <c r="L191" s="21" t="s">
        <v>667</v>
      </c>
      <c r="M191" s="59" t="s">
        <v>667</v>
      </c>
      <c r="N191" s="59" t="s">
        <v>667</v>
      </c>
      <c r="O191" s="185">
        <f t="shared" si="6"/>
        <v>594.07894736842104</v>
      </c>
      <c r="P191" s="185">
        <f t="shared" si="7"/>
        <v>559.21052631578948</v>
      </c>
      <c r="Q191" s="165" t="str">
        <f ca="1">IFERROR((VLOOKUP(A191,GM_Table,8,FALSE)-SUMIFS(D:D,A:A,A191,B:B,B191,C:C,C191)),"")</f>
        <v/>
      </c>
      <c r="R191" s="165" t="str">
        <f ca="1">IFERROR(CONCATENATE(VLOOKUP(A191,GM_Table,12,FALSE)," ",(VLOOKUP(A191,GM_Table,13,FALSE))),"")</f>
        <v/>
      </c>
    </row>
    <row r="192" spans="1:18" ht="15" x14ac:dyDescent="0.2">
      <c r="A192" s="155" t="s">
        <v>1247</v>
      </c>
      <c r="B192" s="169" t="s">
        <v>2985</v>
      </c>
      <c r="C192" s="169" t="s">
        <v>667</v>
      </c>
      <c r="D192" s="278">
        <v>2.34</v>
      </c>
      <c r="E192" s="282">
        <v>1400</v>
      </c>
      <c r="F192" s="283">
        <v>1300</v>
      </c>
      <c r="G192" s="171">
        <v>0</v>
      </c>
      <c r="H192" s="172">
        <v>0</v>
      </c>
      <c r="I192" s="173">
        <v>0</v>
      </c>
      <c r="J192" s="164" t="b">
        <f>IF(ISBLANK(CertifiedCrop[[#This Row],[1. Identifiant interne d’exploitation agricole*]]),"",IF(ISERROR(MATCH(CertifiedCrop[[#This Row],[1. Identifiant interne d’exploitation agricole*]],GroupMember[1. Identifiant interne d’exploitation agricole*],0)),FALSE,TRUE))</f>
        <v>1</v>
      </c>
      <c r="K192" s="164" t="b">
        <f t="array" ref="K192">IF(ISBLANK(CertifiedCrop[[#This Row],[2. Produit agricole certifié*]]),"",IF(ISERROR(MATCH(1,(#REF!=CertifiedCrop[[#This Row],[2. Produit agricole certifié*]])*(#REF!=CertifiedCrop[[#This Row],[3. Variété**]]),0)),FALSE,TRUE))</f>
        <v>0</v>
      </c>
      <c r="L192" s="21" t="s">
        <v>667</v>
      </c>
      <c r="M192" s="59" t="s">
        <v>667</v>
      </c>
      <c r="N192" s="59" t="s">
        <v>667</v>
      </c>
      <c r="O192" s="185">
        <f t="shared" si="6"/>
        <v>598.29059829059838</v>
      </c>
      <c r="P192" s="185">
        <f t="shared" si="7"/>
        <v>555.55555555555554</v>
      </c>
      <c r="Q192" s="165" t="str">
        <f ca="1">IFERROR((VLOOKUP(A192,GM_Table,8,FALSE)-SUMIFS(D:D,A:A,A192,B:B,B192,C:C,C192)),"")</f>
        <v/>
      </c>
      <c r="R192" s="165" t="str">
        <f ca="1">IFERROR(CONCATENATE(VLOOKUP(A192,GM_Table,12,FALSE)," ",(VLOOKUP(A192,GM_Table,13,FALSE))),"")</f>
        <v/>
      </c>
    </row>
    <row r="193" spans="1:18" ht="15" x14ac:dyDescent="0.2">
      <c r="A193" s="155" t="s">
        <v>1250</v>
      </c>
      <c r="B193" s="169" t="s">
        <v>2985</v>
      </c>
      <c r="C193" s="169" t="s">
        <v>667</v>
      </c>
      <c r="D193" s="278">
        <v>4.12</v>
      </c>
      <c r="E193" s="282">
        <v>2429</v>
      </c>
      <c r="F193" s="283">
        <v>2300</v>
      </c>
      <c r="G193" s="171">
        <v>0</v>
      </c>
      <c r="H193" s="172">
        <v>0</v>
      </c>
      <c r="I193" s="173">
        <v>0</v>
      </c>
      <c r="J193" s="164" t="b">
        <f>IF(ISBLANK(CertifiedCrop[[#This Row],[1. Identifiant interne d’exploitation agricole*]]),"",IF(ISERROR(MATCH(CertifiedCrop[[#This Row],[1. Identifiant interne d’exploitation agricole*]],GroupMember[1. Identifiant interne d’exploitation agricole*],0)),FALSE,TRUE))</f>
        <v>1</v>
      </c>
      <c r="K193" s="164" t="b">
        <f t="array" ref="K193">IF(ISBLANK(CertifiedCrop[[#This Row],[2. Produit agricole certifié*]]),"",IF(ISERROR(MATCH(1,(#REF!=CertifiedCrop[[#This Row],[2. Produit agricole certifié*]])*(#REF!=CertifiedCrop[[#This Row],[3. Variété**]]),0)),FALSE,TRUE))</f>
        <v>0</v>
      </c>
      <c r="L193" s="21" t="s">
        <v>667</v>
      </c>
      <c r="M193" s="59" t="s">
        <v>667</v>
      </c>
      <c r="N193" s="59" t="s">
        <v>667</v>
      </c>
      <c r="O193" s="185">
        <f t="shared" si="6"/>
        <v>589.56310679611647</v>
      </c>
      <c r="P193" s="185">
        <f t="shared" si="7"/>
        <v>558.252427184466</v>
      </c>
      <c r="Q193" s="165" t="str">
        <f ca="1">IFERROR((VLOOKUP(A193,GM_Table,8,FALSE)-SUMIFS(D:D,A:A,A193,B:B,B193,C:C,C193)),"")</f>
        <v/>
      </c>
      <c r="R193" s="165" t="str">
        <f ca="1">IFERROR(CONCATENATE(VLOOKUP(A193,GM_Table,12,FALSE)," ",(VLOOKUP(A193,GM_Table,13,FALSE))),"")</f>
        <v/>
      </c>
    </row>
    <row r="194" spans="1:18" ht="15" x14ac:dyDescent="0.2">
      <c r="A194" s="155" t="s">
        <v>1253</v>
      </c>
      <c r="B194" s="169" t="s">
        <v>2985</v>
      </c>
      <c r="C194" s="169" t="s">
        <v>667</v>
      </c>
      <c r="D194" s="278">
        <v>4.7300000000000004</v>
      </c>
      <c r="E194" s="282">
        <v>2830</v>
      </c>
      <c r="F194" s="283">
        <v>2700</v>
      </c>
      <c r="G194" s="171">
        <v>0</v>
      </c>
      <c r="H194" s="172">
        <v>0</v>
      </c>
      <c r="I194" s="173">
        <v>0</v>
      </c>
      <c r="J194" s="164" t="b">
        <f>IF(ISBLANK(CertifiedCrop[[#This Row],[1. Identifiant interne d’exploitation agricole*]]),"",IF(ISERROR(MATCH(CertifiedCrop[[#This Row],[1. Identifiant interne d’exploitation agricole*]],GroupMember[1. Identifiant interne d’exploitation agricole*],0)),FALSE,TRUE))</f>
        <v>1</v>
      </c>
      <c r="K194" s="164" t="b">
        <f t="array" ref="K194">IF(ISBLANK(CertifiedCrop[[#This Row],[2. Produit agricole certifié*]]),"",IF(ISERROR(MATCH(1,(#REF!=CertifiedCrop[[#This Row],[2. Produit agricole certifié*]])*(#REF!=CertifiedCrop[[#This Row],[3. Variété**]]),0)),FALSE,TRUE))</f>
        <v>0</v>
      </c>
      <c r="L194" s="21" t="s">
        <v>667</v>
      </c>
      <c r="M194" s="59" t="s">
        <v>667</v>
      </c>
      <c r="N194" s="59" t="s">
        <v>667</v>
      </c>
      <c r="O194" s="185">
        <f t="shared" si="6"/>
        <v>598.30866807610994</v>
      </c>
      <c r="P194" s="185">
        <f t="shared" si="7"/>
        <v>570.8245243128963</v>
      </c>
      <c r="Q194" s="165" t="str">
        <f ca="1">IFERROR((VLOOKUP(A194,GM_Table,8,FALSE)-SUMIFS(D:D,A:A,A194,B:B,B194,C:C,C194)),"")</f>
        <v/>
      </c>
      <c r="R194" s="165" t="str">
        <f ca="1">IFERROR(CONCATENATE(VLOOKUP(A194,GM_Table,12,FALSE)," ",(VLOOKUP(A194,GM_Table,13,FALSE))),"")</f>
        <v/>
      </c>
    </row>
    <row r="195" spans="1:18" ht="15" x14ac:dyDescent="0.2">
      <c r="A195" s="155" t="s">
        <v>1256</v>
      </c>
      <c r="B195" s="169" t="s">
        <v>2985</v>
      </c>
      <c r="C195" s="169" t="s">
        <v>667</v>
      </c>
      <c r="D195" s="278">
        <v>5.46</v>
      </c>
      <c r="E195" s="282">
        <v>3243</v>
      </c>
      <c r="F195" s="283">
        <v>3100</v>
      </c>
      <c r="G195" s="171">
        <v>0</v>
      </c>
      <c r="H195" s="172">
        <v>0</v>
      </c>
      <c r="I195" s="173">
        <v>0</v>
      </c>
      <c r="J195" s="164" t="b">
        <f>IF(ISBLANK(CertifiedCrop[[#This Row],[1. Identifiant interne d’exploitation agricole*]]),"",IF(ISERROR(MATCH(CertifiedCrop[[#This Row],[1. Identifiant interne d’exploitation agricole*]],GroupMember[1. Identifiant interne d’exploitation agricole*],0)),FALSE,TRUE))</f>
        <v>1</v>
      </c>
      <c r="K195" s="164" t="b">
        <f t="array" ref="K195">IF(ISBLANK(CertifiedCrop[[#This Row],[2. Produit agricole certifié*]]),"",IF(ISERROR(MATCH(1,(#REF!=CertifiedCrop[[#This Row],[2. Produit agricole certifié*]])*(#REF!=CertifiedCrop[[#This Row],[3. Variété**]]),0)),FALSE,TRUE))</f>
        <v>0</v>
      </c>
      <c r="L195" s="21" t="s">
        <v>667</v>
      </c>
      <c r="M195" s="59" t="s">
        <v>667</v>
      </c>
      <c r="N195" s="59" t="s">
        <v>667</v>
      </c>
      <c r="O195" s="185">
        <f t="shared" si="6"/>
        <v>593.95604395604391</v>
      </c>
      <c r="P195" s="185">
        <f t="shared" si="7"/>
        <v>567.76556776556777</v>
      </c>
      <c r="Q195" s="165" t="str">
        <f ca="1">IFERROR((VLOOKUP(A195,GM_Table,8,FALSE)-SUMIFS(D:D,A:A,A195,B:B,B195,C:C,C195)),"")</f>
        <v/>
      </c>
      <c r="R195" s="165" t="str">
        <f ca="1">IFERROR(CONCATENATE(VLOOKUP(A195,GM_Table,12,FALSE)," ",(VLOOKUP(A195,GM_Table,13,FALSE))),"")</f>
        <v/>
      </c>
    </row>
    <row r="196" spans="1:18" ht="15" x14ac:dyDescent="0.2">
      <c r="A196" s="155" t="s">
        <v>1260</v>
      </c>
      <c r="B196" s="169" t="s">
        <v>2985</v>
      </c>
      <c r="C196" s="169" t="s">
        <v>667</v>
      </c>
      <c r="D196" s="278">
        <v>4.57</v>
      </c>
      <c r="E196" s="282">
        <v>2674</v>
      </c>
      <c r="F196" s="283">
        <v>2600</v>
      </c>
      <c r="G196" s="171">
        <v>0</v>
      </c>
      <c r="H196" s="172">
        <v>0</v>
      </c>
      <c r="I196" s="173">
        <v>0</v>
      </c>
      <c r="J196" s="164" t="b">
        <f>IF(ISBLANK(CertifiedCrop[[#This Row],[1. Identifiant interne d’exploitation agricole*]]),"",IF(ISERROR(MATCH(CertifiedCrop[[#This Row],[1. Identifiant interne d’exploitation agricole*]],GroupMember[1. Identifiant interne d’exploitation agricole*],0)),FALSE,TRUE))</f>
        <v>1</v>
      </c>
      <c r="K196" s="164" t="b">
        <f t="array" ref="K196">IF(ISBLANK(CertifiedCrop[[#This Row],[2. Produit agricole certifié*]]),"",IF(ISERROR(MATCH(1,(#REF!=CertifiedCrop[[#This Row],[2. Produit agricole certifié*]])*(#REF!=CertifiedCrop[[#This Row],[3. Variété**]]),0)),FALSE,TRUE))</f>
        <v>0</v>
      </c>
      <c r="L196" s="21" t="s">
        <v>667</v>
      </c>
      <c r="M196" s="59" t="s">
        <v>667</v>
      </c>
      <c r="N196" s="59" t="s">
        <v>667</v>
      </c>
      <c r="O196" s="185">
        <f t="shared" si="6"/>
        <v>585.12035010940917</v>
      </c>
      <c r="P196" s="185">
        <f t="shared" si="7"/>
        <v>568.92778993435445</v>
      </c>
      <c r="Q196" s="165" t="str">
        <f ca="1">IFERROR((VLOOKUP(A196,GM_Table,8,FALSE)-SUMIFS(D:D,A:A,A196,B:B,B196,C:C,C196)),"")</f>
        <v/>
      </c>
      <c r="R196" s="165" t="str">
        <f ca="1">IFERROR(CONCATENATE(VLOOKUP(A196,GM_Table,12,FALSE)," ",(VLOOKUP(A196,GM_Table,13,FALSE))),"")</f>
        <v/>
      </c>
    </row>
    <row r="197" spans="1:18" ht="15" x14ac:dyDescent="0.2">
      <c r="A197" s="155" t="s">
        <v>1262</v>
      </c>
      <c r="B197" s="169" t="s">
        <v>2985</v>
      </c>
      <c r="C197" s="169" t="s">
        <v>667</v>
      </c>
      <c r="D197" s="278">
        <v>2.94</v>
      </c>
      <c r="E197" s="282">
        <v>1740</v>
      </c>
      <c r="F197" s="283">
        <v>1600</v>
      </c>
      <c r="G197" s="171">
        <v>0</v>
      </c>
      <c r="H197" s="172">
        <v>0</v>
      </c>
      <c r="I197" s="173">
        <v>0</v>
      </c>
      <c r="J197" s="164" t="b">
        <f>IF(ISBLANK(CertifiedCrop[[#This Row],[1. Identifiant interne d’exploitation agricole*]]),"",IF(ISERROR(MATCH(CertifiedCrop[[#This Row],[1. Identifiant interne d’exploitation agricole*]],GroupMember[1. Identifiant interne d’exploitation agricole*],0)),FALSE,TRUE))</f>
        <v>1</v>
      </c>
      <c r="K197" s="164" t="b">
        <f t="array" ref="K197">IF(ISBLANK(CertifiedCrop[[#This Row],[2. Produit agricole certifié*]]),"",IF(ISERROR(MATCH(1,(#REF!=CertifiedCrop[[#This Row],[2. Produit agricole certifié*]])*(#REF!=CertifiedCrop[[#This Row],[3. Variété**]]),0)),FALSE,TRUE))</f>
        <v>0</v>
      </c>
      <c r="L197" s="21" t="s">
        <v>667</v>
      </c>
      <c r="M197" s="59" t="s">
        <v>667</v>
      </c>
      <c r="N197" s="59" t="s">
        <v>667</v>
      </c>
      <c r="O197" s="185">
        <f t="shared" si="6"/>
        <v>591.83673469387759</v>
      </c>
      <c r="P197" s="185">
        <f t="shared" si="7"/>
        <v>544.21768707483</v>
      </c>
      <c r="Q197" s="165" t="str">
        <f ca="1">IFERROR((VLOOKUP(A197,GM_Table,8,FALSE)-SUMIFS(D:D,A:A,A197,B:B,B197,C:C,C197)),"")</f>
        <v/>
      </c>
      <c r="R197" s="165" t="str">
        <f ca="1">IFERROR(CONCATENATE(VLOOKUP(A197,GM_Table,12,FALSE)," ",(VLOOKUP(A197,GM_Table,13,FALSE))),"")</f>
        <v/>
      </c>
    </row>
    <row r="198" spans="1:18" ht="15" x14ac:dyDescent="0.2">
      <c r="A198" s="155" t="s">
        <v>1264</v>
      </c>
      <c r="B198" s="169" t="s">
        <v>2985</v>
      </c>
      <c r="C198" s="169" t="s">
        <v>667</v>
      </c>
      <c r="D198" s="278">
        <v>3.11</v>
      </c>
      <c r="E198" s="282">
        <v>1850</v>
      </c>
      <c r="F198" s="283">
        <v>1763</v>
      </c>
      <c r="G198" s="171">
        <v>0</v>
      </c>
      <c r="H198" s="172">
        <v>0</v>
      </c>
      <c r="I198" s="173">
        <v>0</v>
      </c>
      <c r="J198" s="164" t="b">
        <f>IF(ISBLANK(CertifiedCrop[[#This Row],[1. Identifiant interne d’exploitation agricole*]]),"",IF(ISERROR(MATCH(CertifiedCrop[[#This Row],[1. Identifiant interne d’exploitation agricole*]],GroupMember[1. Identifiant interne d’exploitation agricole*],0)),FALSE,TRUE))</f>
        <v>1</v>
      </c>
      <c r="K198" s="164" t="b">
        <f t="array" ref="K198">IF(ISBLANK(CertifiedCrop[[#This Row],[2. Produit agricole certifié*]]),"",IF(ISERROR(MATCH(1,(#REF!=CertifiedCrop[[#This Row],[2. Produit agricole certifié*]])*(#REF!=CertifiedCrop[[#This Row],[3. Variété**]]),0)),FALSE,TRUE))</f>
        <v>0</v>
      </c>
      <c r="L198" s="21" t="s">
        <v>667</v>
      </c>
      <c r="M198" s="59" t="s">
        <v>667</v>
      </c>
      <c r="N198" s="59" t="s">
        <v>667</v>
      </c>
      <c r="O198" s="185">
        <f t="shared" si="6"/>
        <v>594.85530546623795</v>
      </c>
      <c r="P198" s="185">
        <f t="shared" si="7"/>
        <v>566.88102893890675</v>
      </c>
      <c r="Q198" s="165" t="str">
        <f ca="1">IFERROR((VLOOKUP(A198,GM_Table,8,FALSE)-SUMIFS(D:D,A:A,A198,B:B,B198,C:C,C198)),"")</f>
        <v/>
      </c>
      <c r="R198" s="165" t="str">
        <f ca="1">IFERROR(CONCATENATE(VLOOKUP(A198,GM_Table,12,FALSE)," ",(VLOOKUP(A198,GM_Table,13,FALSE))),"")</f>
        <v/>
      </c>
    </row>
    <row r="199" spans="1:18" ht="15" x14ac:dyDescent="0.2">
      <c r="A199" s="155" t="s">
        <v>1266</v>
      </c>
      <c r="B199" s="169" t="s">
        <v>2985</v>
      </c>
      <c r="C199" s="169" t="s">
        <v>667</v>
      </c>
      <c r="D199" s="278">
        <v>2.76</v>
      </c>
      <c r="E199" s="282">
        <v>1590</v>
      </c>
      <c r="F199" s="283">
        <v>1500</v>
      </c>
      <c r="G199" s="171">
        <v>0</v>
      </c>
      <c r="H199" s="172">
        <v>0</v>
      </c>
      <c r="I199" s="173">
        <v>0</v>
      </c>
      <c r="J199" s="164" t="b">
        <f>IF(ISBLANK(CertifiedCrop[[#This Row],[1. Identifiant interne d’exploitation agricole*]]),"",IF(ISERROR(MATCH(CertifiedCrop[[#This Row],[1. Identifiant interne d’exploitation agricole*]],GroupMember[1. Identifiant interne d’exploitation agricole*],0)),FALSE,TRUE))</f>
        <v>1</v>
      </c>
      <c r="K199" s="164" t="b">
        <f t="array" ref="K199">IF(ISBLANK(CertifiedCrop[[#This Row],[2. Produit agricole certifié*]]),"",IF(ISERROR(MATCH(1,(#REF!=CertifiedCrop[[#This Row],[2. Produit agricole certifié*]])*(#REF!=CertifiedCrop[[#This Row],[3. Variété**]]),0)),FALSE,TRUE))</f>
        <v>0</v>
      </c>
      <c r="L199" s="21" t="s">
        <v>667</v>
      </c>
      <c r="M199" s="59" t="s">
        <v>667</v>
      </c>
      <c r="N199" s="59" t="s">
        <v>667</v>
      </c>
      <c r="O199" s="185">
        <f t="shared" si="6"/>
        <v>576.08695652173913</v>
      </c>
      <c r="P199" s="185">
        <f t="shared" si="7"/>
        <v>543.47826086956525</v>
      </c>
      <c r="Q199" s="165" t="str">
        <f ca="1">IFERROR((VLOOKUP(A199,GM_Table,8,FALSE)-SUMIFS(D:D,A:A,A199,B:B,B199,C:C,C199)),"")</f>
        <v/>
      </c>
      <c r="R199" s="165" t="str">
        <f ca="1">IFERROR(CONCATENATE(VLOOKUP(A199,GM_Table,12,FALSE)," ",(VLOOKUP(A199,GM_Table,13,FALSE))),"")</f>
        <v/>
      </c>
    </row>
    <row r="200" spans="1:18" ht="15" x14ac:dyDescent="0.2">
      <c r="A200" s="155" t="s">
        <v>1269</v>
      </c>
      <c r="B200" s="169" t="s">
        <v>2985</v>
      </c>
      <c r="C200" s="169" t="s">
        <v>667</v>
      </c>
      <c r="D200" s="278">
        <v>2.92</v>
      </c>
      <c r="E200" s="282">
        <v>1750</v>
      </c>
      <c r="F200" s="283">
        <v>1600</v>
      </c>
      <c r="G200" s="171">
        <v>0</v>
      </c>
      <c r="H200" s="172">
        <v>0</v>
      </c>
      <c r="I200" s="173">
        <v>0</v>
      </c>
      <c r="J200" s="164" t="b">
        <f>IF(ISBLANK(CertifiedCrop[[#This Row],[1. Identifiant interne d’exploitation agricole*]]),"",IF(ISERROR(MATCH(CertifiedCrop[[#This Row],[1. Identifiant interne d’exploitation agricole*]],GroupMember[1. Identifiant interne d’exploitation agricole*],0)),FALSE,TRUE))</f>
        <v>1</v>
      </c>
      <c r="K200" s="164" t="b">
        <f t="array" ref="K200">IF(ISBLANK(CertifiedCrop[[#This Row],[2. Produit agricole certifié*]]),"",IF(ISERROR(MATCH(1,(#REF!=CertifiedCrop[[#This Row],[2. Produit agricole certifié*]])*(#REF!=CertifiedCrop[[#This Row],[3. Variété**]]),0)),FALSE,TRUE))</f>
        <v>0</v>
      </c>
      <c r="L200" s="21" t="s">
        <v>667</v>
      </c>
      <c r="M200" s="59" t="s">
        <v>667</v>
      </c>
      <c r="N200" s="59" t="s">
        <v>667</v>
      </c>
      <c r="O200" s="185">
        <f t="shared" si="6"/>
        <v>599.31506849315065</v>
      </c>
      <c r="P200" s="185">
        <f t="shared" si="7"/>
        <v>547.94520547945206</v>
      </c>
      <c r="Q200" s="165" t="str">
        <f ca="1">IFERROR((VLOOKUP(A200,GM_Table,8,FALSE)-SUMIFS(D:D,A:A,A200,B:B,B200,C:C,C200)),"")</f>
        <v/>
      </c>
      <c r="R200" s="165" t="str">
        <f ca="1">IFERROR(CONCATENATE(VLOOKUP(A200,GM_Table,12,FALSE)," ",(VLOOKUP(A200,GM_Table,13,FALSE))),"")</f>
        <v/>
      </c>
    </row>
    <row r="201" spans="1:18" ht="15" x14ac:dyDescent="0.2">
      <c r="A201" s="155" t="s">
        <v>1271</v>
      </c>
      <c r="B201" s="169" t="s">
        <v>2985</v>
      </c>
      <c r="C201" s="169" t="s">
        <v>667</v>
      </c>
      <c r="D201" s="278">
        <v>3.08</v>
      </c>
      <c r="E201" s="282">
        <v>1780</v>
      </c>
      <c r="F201" s="283">
        <v>1700</v>
      </c>
      <c r="G201" s="171">
        <v>0</v>
      </c>
      <c r="H201" s="172">
        <v>0</v>
      </c>
      <c r="I201" s="173">
        <v>0</v>
      </c>
      <c r="J201" s="164" t="b">
        <f>IF(ISBLANK(CertifiedCrop[[#This Row],[1. Identifiant interne d’exploitation agricole*]]),"",IF(ISERROR(MATCH(CertifiedCrop[[#This Row],[1. Identifiant interne d’exploitation agricole*]],GroupMember[1. Identifiant interne d’exploitation agricole*],0)),FALSE,TRUE))</f>
        <v>1</v>
      </c>
      <c r="K201" s="164" t="b">
        <f t="array" ref="K201">IF(ISBLANK(CertifiedCrop[[#This Row],[2. Produit agricole certifié*]]),"",IF(ISERROR(MATCH(1,(#REF!=CertifiedCrop[[#This Row],[2. Produit agricole certifié*]])*(#REF!=CertifiedCrop[[#This Row],[3. Variété**]]),0)),FALSE,TRUE))</f>
        <v>0</v>
      </c>
      <c r="L201" s="21" t="s">
        <v>667</v>
      </c>
      <c r="M201" s="59" t="s">
        <v>667</v>
      </c>
      <c r="N201" s="59" t="s">
        <v>667</v>
      </c>
      <c r="O201" s="185">
        <f t="shared" si="6"/>
        <v>577.92207792207796</v>
      </c>
      <c r="P201" s="185">
        <f t="shared" si="7"/>
        <v>551.9480519480519</v>
      </c>
      <c r="Q201" s="165" t="str">
        <f ca="1">IFERROR((VLOOKUP(A201,GM_Table,8,FALSE)-SUMIFS(D:D,A:A,A201,B:B,B201,C:C,C201)),"")</f>
        <v/>
      </c>
      <c r="R201" s="165" t="str">
        <f ca="1">IFERROR(CONCATENATE(VLOOKUP(A201,GM_Table,12,FALSE)," ",(VLOOKUP(A201,GM_Table,13,FALSE))),"")</f>
        <v/>
      </c>
    </row>
    <row r="202" spans="1:18" ht="15" x14ac:dyDescent="0.2">
      <c r="A202" s="155" t="s">
        <v>1274</v>
      </c>
      <c r="B202" s="169" t="s">
        <v>2985</v>
      </c>
      <c r="C202" s="169" t="s">
        <v>667</v>
      </c>
      <c r="D202" s="278">
        <v>3.52</v>
      </c>
      <c r="E202" s="282">
        <v>2100</v>
      </c>
      <c r="F202" s="283">
        <v>1835</v>
      </c>
      <c r="G202" s="171">
        <v>0</v>
      </c>
      <c r="H202" s="172">
        <v>0</v>
      </c>
      <c r="I202" s="173">
        <v>0</v>
      </c>
      <c r="J202" s="164" t="b">
        <f>IF(ISBLANK(CertifiedCrop[[#This Row],[1. Identifiant interne d’exploitation agricole*]]),"",IF(ISERROR(MATCH(CertifiedCrop[[#This Row],[1. Identifiant interne d’exploitation agricole*]],GroupMember[1. Identifiant interne d’exploitation agricole*],0)),FALSE,TRUE))</f>
        <v>1</v>
      </c>
      <c r="K202" s="164" t="b">
        <f t="array" ref="K202">IF(ISBLANK(CertifiedCrop[[#This Row],[2. Produit agricole certifié*]]),"",IF(ISERROR(MATCH(1,(#REF!=CertifiedCrop[[#This Row],[2. Produit agricole certifié*]])*(#REF!=CertifiedCrop[[#This Row],[3. Variété**]]),0)),FALSE,TRUE))</f>
        <v>0</v>
      </c>
      <c r="L202" s="21" t="s">
        <v>667</v>
      </c>
      <c r="M202" s="59" t="s">
        <v>667</v>
      </c>
      <c r="N202" s="59" t="s">
        <v>667</v>
      </c>
      <c r="O202" s="185">
        <f t="shared" si="6"/>
        <v>596.59090909090912</v>
      </c>
      <c r="P202" s="185">
        <f t="shared" si="7"/>
        <v>521.30681818181813</v>
      </c>
      <c r="Q202" s="165" t="str">
        <f ca="1">IFERROR((VLOOKUP(A202,GM_Table,8,FALSE)-SUMIFS(D:D,A:A,A202,B:B,B202,C:C,C202)),"")</f>
        <v/>
      </c>
      <c r="R202" s="165" t="str">
        <f ca="1">IFERROR(CONCATENATE(VLOOKUP(A202,GM_Table,12,FALSE)," ",(VLOOKUP(A202,GM_Table,13,FALSE))),"")</f>
        <v/>
      </c>
    </row>
    <row r="203" spans="1:18" ht="15" x14ac:dyDescent="0.2">
      <c r="A203" s="155" t="s">
        <v>1276</v>
      </c>
      <c r="B203" s="169" t="s">
        <v>2985</v>
      </c>
      <c r="C203" s="169" t="s">
        <v>667</v>
      </c>
      <c r="D203" s="280">
        <v>3.2</v>
      </c>
      <c r="E203" s="284">
        <v>1870</v>
      </c>
      <c r="F203" s="284">
        <v>1750</v>
      </c>
      <c r="G203" s="171">
        <v>0</v>
      </c>
      <c r="H203" s="172">
        <v>0</v>
      </c>
      <c r="I203" s="173">
        <v>0</v>
      </c>
      <c r="J203" s="164" t="b">
        <f>IF(ISBLANK(CertifiedCrop[[#This Row],[1. Identifiant interne d’exploitation agricole*]]),"",IF(ISERROR(MATCH(CertifiedCrop[[#This Row],[1. Identifiant interne d’exploitation agricole*]],GroupMember[1. Identifiant interne d’exploitation agricole*],0)),FALSE,TRUE))</f>
        <v>1</v>
      </c>
      <c r="K203" s="164" t="b">
        <f t="array" ref="K203">IF(ISBLANK(CertifiedCrop[[#This Row],[2. Produit agricole certifié*]]),"",IF(ISERROR(MATCH(1,(#REF!=CertifiedCrop[[#This Row],[2. Produit agricole certifié*]])*(#REF!=CertifiedCrop[[#This Row],[3. Variété**]]),0)),FALSE,TRUE))</f>
        <v>0</v>
      </c>
      <c r="L203" s="21" t="s">
        <v>667</v>
      </c>
      <c r="M203" s="59" t="s">
        <v>667</v>
      </c>
      <c r="N203" s="59" t="s">
        <v>667</v>
      </c>
      <c r="O203" s="185">
        <f t="shared" si="6"/>
        <v>584.375</v>
      </c>
      <c r="P203" s="185">
        <f t="shared" si="7"/>
        <v>546.875</v>
      </c>
      <c r="Q203" s="165" t="str">
        <f ca="1">IFERROR((VLOOKUP(A203,GM_Table,8,FALSE)-SUMIFS(D:D,A:A,A203,B:B,B203,C:C,C203)),"")</f>
        <v/>
      </c>
      <c r="R203" s="165" t="str">
        <f ca="1">IFERROR(CONCATENATE(VLOOKUP(A203,GM_Table,12,FALSE)," ",(VLOOKUP(A203,GM_Table,13,FALSE))),"")</f>
        <v/>
      </c>
    </row>
    <row r="204" spans="1:18" ht="15" x14ac:dyDescent="0.2">
      <c r="A204" s="155" t="s">
        <v>1279</v>
      </c>
      <c r="B204" s="169" t="s">
        <v>2985</v>
      </c>
      <c r="C204" s="169" t="s">
        <v>667</v>
      </c>
      <c r="D204" s="280">
        <v>2.83</v>
      </c>
      <c r="E204" s="284">
        <v>1685</v>
      </c>
      <c r="F204" s="284">
        <v>1469</v>
      </c>
      <c r="G204" s="171">
        <v>0</v>
      </c>
      <c r="H204" s="172">
        <v>0</v>
      </c>
      <c r="I204" s="173">
        <v>0</v>
      </c>
      <c r="J204" s="164" t="b">
        <f>IF(ISBLANK(CertifiedCrop[[#This Row],[1. Identifiant interne d’exploitation agricole*]]),"",IF(ISERROR(MATCH(CertifiedCrop[[#This Row],[1. Identifiant interne d’exploitation agricole*]],GroupMember[1. Identifiant interne d’exploitation agricole*],0)),FALSE,TRUE))</f>
        <v>1</v>
      </c>
      <c r="K204" s="164" t="b">
        <f t="array" ref="K204">IF(ISBLANK(CertifiedCrop[[#This Row],[2. Produit agricole certifié*]]),"",IF(ISERROR(MATCH(1,(#REF!=CertifiedCrop[[#This Row],[2. Produit agricole certifié*]])*(#REF!=CertifiedCrop[[#This Row],[3. Variété**]]),0)),FALSE,TRUE))</f>
        <v>0</v>
      </c>
      <c r="L204" s="21" t="s">
        <v>667</v>
      </c>
      <c r="M204" s="59" t="s">
        <v>667</v>
      </c>
      <c r="N204" s="59" t="s">
        <v>667</v>
      </c>
      <c r="O204" s="185">
        <f t="shared" si="6"/>
        <v>595.40636042402821</v>
      </c>
      <c r="P204" s="185">
        <f t="shared" si="7"/>
        <v>519.08127208480562</v>
      </c>
      <c r="Q204" s="165" t="str">
        <f ca="1">IFERROR((VLOOKUP(A204,GM_Table,8,FALSE)-SUMIFS(D:D,A:A,A204,B:B,B204,C:C,C204)),"")</f>
        <v/>
      </c>
      <c r="R204" s="165" t="str">
        <f ca="1">IFERROR(CONCATENATE(VLOOKUP(A204,GM_Table,12,FALSE)," ",(VLOOKUP(A204,GM_Table,13,FALSE))),"")</f>
        <v/>
      </c>
    </row>
    <row r="205" spans="1:18" ht="15" x14ac:dyDescent="0.2">
      <c r="A205" s="155" t="s">
        <v>1282</v>
      </c>
      <c r="B205" s="169" t="s">
        <v>2985</v>
      </c>
      <c r="C205" s="169" t="s">
        <v>667</v>
      </c>
      <c r="D205" s="280">
        <v>3.95</v>
      </c>
      <c r="E205" s="284">
        <v>2327</v>
      </c>
      <c r="F205" s="284">
        <v>2137</v>
      </c>
      <c r="G205" s="171">
        <v>0</v>
      </c>
      <c r="H205" s="172">
        <v>0</v>
      </c>
      <c r="I205" s="173">
        <v>0</v>
      </c>
      <c r="J205" s="164" t="b">
        <f>IF(ISBLANK(CertifiedCrop[[#This Row],[1. Identifiant interne d’exploitation agricole*]]),"",IF(ISERROR(MATCH(CertifiedCrop[[#This Row],[1. Identifiant interne d’exploitation agricole*]],GroupMember[1. Identifiant interne d’exploitation agricole*],0)),FALSE,TRUE))</f>
        <v>1</v>
      </c>
      <c r="K205" s="164" t="b">
        <f t="array" ref="K205">IF(ISBLANK(CertifiedCrop[[#This Row],[2. Produit agricole certifié*]]),"",IF(ISERROR(MATCH(1,(#REF!=CertifiedCrop[[#This Row],[2. Produit agricole certifié*]])*(#REF!=CertifiedCrop[[#This Row],[3. Variété**]]),0)),FALSE,TRUE))</f>
        <v>0</v>
      </c>
      <c r="L205" s="21" t="s">
        <v>667</v>
      </c>
      <c r="M205" s="59" t="s">
        <v>667</v>
      </c>
      <c r="N205" s="59" t="s">
        <v>667</v>
      </c>
      <c r="O205" s="185">
        <f t="shared" si="6"/>
        <v>589.11392405063293</v>
      </c>
      <c r="P205" s="185">
        <f t="shared" si="7"/>
        <v>541.01265822784808</v>
      </c>
      <c r="Q205" s="165" t="str">
        <f ca="1">IFERROR((VLOOKUP(A205,GM_Table,8,FALSE)-SUMIFS(D:D,A:A,A205,B:B,B205,C:C,C205)),"")</f>
        <v/>
      </c>
      <c r="R205" s="165" t="str">
        <f ca="1">IFERROR(CONCATENATE(VLOOKUP(A205,GM_Table,12,FALSE)," ",(VLOOKUP(A205,GM_Table,13,FALSE))),"")</f>
        <v/>
      </c>
    </row>
    <row r="206" spans="1:18" ht="15" x14ac:dyDescent="0.2">
      <c r="A206" s="155" t="s">
        <v>1284</v>
      </c>
      <c r="B206" s="169" t="s">
        <v>2985</v>
      </c>
      <c r="C206" s="169" t="s">
        <v>667</v>
      </c>
      <c r="D206" s="280">
        <v>3.14</v>
      </c>
      <c r="E206" s="284">
        <v>1875</v>
      </c>
      <c r="F206" s="284">
        <v>1677</v>
      </c>
      <c r="G206" s="171">
        <v>0</v>
      </c>
      <c r="H206" s="172">
        <v>0</v>
      </c>
      <c r="I206" s="173">
        <v>0</v>
      </c>
      <c r="J206" s="164" t="b">
        <f>IF(ISBLANK(CertifiedCrop[[#This Row],[1. Identifiant interne d’exploitation agricole*]]),"",IF(ISERROR(MATCH(CertifiedCrop[[#This Row],[1. Identifiant interne d’exploitation agricole*]],GroupMember[1. Identifiant interne d’exploitation agricole*],0)),FALSE,TRUE))</f>
        <v>1</v>
      </c>
      <c r="K206" s="164" t="b">
        <f t="array" ref="K206">IF(ISBLANK(CertifiedCrop[[#This Row],[2. Produit agricole certifié*]]),"",IF(ISERROR(MATCH(1,(#REF!=CertifiedCrop[[#This Row],[2. Produit agricole certifié*]])*(#REF!=CertifiedCrop[[#This Row],[3. Variété**]]),0)),FALSE,TRUE))</f>
        <v>0</v>
      </c>
      <c r="L206" s="21" t="s">
        <v>667</v>
      </c>
      <c r="M206" s="59" t="s">
        <v>667</v>
      </c>
      <c r="N206" s="59" t="s">
        <v>667</v>
      </c>
      <c r="O206" s="185">
        <f t="shared" si="6"/>
        <v>597.13375796178343</v>
      </c>
      <c r="P206" s="185">
        <f t="shared" si="7"/>
        <v>534.07643312101914</v>
      </c>
      <c r="Q206" s="165" t="str">
        <f ca="1">IFERROR((VLOOKUP(A206,GM_Table,8,FALSE)-SUMIFS(D:D,A:A,A206,B:B,B206,C:C,C206)),"")</f>
        <v/>
      </c>
      <c r="R206" s="165" t="str">
        <f ca="1">IFERROR(CONCATENATE(VLOOKUP(A206,GM_Table,12,FALSE)," ",(VLOOKUP(A206,GM_Table,13,FALSE))),"")</f>
        <v/>
      </c>
    </row>
    <row r="207" spans="1:18" ht="15" x14ac:dyDescent="0.2">
      <c r="A207" s="155" t="s">
        <v>1287</v>
      </c>
      <c r="B207" s="169" t="s">
        <v>2985</v>
      </c>
      <c r="C207" s="169" t="s">
        <v>667</v>
      </c>
      <c r="D207" s="280">
        <v>2.89</v>
      </c>
      <c r="E207" s="284">
        <v>1720</v>
      </c>
      <c r="F207" s="284">
        <v>1542</v>
      </c>
      <c r="G207" s="171">
        <v>0</v>
      </c>
      <c r="H207" s="172">
        <v>0</v>
      </c>
      <c r="I207" s="173">
        <v>0</v>
      </c>
      <c r="J207" s="164" t="b">
        <f>IF(ISBLANK(CertifiedCrop[[#This Row],[1. Identifiant interne d’exploitation agricole*]]),"",IF(ISERROR(MATCH(CertifiedCrop[[#This Row],[1. Identifiant interne d’exploitation agricole*]],GroupMember[1. Identifiant interne d’exploitation agricole*],0)),FALSE,TRUE))</f>
        <v>1</v>
      </c>
      <c r="K207" s="164" t="b">
        <f t="array" ref="K207">IF(ISBLANK(CertifiedCrop[[#This Row],[2. Produit agricole certifié*]]),"",IF(ISERROR(MATCH(1,(#REF!=CertifiedCrop[[#This Row],[2. Produit agricole certifié*]])*(#REF!=CertifiedCrop[[#This Row],[3. Variété**]]),0)),FALSE,TRUE))</f>
        <v>0</v>
      </c>
      <c r="L207" s="21" t="s">
        <v>667</v>
      </c>
      <c r="M207" s="59" t="s">
        <v>667</v>
      </c>
      <c r="N207" s="59" t="s">
        <v>667</v>
      </c>
      <c r="O207" s="185">
        <f t="shared" si="6"/>
        <v>595.1557093425605</v>
      </c>
      <c r="P207" s="185">
        <f t="shared" si="7"/>
        <v>533.5640138408304</v>
      </c>
      <c r="Q207" s="165" t="str">
        <f ca="1">IFERROR((VLOOKUP(A207,GM_Table,8,FALSE)-SUMIFS(D:D,A:A,A207,B:B,B207,C:C,C207)),"")</f>
        <v/>
      </c>
      <c r="R207" s="165" t="str">
        <f ca="1">IFERROR(CONCATENATE(VLOOKUP(A207,GM_Table,12,FALSE)," ",(VLOOKUP(A207,GM_Table,13,FALSE))),"")</f>
        <v/>
      </c>
    </row>
    <row r="208" spans="1:18" ht="15" x14ac:dyDescent="0.2">
      <c r="A208" s="155" t="s">
        <v>1289</v>
      </c>
      <c r="B208" s="169" t="s">
        <v>2985</v>
      </c>
      <c r="C208" s="169" t="s">
        <v>667</v>
      </c>
      <c r="D208" s="280">
        <v>5.17</v>
      </c>
      <c r="E208" s="284">
        <v>3010</v>
      </c>
      <c r="F208" s="284">
        <v>2890</v>
      </c>
      <c r="G208" s="171">
        <v>0</v>
      </c>
      <c r="H208" s="172">
        <v>0</v>
      </c>
      <c r="I208" s="173">
        <v>0</v>
      </c>
      <c r="J208" s="164" t="b">
        <f>IF(ISBLANK(CertifiedCrop[[#This Row],[1. Identifiant interne d’exploitation agricole*]]),"",IF(ISERROR(MATCH(CertifiedCrop[[#This Row],[1. Identifiant interne d’exploitation agricole*]],GroupMember[1. Identifiant interne d’exploitation agricole*],0)),FALSE,TRUE))</f>
        <v>1</v>
      </c>
      <c r="K208" s="164" t="b">
        <f t="array" ref="K208">IF(ISBLANK(CertifiedCrop[[#This Row],[2. Produit agricole certifié*]]),"",IF(ISERROR(MATCH(1,(#REF!=CertifiedCrop[[#This Row],[2. Produit agricole certifié*]])*(#REF!=CertifiedCrop[[#This Row],[3. Variété**]]),0)),FALSE,TRUE))</f>
        <v>0</v>
      </c>
      <c r="L208" s="21" t="s">
        <v>667</v>
      </c>
      <c r="M208" s="59" t="s">
        <v>667</v>
      </c>
      <c r="N208" s="59" t="s">
        <v>667</v>
      </c>
      <c r="O208" s="185">
        <f t="shared" si="6"/>
        <v>582.20502901353962</v>
      </c>
      <c r="P208" s="185">
        <f t="shared" si="7"/>
        <v>558.99419729206966</v>
      </c>
      <c r="Q208" s="165" t="str">
        <f ca="1">IFERROR((VLOOKUP(A208,GM_Table,8,FALSE)-SUMIFS(D:D,A:A,A208,B:B,B208,C:C,C208)),"")</f>
        <v/>
      </c>
      <c r="R208" s="165" t="str">
        <f ca="1">IFERROR(CONCATENATE(VLOOKUP(A208,GM_Table,12,FALSE)," ",(VLOOKUP(A208,GM_Table,13,FALSE))),"")</f>
        <v/>
      </c>
    </row>
    <row r="209" spans="1:18" ht="15" x14ac:dyDescent="0.2">
      <c r="A209" s="155" t="s">
        <v>1292</v>
      </c>
      <c r="B209" s="169" t="s">
        <v>2985</v>
      </c>
      <c r="C209" s="169" t="s">
        <v>667</v>
      </c>
      <c r="D209" s="280">
        <v>5.33</v>
      </c>
      <c r="E209" s="284">
        <v>3180</v>
      </c>
      <c r="F209" s="284">
        <v>3000</v>
      </c>
      <c r="G209" s="171">
        <v>0</v>
      </c>
      <c r="H209" s="172">
        <v>0</v>
      </c>
      <c r="I209" s="173">
        <v>0</v>
      </c>
      <c r="J209" s="164" t="b">
        <f>IF(ISBLANK(CertifiedCrop[[#This Row],[1. Identifiant interne d’exploitation agricole*]]),"",IF(ISERROR(MATCH(CertifiedCrop[[#This Row],[1. Identifiant interne d’exploitation agricole*]],GroupMember[1. Identifiant interne d’exploitation agricole*],0)),FALSE,TRUE))</f>
        <v>1</v>
      </c>
      <c r="K209" s="164" t="b">
        <f t="array" ref="K209">IF(ISBLANK(CertifiedCrop[[#This Row],[2. Produit agricole certifié*]]),"",IF(ISERROR(MATCH(1,(#REF!=CertifiedCrop[[#This Row],[2. Produit agricole certifié*]])*(#REF!=CertifiedCrop[[#This Row],[3. Variété**]]),0)),FALSE,TRUE))</f>
        <v>0</v>
      </c>
      <c r="L209" s="21" t="s">
        <v>667</v>
      </c>
      <c r="M209" s="59" t="s">
        <v>667</v>
      </c>
      <c r="N209" s="59" t="s">
        <v>667</v>
      </c>
      <c r="O209" s="185">
        <f t="shared" si="6"/>
        <v>596.6228893058161</v>
      </c>
      <c r="P209" s="185">
        <f t="shared" si="7"/>
        <v>562.85178236397746</v>
      </c>
      <c r="Q209" s="165" t="str">
        <f ca="1">IFERROR((VLOOKUP(A209,GM_Table,8,FALSE)-SUMIFS(D:D,A:A,A209,B:B,B209,C:C,C209)),"")</f>
        <v/>
      </c>
      <c r="R209" s="165" t="str">
        <f ca="1">IFERROR(CONCATENATE(VLOOKUP(A209,GM_Table,12,FALSE)," ",(VLOOKUP(A209,GM_Table,13,FALSE))),"")</f>
        <v/>
      </c>
    </row>
    <row r="210" spans="1:18" ht="15" x14ac:dyDescent="0.2">
      <c r="A210" s="155" t="s">
        <v>1296</v>
      </c>
      <c r="B210" s="169" t="s">
        <v>2985</v>
      </c>
      <c r="C210" s="169" t="s">
        <v>667</v>
      </c>
      <c r="D210" s="280">
        <v>3.04</v>
      </c>
      <c r="E210" s="284">
        <v>1780</v>
      </c>
      <c r="F210" s="284">
        <v>1700</v>
      </c>
      <c r="G210" s="171">
        <v>0</v>
      </c>
      <c r="H210" s="172">
        <v>0</v>
      </c>
      <c r="I210" s="173">
        <v>0</v>
      </c>
      <c r="J210" s="164" t="b">
        <f>IF(ISBLANK(CertifiedCrop[[#This Row],[1. Identifiant interne d’exploitation agricole*]]),"",IF(ISERROR(MATCH(CertifiedCrop[[#This Row],[1. Identifiant interne d’exploitation agricole*]],GroupMember[1. Identifiant interne d’exploitation agricole*],0)),FALSE,TRUE))</f>
        <v>1</v>
      </c>
      <c r="K210" s="164" t="b">
        <f t="array" ref="K210">IF(ISBLANK(CertifiedCrop[[#This Row],[2. Produit agricole certifié*]]),"",IF(ISERROR(MATCH(1,(#REF!=CertifiedCrop[[#This Row],[2. Produit agricole certifié*]])*(#REF!=CertifiedCrop[[#This Row],[3. Variété**]]),0)),FALSE,TRUE))</f>
        <v>0</v>
      </c>
      <c r="L210" s="21" t="s">
        <v>667</v>
      </c>
      <c r="M210" s="59" t="s">
        <v>667</v>
      </c>
      <c r="N210" s="59" t="s">
        <v>667</v>
      </c>
      <c r="O210" s="185">
        <f t="shared" si="6"/>
        <v>585.52631578947364</v>
      </c>
      <c r="P210" s="185">
        <f t="shared" si="7"/>
        <v>559.21052631578948</v>
      </c>
      <c r="Q210" s="165" t="str">
        <f ca="1">IFERROR((VLOOKUP(A210,GM_Table,8,FALSE)-SUMIFS(D:D,A:A,A210,B:B,B210,C:C,C210)),"")</f>
        <v/>
      </c>
      <c r="R210" s="165" t="str">
        <f ca="1">IFERROR(CONCATENATE(VLOOKUP(A210,GM_Table,12,FALSE)," ",(VLOOKUP(A210,GM_Table,13,FALSE))),"")</f>
        <v/>
      </c>
    </row>
    <row r="211" spans="1:18" ht="15" x14ac:dyDescent="0.2">
      <c r="A211" s="155" t="s">
        <v>1299</v>
      </c>
      <c r="B211" s="169" t="s">
        <v>2985</v>
      </c>
      <c r="C211" s="169" t="s">
        <v>667</v>
      </c>
      <c r="D211" s="280">
        <v>3.06</v>
      </c>
      <c r="E211" s="284">
        <v>1823</v>
      </c>
      <c r="F211" s="284">
        <v>1750</v>
      </c>
      <c r="G211" s="171">
        <v>0</v>
      </c>
      <c r="H211" s="172">
        <v>0</v>
      </c>
      <c r="I211" s="173">
        <v>0</v>
      </c>
      <c r="J211" s="164" t="b">
        <f>IF(ISBLANK(CertifiedCrop[[#This Row],[1. Identifiant interne d’exploitation agricole*]]),"",IF(ISERROR(MATCH(CertifiedCrop[[#This Row],[1. Identifiant interne d’exploitation agricole*]],GroupMember[1. Identifiant interne d’exploitation agricole*],0)),FALSE,TRUE))</f>
        <v>1</v>
      </c>
      <c r="K211" s="164" t="b">
        <f t="array" ref="K211">IF(ISBLANK(CertifiedCrop[[#This Row],[2. Produit agricole certifié*]]),"",IF(ISERROR(MATCH(1,(#REF!=CertifiedCrop[[#This Row],[2. Produit agricole certifié*]])*(#REF!=CertifiedCrop[[#This Row],[3. Variété**]]),0)),FALSE,TRUE))</f>
        <v>0</v>
      </c>
      <c r="L211" s="21" t="s">
        <v>667</v>
      </c>
      <c r="M211" s="59" t="s">
        <v>667</v>
      </c>
      <c r="N211" s="59" t="s">
        <v>667</v>
      </c>
      <c r="O211" s="185">
        <f t="shared" si="6"/>
        <v>595.75163398692814</v>
      </c>
      <c r="P211" s="185">
        <f t="shared" si="7"/>
        <v>571.89542483660125</v>
      </c>
      <c r="Q211" s="165" t="str">
        <f ca="1">IFERROR((VLOOKUP(A211,GM_Table,8,FALSE)-SUMIFS(D:D,A:A,A211,B:B,B211,C:C,C211)),"")</f>
        <v/>
      </c>
      <c r="R211" s="165" t="str">
        <f ca="1">IFERROR(CONCATENATE(VLOOKUP(A211,GM_Table,12,FALSE)," ",(VLOOKUP(A211,GM_Table,13,FALSE))),"")</f>
        <v/>
      </c>
    </row>
    <row r="212" spans="1:18" ht="15" x14ac:dyDescent="0.2">
      <c r="A212" s="155" t="s">
        <v>1303</v>
      </c>
      <c r="B212" s="169" t="s">
        <v>2985</v>
      </c>
      <c r="C212" s="169" t="s">
        <v>667</v>
      </c>
      <c r="D212" s="280">
        <v>3.89</v>
      </c>
      <c r="E212" s="284">
        <v>2241</v>
      </c>
      <c r="F212" s="284">
        <v>1999</v>
      </c>
      <c r="G212" s="171">
        <v>0</v>
      </c>
      <c r="H212" s="172">
        <v>0</v>
      </c>
      <c r="I212" s="173">
        <v>0</v>
      </c>
      <c r="J212" s="164" t="b">
        <f>IF(ISBLANK(CertifiedCrop[[#This Row],[1. Identifiant interne d’exploitation agricole*]]),"",IF(ISERROR(MATCH(CertifiedCrop[[#This Row],[1. Identifiant interne d’exploitation agricole*]],GroupMember[1. Identifiant interne d’exploitation agricole*],0)),FALSE,TRUE))</f>
        <v>1</v>
      </c>
      <c r="K212" s="164" t="b">
        <f t="array" ref="K212">IF(ISBLANK(CertifiedCrop[[#This Row],[2. Produit agricole certifié*]]),"",IF(ISERROR(MATCH(1,(#REF!=CertifiedCrop[[#This Row],[2. Produit agricole certifié*]])*(#REF!=CertifiedCrop[[#This Row],[3. Variété**]]),0)),FALSE,TRUE))</f>
        <v>0</v>
      </c>
      <c r="L212" s="21" t="s">
        <v>667</v>
      </c>
      <c r="M212" s="59" t="s">
        <v>667</v>
      </c>
      <c r="N212" s="59" t="s">
        <v>667</v>
      </c>
      <c r="O212" s="185">
        <f t="shared" si="6"/>
        <v>576.09254498714654</v>
      </c>
      <c r="P212" s="185">
        <f t="shared" si="7"/>
        <v>513.88174807197947</v>
      </c>
      <c r="Q212" s="165" t="str">
        <f ca="1">IFERROR((VLOOKUP(A212,GM_Table,8,FALSE)-SUMIFS(D:D,A:A,A212,B:B,B212,C:C,C212)),"")</f>
        <v/>
      </c>
      <c r="R212" s="165" t="str">
        <f ca="1">IFERROR(CONCATENATE(VLOOKUP(A212,GM_Table,12,FALSE)," ",(VLOOKUP(A212,GM_Table,13,FALSE))),"")</f>
        <v/>
      </c>
    </row>
    <row r="213" spans="1:18" ht="15" x14ac:dyDescent="0.2">
      <c r="A213" s="155" t="s">
        <v>1306</v>
      </c>
      <c r="B213" s="169" t="s">
        <v>2985</v>
      </c>
      <c r="C213" s="169" t="s">
        <v>667</v>
      </c>
      <c r="D213" s="280">
        <v>2.73</v>
      </c>
      <c r="E213" s="284">
        <v>1600</v>
      </c>
      <c r="F213" s="284">
        <v>1530</v>
      </c>
      <c r="G213" s="171">
        <v>0</v>
      </c>
      <c r="H213" s="172">
        <v>0</v>
      </c>
      <c r="I213" s="173">
        <v>0</v>
      </c>
      <c r="J213" s="164" t="b">
        <f>IF(ISBLANK(CertifiedCrop[[#This Row],[1. Identifiant interne d’exploitation agricole*]]),"",IF(ISERROR(MATCH(CertifiedCrop[[#This Row],[1. Identifiant interne d’exploitation agricole*]],GroupMember[1. Identifiant interne d’exploitation agricole*],0)),FALSE,TRUE))</f>
        <v>1</v>
      </c>
      <c r="K213" s="164" t="b">
        <f t="array" ref="K213">IF(ISBLANK(CertifiedCrop[[#This Row],[2. Produit agricole certifié*]]),"",IF(ISERROR(MATCH(1,(#REF!=CertifiedCrop[[#This Row],[2. Produit agricole certifié*]])*(#REF!=CertifiedCrop[[#This Row],[3. Variété**]]),0)),FALSE,TRUE))</f>
        <v>0</v>
      </c>
      <c r="L213" s="21" t="s">
        <v>667</v>
      </c>
      <c r="M213" s="59" t="s">
        <v>667</v>
      </c>
      <c r="N213" s="59" t="s">
        <v>667</v>
      </c>
      <c r="O213" s="185">
        <f t="shared" si="6"/>
        <v>586.08058608058604</v>
      </c>
      <c r="P213" s="185">
        <f t="shared" si="7"/>
        <v>560.43956043956041</v>
      </c>
      <c r="Q213" s="165" t="str">
        <f ca="1">IFERROR((VLOOKUP(A213,GM_Table,8,FALSE)-SUMIFS(D:D,A:A,A213,B:B,B213,C:C,C213)),"")</f>
        <v/>
      </c>
      <c r="R213" s="165" t="str">
        <f ca="1">IFERROR(CONCATENATE(VLOOKUP(A213,GM_Table,12,FALSE)," ",(VLOOKUP(A213,GM_Table,13,FALSE))),"")</f>
        <v/>
      </c>
    </row>
    <row r="214" spans="1:18" ht="15" x14ac:dyDescent="0.2">
      <c r="A214" s="155" t="s">
        <v>1310</v>
      </c>
      <c r="B214" s="169" t="s">
        <v>2985</v>
      </c>
      <c r="C214" s="169" t="s">
        <v>667</v>
      </c>
      <c r="D214" s="280">
        <v>6.23</v>
      </c>
      <c r="E214" s="284">
        <v>3620</v>
      </c>
      <c r="F214" s="284">
        <v>3150</v>
      </c>
      <c r="G214" s="171">
        <v>0</v>
      </c>
      <c r="H214" s="172">
        <v>0</v>
      </c>
      <c r="I214" s="173">
        <v>0</v>
      </c>
      <c r="J214" s="164" t="b">
        <f>IF(ISBLANK(CertifiedCrop[[#This Row],[1. Identifiant interne d’exploitation agricole*]]),"",IF(ISERROR(MATCH(CertifiedCrop[[#This Row],[1. Identifiant interne d’exploitation agricole*]],GroupMember[1. Identifiant interne d’exploitation agricole*],0)),FALSE,TRUE))</f>
        <v>1</v>
      </c>
      <c r="K214" s="164" t="b">
        <f t="array" ref="K214">IF(ISBLANK(CertifiedCrop[[#This Row],[2. Produit agricole certifié*]]),"",IF(ISERROR(MATCH(1,(#REF!=CertifiedCrop[[#This Row],[2. Produit agricole certifié*]])*(#REF!=CertifiedCrop[[#This Row],[3. Variété**]]),0)),FALSE,TRUE))</f>
        <v>0</v>
      </c>
      <c r="L214" s="21" t="s">
        <v>667</v>
      </c>
      <c r="M214" s="59" t="s">
        <v>667</v>
      </c>
      <c r="N214" s="59" t="s">
        <v>667</v>
      </c>
      <c r="O214" s="185">
        <f t="shared" si="6"/>
        <v>581.059390048154</v>
      </c>
      <c r="P214" s="185">
        <f t="shared" si="7"/>
        <v>505.61797752808985</v>
      </c>
      <c r="Q214" s="165" t="str">
        <f ca="1">IFERROR((VLOOKUP(A214,GM_Table,8,FALSE)-SUMIFS(D:D,A:A,A214,B:B,B214,C:C,C214)),"")</f>
        <v/>
      </c>
      <c r="R214" s="165" t="str">
        <f ca="1">IFERROR(CONCATENATE(VLOOKUP(A214,GM_Table,12,FALSE)," ",(VLOOKUP(A214,GM_Table,13,FALSE))),"")</f>
        <v/>
      </c>
    </row>
    <row r="215" spans="1:18" ht="15" x14ac:dyDescent="0.2">
      <c r="A215" s="155" t="s">
        <v>1313</v>
      </c>
      <c r="B215" s="169" t="s">
        <v>2985</v>
      </c>
      <c r="C215" s="169" t="s">
        <v>667</v>
      </c>
      <c r="D215" s="280">
        <v>3.24</v>
      </c>
      <c r="E215" s="284">
        <v>1902</v>
      </c>
      <c r="F215" s="284">
        <v>1705</v>
      </c>
      <c r="G215" s="171">
        <v>0</v>
      </c>
      <c r="H215" s="172">
        <v>0</v>
      </c>
      <c r="I215" s="173">
        <v>0</v>
      </c>
      <c r="J215" s="164" t="b">
        <f>IF(ISBLANK(CertifiedCrop[[#This Row],[1. Identifiant interne d’exploitation agricole*]]),"",IF(ISERROR(MATCH(CertifiedCrop[[#This Row],[1. Identifiant interne d’exploitation agricole*]],GroupMember[1. Identifiant interne d’exploitation agricole*],0)),FALSE,TRUE))</f>
        <v>1</v>
      </c>
      <c r="K215" s="164" t="b">
        <f t="array" ref="K215">IF(ISBLANK(CertifiedCrop[[#This Row],[2. Produit agricole certifié*]]),"",IF(ISERROR(MATCH(1,(#REF!=CertifiedCrop[[#This Row],[2. Produit agricole certifié*]])*(#REF!=CertifiedCrop[[#This Row],[3. Variété**]]),0)),FALSE,TRUE))</f>
        <v>0</v>
      </c>
      <c r="L215" s="21" t="s">
        <v>667</v>
      </c>
      <c r="M215" s="59" t="s">
        <v>667</v>
      </c>
      <c r="N215" s="59" t="s">
        <v>667</v>
      </c>
      <c r="O215" s="185">
        <f t="shared" si="6"/>
        <v>587.03703703703695</v>
      </c>
      <c r="P215" s="185">
        <f t="shared" si="7"/>
        <v>526.23456790123453</v>
      </c>
      <c r="Q215" s="165" t="str">
        <f ca="1">IFERROR((VLOOKUP(A215,GM_Table,8,FALSE)-SUMIFS(D:D,A:A,A215,B:B,B215,C:C,C215)),"")</f>
        <v/>
      </c>
      <c r="R215" s="165" t="str">
        <f ca="1">IFERROR(CONCATENATE(VLOOKUP(A215,GM_Table,12,FALSE)," ",(VLOOKUP(A215,GM_Table,13,FALSE))),"")</f>
        <v/>
      </c>
    </row>
    <row r="216" spans="1:18" ht="15" x14ac:dyDescent="0.2">
      <c r="A216" s="155" t="s">
        <v>1315</v>
      </c>
      <c r="B216" s="169" t="s">
        <v>2985</v>
      </c>
      <c r="C216" s="169" t="s">
        <v>667</v>
      </c>
      <c r="D216" s="280">
        <v>5.53</v>
      </c>
      <c r="E216" s="284">
        <v>3306</v>
      </c>
      <c r="F216" s="284">
        <v>3200</v>
      </c>
      <c r="G216" s="171">
        <v>0</v>
      </c>
      <c r="H216" s="172">
        <v>0</v>
      </c>
      <c r="I216" s="173">
        <v>0</v>
      </c>
      <c r="J216" s="164" t="b">
        <f>IF(ISBLANK(CertifiedCrop[[#This Row],[1. Identifiant interne d’exploitation agricole*]]),"",IF(ISERROR(MATCH(CertifiedCrop[[#This Row],[1. Identifiant interne d’exploitation agricole*]],GroupMember[1. Identifiant interne d’exploitation agricole*],0)),FALSE,TRUE))</f>
        <v>1</v>
      </c>
      <c r="K216" s="164" t="b">
        <f t="array" ref="K216">IF(ISBLANK(CertifiedCrop[[#This Row],[2. Produit agricole certifié*]]),"",IF(ISERROR(MATCH(1,(#REF!=CertifiedCrop[[#This Row],[2. Produit agricole certifié*]])*(#REF!=CertifiedCrop[[#This Row],[3. Variété**]]),0)),FALSE,TRUE))</f>
        <v>0</v>
      </c>
      <c r="L216" s="21" t="s">
        <v>667</v>
      </c>
      <c r="M216" s="59" t="s">
        <v>667</v>
      </c>
      <c r="N216" s="59" t="s">
        <v>667</v>
      </c>
      <c r="O216" s="185">
        <f t="shared" si="6"/>
        <v>597.83001808318261</v>
      </c>
      <c r="P216" s="185">
        <f t="shared" si="7"/>
        <v>578.66184448462923</v>
      </c>
      <c r="Q216" s="165" t="str">
        <f ca="1">IFERROR((VLOOKUP(A216,GM_Table,8,FALSE)-SUMIFS(D:D,A:A,A216,B:B,B216,C:C,C216)),"")</f>
        <v/>
      </c>
      <c r="R216" s="165" t="str">
        <f ca="1">IFERROR(CONCATENATE(VLOOKUP(A216,GM_Table,12,FALSE)," ",(VLOOKUP(A216,GM_Table,13,FALSE))),"")</f>
        <v/>
      </c>
    </row>
    <row r="217" spans="1:18" ht="15" x14ac:dyDescent="0.2">
      <c r="A217" s="155" t="s">
        <v>1318</v>
      </c>
      <c r="B217" s="169" t="s">
        <v>2985</v>
      </c>
      <c r="C217" s="169" t="s">
        <v>667</v>
      </c>
      <c r="D217" s="280">
        <v>2</v>
      </c>
      <c r="E217" s="284">
        <v>1196</v>
      </c>
      <c r="F217" s="284">
        <v>1100</v>
      </c>
      <c r="G217" s="171">
        <v>0</v>
      </c>
      <c r="H217" s="172">
        <v>0</v>
      </c>
      <c r="I217" s="173">
        <v>0</v>
      </c>
      <c r="J217" s="164" t="b">
        <f>IF(ISBLANK(CertifiedCrop[[#This Row],[1. Identifiant interne d’exploitation agricole*]]),"",IF(ISERROR(MATCH(CertifiedCrop[[#This Row],[1. Identifiant interne d’exploitation agricole*]],GroupMember[1. Identifiant interne d’exploitation agricole*],0)),FALSE,TRUE))</f>
        <v>1</v>
      </c>
      <c r="K217" s="164" t="b">
        <f t="array" ref="K217">IF(ISBLANK(CertifiedCrop[[#This Row],[2. Produit agricole certifié*]]),"",IF(ISERROR(MATCH(1,(#REF!=CertifiedCrop[[#This Row],[2. Produit agricole certifié*]])*(#REF!=CertifiedCrop[[#This Row],[3. Variété**]]),0)),FALSE,TRUE))</f>
        <v>0</v>
      </c>
      <c r="L217" s="21" t="s">
        <v>667</v>
      </c>
      <c r="M217" s="59" t="s">
        <v>667</v>
      </c>
      <c r="N217" s="59" t="s">
        <v>667</v>
      </c>
      <c r="O217" s="185">
        <f t="shared" si="6"/>
        <v>598</v>
      </c>
      <c r="P217" s="185">
        <f t="shared" si="7"/>
        <v>550</v>
      </c>
      <c r="Q217" s="165" t="str">
        <f ca="1">IFERROR((VLOOKUP(A217,GM_Table,8,FALSE)-SUMIFS(D:D,A:A,A217,B:B,B217,C:C,C217)),"")</f>
        <v/>
      </c>
      <c r="R217" s="165" t="str">
        <f ca="1">IFERROR(CONCATENATE(VLOOKUP(A217,GM_Table,12,FALSE)," ",(VLOOKUP(A217,GM_Table,13,FALSE))),"")</f>
        <v/>
      </c>
    </row>
    <row r="218" spans="1:18" ht="15" x14ac:dyDescent="0.2">
      <c r="A218" s="155" t="s">
        <v>1320</v>
      </c>
      <c r="B218" s="169" t="s">
        <v>2985</v>
      </c>
      <c r="C218" s="169" t="s">
        <v>667</v>
      </c>
      <c r="D218" s="280">
        <v>3</v>
      </c>
      <c r="E218" s="284">
        <v>1788</v>
      </c>
      <c r="F218" s="284">
        <v>1700</v>
      </c>
      <c r="G218" s="171">
        <v>0</v>
      </c>
      <c r="H218" s="172">
        <v>0</v>
      </c>
      <c r="I218" s="173">
        <v>0</v>
      </c>
      <c r="J218" s="164" t="b">
        <f>IF(ISBLANK(CertifiedCrop[[#This Row],[1. Identifiant interne d’exploitation agricole*]]),"",IF(ISERROR(MATCH(CertifiedCrop[[#This Row],[1. Identifiant interne d’exploitation agricole*]],GroupMember[1. Identifiant interne d’exploitation agricole*],0)),FALSE,TRUE))</f>
        <v>1</v>
      </c>
      <c r="K218" s="164" t="b">
        <f t="array" ref="K218">IF(ISBLANK(CertifiedCrop[[#This Row],[2. Produit agricole certifié*]]),"",IF(ISERROR(MATCH(1,(#REF!=CertifiedCrop[[#This Row],[2. Produit agricole certifié*]])*(#REF!=CertifiedCrop[[#This Row],[3. Variété**]]),0)),FALSE,TRUE))</f>
        <v>0</v>
      </c>
      <c r="L218" s="21" t="s">
        <v>667</v>
      </c>
      <c r="M218" s="59" t="s">
        <v>667</v>
      </c>
      <c r="N218" s="59" t="s">
        <v>667</v>
      </c>
      <c r="O218" s="185">
        <f t="shared" si="6"/>
        <v>596</v>
      </c>
      <c r="P218" s="185">
        <f t="shared" si="7"/>
        <v>566.66666666666663</v>
      </c>
      <c r="Q218" s="165" t="str">
        <f ca="1">IFERROR((VLOOKUP(A218,GM_Table,8,FALSE)-SUMIFS(D:D,A:A,A218,B:B,B218,C:C,C218)),"")</f>
        <v/>
      </c>
      <c r="R218" s="165" t="str">
        <f ca="1">IFERROR(CONCATENATE(VLOOKUP(A218,GM_Table,12,FALSE)," ",(VLOOKUP(A218,GM_Table,13,FALSE))),"")</f>
        <v/>
      </c>
    </row>
    <row r="219" spans="1:18" ht="15" x14ac:dyDescent="0.2">
      <c r="A219" s="155" t="s">
        <v>1322</v>
      </c>
      <c r="B219" s="169" t="s">
        <v>2985</v>
      </c>
      <c r="C219" s="169" t="s">
        <v>667</v>
      </c>
      <c r="D219" s="280">
        <v>2</v>
      </c>
      <c r="E219" s="284">
        <v>1196</v>
      </c>
      <c r="F219" s="284">
        <v>1100</v>
      </c>
      <c r="G219" s="171">
        <v>0</v>
      </c>
      <c r="H219" s="172">
        <v>0</v>
      </c>
      <c r="I219" s="173">
        <v>0</v>
      </c>
      <c r="J219" s="164" t="b">
        <f>IF(ISBLANK(CertifiedCrop[[#This Row],[1. Identifiant interne d’exploitation agricole*]]),"",IF(ISERROR(MATCH(CertifiedCrop[[#This Row],[1. Identifiant interne d’exploitation agricole*]],GroupMember[1. Identifiant interne d’exploitation agricole*],0)),FALSE,TRUE))</f>
        <v>1</v>
      </c>
      <c r="K219" s="164" t="b">
        <f t="array" ref="K219">IF(ISBLANK(CertifiedCrop[[#This Row],[2. Produit agricole certifié*]]),"",IF(ISERROR(MATCH(1,(#REF!=CertifiedCrop[[#This Row],[2. Produit agricole certifié*]])*(#REF!=CertifiedCrop[[#This Row],[3. Variété**]]),0)),FALSE,TRUE))</f>
        <v>0</v>
      </c>
      <c r="L219" s="21" t="s">
        <v>667</v>
      </c>
      <c r="M219" s="59" t="s">
        <v>667</v>
      </c>
      <c r="N219" s="59" t="s">
        <v>667</v>
      </c>
      <c r="O219" s="185">
        <f t="shared" si="6"/>
        <v>598</v>
      </c>
      <c r="P219" s="185">
        <f t="shared" si="7"/>
        <v>550</v>
      </c>
      <c r="Q219" s="165" t="str">
        <f ca="1">IFERROR((VLOOKUP(A219,GM_Table,8,FALSE)-SUMIFS(D:D,A:A,A219,B:B,B219,C:C,C219)),"")</f>
        <v/>
      </c>
      <c r="R219" s="165" t="str">
        <f ca="1">IFERROR(CONCATENATE(VLOOKUP(A219,GM_Table,12,FALSE)," ",(VLOOKUP(A219,GM_Table,13,FALSE))),"")</f>
        <v/>
      </c>
    </row>
    <row r="220" spans="1:18" ht="15" x14ac:dyDescent="0.2">
      <c r="A220" s="155" t="s">
        <v>1323</v>
      </c>
      <c r="B220" s="169" t="s">
        <v>2985</v>
      </c>
      <c r="C220" s="169" t="s">
        <v>667</v>
      </c>
      <c r="D220" s="280">
        <v>2</v>
      </c>
      <c r="E220" s="284">
        <v>940</v>
      </c>
      <c r="F220" s="284">
        <v>820</v>
      </c>
      <c r="G220" s="171">
        <v>0</v>
      </c>
      <c r="H220" s="172">
        <v>0</v>
      </c>
      <c r="I220" s="173">
        <v>0</v>
      </c>
      <c r="J220" s="164" t="b">
        <f>IF(ISBLANK(CertifiedCrop[[#This Row],[1. Identifiant interne d’exploitation agricole*]]),"",IF(ISERROR(MATCH(CertifiedCrop[[#This Row],[1. Identifiant interne d’exploitation agricole*]],GroupMember[1. Identifiant interne d’exploitation agricole*],0)),FALSE,TRUE))</f>
        <v>1</v>
      </c>
      <c r="K220" s="164" t="b">
        <f t="array" ref="K220">IF(ISBLANK(CertifiedCrop[[#This Row],[2. Produit agricole certifié*]]),"",IF(ISERROR(MATCH(1,(#REF!=CertifiedCrop[[#This Row],[2. Produit agricole certifié*]])*(#REF!=CertifiedCrop[[#This Row],[3. Variété**]]),0)),FALSE,TRUE))</f>
        <v>0</v>
      </c>
      <c r="L220" s="21" t="s">
        <v>667</v>
      </c>
      <c r="M220" s="59" t="s">
        <v>667</v>
      </c>
      <c r="N220" s="59" t="s">
        <v>667</v>
      </c>
      <c r="O220" s="185">
        <f t="shared" si="6"/>
        <v>470</v>
      </c>
      <c r="P220" s="185">
        <f t="shared" si="7"/>
        <v>410</v>
      </c>
      <c r="Q220" s="165" t="str">
        <f ca="1">IFERROR((VLOOKUP(A220,GM_Table,8,FALSE)-SUMIFS(D:D,A:A,A220,B:B,B220,C:C,C220)),"")</f>
        <v/>
      </c>
      <c r="R220" s="165" t="str">
        <f ca="1">IFERROR(CONCATENATE(VLOOKUP(A220,GM_Table,12,FALSE)," ",(VLOOKUP(A220,GM_Table,13,FALSE))),"")</f>
        <v/>
      </c>
    </row>
    <row r="221" spans="1:18" ht="15" x14ac:dyDescent="0.2">
      <c r="A221" s="155" t="s">
        <v>1326</v>
      </c>
      <c r="B221" s="169" t="s">
        <v>2985</v>
      </c>
      <c r="C221" s="169" t="s">
        <v>667</v>
      </c>
      <c r="D221" s="280">
        <v>2</v>
      </c>
      <c r="E221" s="284">
        <v>1196</v>
      </c>
      <c r="F221" s="284">
        <v>1100</v>
      </c>
      <c r="G221" s="171">
        <v>0</v>
      </c>
      <c r="H221" s="172">
        <v>0</v>
      </c>
      <c r="I221" s="173">
        <v>0</v>
      </c>
      <c r="J221" s="164" t="b">
        <f>IF(ISBLANK(CertifiedCrop[[#This Row],[1. Identifiant interne d’exploitation agricole*]]),"",IF(ISERROR(MATCH(CertifiedCrop[[#This Row],[1. Identifiant interne d’exploitation agricole*]],GroupMember[1. Identifiant interne d’exploitation agricole*],0)),FALSE,TRUE))</f>
        <v>1</v>
      </c>
      <c r="K221" s="164" t="b">
        <f t="array" ref="K221">IF(ISBLANK(CertifiedCrop[[#This Row],[2. Produit agricole certifié*]]),"",IF(ISERROR(MATCH(1,(#REF!=CertifiedCrop[[#This Row],[2. Produit agricole certifié*]])*(#REF!=CertifiedCrop[[#This Row],[3. Variété**]]),0)),FALSE,TRUE))</f>
        <v>0</v>
      </c>
      <c r="L221" s="21" t="s">
        <v>667</v>
      </c>
      <c r="M221" s="59" t="s">
        <v>667</v>
      </c>
      <c r="N221" s="59" t="s">
        <v>667</v>
      </c>
      <c r="O221" s="185">
        <f t="shared" si="6"/>
        <v>598</v>
      </c>
      <c r="P221" s="185">
        <f t="shared" si="7"/>
        <v>550</v>
      </c>
      <c r="Q221" s="165" t="str">
        <f ca="1">IFERROR((VLOOKUP(A221,GM_Table,8,FALSE)-SUMIFS(D:D,A:A,A221,B:B,B221,C:C,C221)),"")</f>
        <v/>
      </c>
      <c r="R221" s="165" t="str">
        <f ca="1">IFERROR(CONCATENATE(VLOOKUP(A221,GM_Table,12,FALSE)," ",(VLOOKUP(A221,GM_Table,13,FALSE))),"")</f>
        <v/>
      </c>
    </row>
    <row r="222" spans="1:18" ht="15" x14ac:dyDescent="0.2">
      <c r="A222" s="155" t="s">
        <v>1329</v>
      </c>
      <c r="B222" s="169" t="s">
        <v>2985</v>
      </c>
      <c r="C222" s="169" t="s">
        <v>667</v>
      </c>
      <c r="D222" s="280">
        <v>2</v>
      </c>
      <c r="E222" s="284">
        <v>1196</v>
      </c>
      <c r="F222" s="284">
        <v>1100</v>
      </c>
      <c r="G222" s="171">
        <v>0</v>
      </c>
      <c r="H222" s="172">
        <v>0</v>
      </c>
      <c r="I222" s="173">
        <v>0</v>
      </c>
      <c r="J222" s="164" t="b">
        <f>IF(ISBLANK(CertifiedCrop[[#This Row],[1. Identifiant interne d’exploitation agricole*]]),"",IF(ISERROR(MATCH(CertifiedCrop[[#This Row],[1. Identifiant interne d’exploitation agricole*]],GroupMember[1. Identifiant interne d’exploitation agricole*],0)),FALSE,TRUE))</f>
        <v>1</v>
      </c>
      <c r="K222" s="164" t="b">
        <f t="array" ref="K222">IF(ISBLANK(CertifiedCrop[[#This Row],[2. Produit agricole certifié*]]),"",IF(ISERROR(MATCH(1,(#REF!=CertifiedCrop[[#This Row],[2. Produit agricole certifié*]])*(#REF!=CertifiedCrop[[#This Row],[3. Variété**]]),0)),FALSE,TRUE))</f>
        <v>0</v>
      </c>
      <c r="L222" s="21" t="s">
        <v>667</v>
      </c>
      <c r="M222" s="59" t="s">
        <v>667</v>
      </c>
      <c r="N222" s="59" t="s">
        <v>667</v>
      </c>
      <c r="O222" s="185">
        <f t="shared" si="6"/>
        <v>598</v>
      </c>
      <c r="P222" s="185">
        <f t="shared" si="7"/>
        <v>550</v>
      </c>
      <c r="Q222" s="165" t="str">
        <f ca="1">IFERROR((VLOOKUP(A222,GM_Table,8,FALSE)-SUMIFS(D:D,A:A,A222,B:B,B222,C:C,C222)),"")</f>
        <v/>
      </c>
      <c r="R222" s="165" t="str">
        <f ca="1">IFERROR(CONCATENATE(VLOOKUP(A222,GM_Table,12,FALSE)," ",(VLOOKUP(A222,GM_Table,13,FALSE))),"")</f>
        <v/>
      </c>
    </row>
    <row r="223" spans="1:18" ht="15" x14ac:dyDescent="0.2">
      <c r="A223" s="155" t="s">
        <v>1332</v>
      </c>
      <c r="B223" s="169" t="s">
        <v>2985</v>
      </c>
      <c r="C223" s="169" t="s">
        <v>667</v>
      </c>
      <c r="D223" s="280">
        <v>3</v>
      </c>
      <c r="E223" s="284">
        <v>1790</v>
      </c>
      <c r="F223" s="284">
        <v>1623</v>
      </c>
      <c r="G223" s="171">
        <v>0</v>
      </c>
      <c r="H223" s="172">
        <v>0</v>
      </c>
      <c r="I223" s="173">
        <v>0</v>
      </c>
      <c r="J223" s="164" t="b">
        <f>IF(ISBLANK(CertifiedCrop[[#This Row],[1. Identifiant interne d’exploitation agricole*]]),"",IF(ISERROR(MATCH(CertifiedCrop[[#This Row],[1. Identifiant interne d’exploitation agricole*]],GroupMember[1. Identifiant interne d’exploitation agricole*],0)),FALSE,TRUE))</f>
        <v>1</v>
      </c>
      <c r="K223" s="164" t="b">
        <f t="array" ref="K223">IF(ISBLANK(CertifiedCrop[[#This Row],[2. Produit agricole certifié*]]),"",IF(ISERROR(MATCH(1,(#REF!=CertifiedCrop[[#This Row],[2. Produit agricole certifié*]])*(#REF!=CertifiedCrop[[#This Row],[3. Variété**]]),0)),FALSE,TRUE))</f>
        <v>0</v>
      </c>
      <c r="L223" s="21" t="s">
        <v>667</v>
      </c>
      <c r="M223" s="59" t="s">
        <v>667</v>
      </c>
      <c r="N223" s="59" t="s">
        <v>667</v>
      </c>
      <c r="O223" s="185">
        <f t="shared" si="6"/>
        <v>596.66666666666663</v>
      </c>
      <c r="P223" s="185">
        <f t="shared" si="7"/>
        <v>541</v>
      </c>
      <c r="Q223" s="165" t="str">
        <f ca="1">IFERROR((VLOOKUP(A223,GM_Table,8,FALSE)-SUMIFS(D:D,A:A,A223,B:B,B223,C:C,C223)),"")</f>
        <v/>
      </c>
      <c r="R223" s="165" t="str">
        <f ca="1">IFERROR(CONCATENATE(VLOOKUP(A223,GM_Table,12,FALSE)," ",(VLOOKUP(A223,GM_Table,13,FALSE))),"")</f>
        <v/>
      </c>
    </row>
    <row r="224" spans="1:18" ht="15" x14ac:dyDescent="0.2">
      <c r="A224" s="155" t="s">
        <v>1335</v>
      </c>
      <c r="B224" s="169" t="s">
        <v>2985</v>
      </c>
      <c r="C224" s="169" t="s">
        <v>667</v>
      </c>
      <c r="D224" s="281">
        <v>3.97</v>
      </c>
      <c r="E224" s="285">
        <v>2300</v>
      </c>
      <c r="F224" s="285">
        <v>2200</v>
      </c>
      <c r="G224" s="171">
        <v>0</v>
      </c>
      <c r="H224" s="172">
        <v>0</v>
      </c>
      <c r="I224" s="173">
        <v>0</v>
      </c>
      <c r="J224" s="164" t="b">
        <f>IF(ISBLANK(CertifiedCrop[[#This Row],[1. Identifiant interne d’exploitation agricole*]]),"",IF(ISERROR(MATCH(CertifiedCrop[[#This Row],[1. Identifiant interne d’exploitation agricole*]],GroupMember[1. Identifiant interne d’exploitation agricole*],0)),FALSE,TRUE))</f>
        <v>1</v>
      </c>
      <c r="K224" s="164" t="b">
        <f t="array" ref="K224">IF(ISBLANK(CertifiedCrop[[#This Row],[2. Produit agricole certifié*]]),"",IF(ISERROR(MATCH(1,(#REF!=CertifiedCrop[[#This Row],[2. Produit agricole certifié*]])*(#REF!=CertifiedCrop[[#This Row],[3. Variété**]]),0)),FALSE,TRUE))</f>
        <v>0</v>
      </c>
      <c r="L224" s="21" t="s">
        <v>667</v>
      </c>
      <c r="M224" s="59" t="s">
        <v>667</v>
      </c>
      <c r="N224" s="59" t="s">
        <v>667</v>
      </c>
      <c r="O224" s="185">
        <f t="shared" si="6"/>
        <v>579.34508816120899</v>
      </c>
      <c r="P224" s="185">
        <f t="shared" si="7"/>
        <v>554.15617128463475</v>
      </c>
      <c r="Q224" s="165" t="str">
        <f ca="1">IFERROR((VLOOKUP(A224,GM_Table,8,FALSE)-SUMIFS(D:D,A:A,A224,B:B,B224,C:C,C224)),"")</f>
        <v/>
      </c>
      <c r="R224" s="165" t="str">
        <f ca="1">IFERROR(CONCATENATE(VLOOKUP(A224,GM_Table,12,FALSE)," ",(VLOOKUP(A224,GM_Table,13,FALSE))),"")</f>
        <v/>
      </c>
    </row>
    <row r="225" spans="1:18" ht="15" x14ac:dyDescent="0.2">
      <c r="A225" s="155" t="s">
        <v>1337</v>
      </c>
      <c r="B225" s="169" t="s">
        <v>2985</v>
      </c>
      <c r="C225" s="169" t="s">
        <v>667</v>
      </c>
      <c r="D225" s="281">
        <v>9</v>
      </c>
      <c r="E225" s="285">
        <v>5322</v>
      </c>
      <c r="F225" s="285">
        <v>5200</v>
      </c>
      <c r="G225" s="171">
        <v>0</v>
      </c>
      <c r="H225" s="172">
        <v>0</v>
      </c>
      <c r="I225" s="173">
        <v>0</v>
      </c>
      <c r="J225" s="164" t="b">
        <f>IF(ISBLANK(CertifiedCrop[[#This Row],[1. Identifiant interne d’exploitation agricole*]]),"",IF(ISERROR(MATCH(CertifiedCrop[[#This Row],[1. Identifiant interne d’exploitation agricole*]],GroupMember[1. Identifiant interne d’exploitation agricole*],0)),FALSE,TRUE))</f>
        <v>1</v>
      </c>
      <c r="K225" s="164" t="b">
        <f t="array" ref="K225">IF(ISBLANK(CertifiedCrop[[#This Row],[2. Produit agricole certifié*]]),"",IF(ISERROR(MATCH(1,(#REF!=CertifiedCrop[[#This Row],[2. Produit agricole certifié*]])*(#REF!=CertifiedCrop[[#This Row],[3. Variété**]]),0)),FALSE,TRUE))</f>
        <v>0</v>
      </c>
      <c r="L225" s="21" t="s">
        <v>667</v>
      </c>
      <c r="M225" s="59" t="s">
        <v>667</v>
      </c>
      <c r="N225" s="59" t="s">
        <v>667</v>
      </c>
      <c r="O225" s="185">
        <f t="shared" si="6"/>
        <v>591.33333333333337</v>
      </c>
      <c r="P225" s="185">
        <f t="shared" si="7"/>
        <v>577.77777777777783</v>
      </c>
      <c r="Q225" s="165" t="str">
        <f ca="1">IFERROR((VLOOKUP(A225,GM_Table,8,FALSE)-SUMIFS(D:D,A:A,A225,B:B,B225,C:C,C225)),"")</f>
        <v/>
      </c>
      <c r="R225" s="165" t="str">
        <f ca="1">IFERROR(CONCATENATE(VLOOKUP(A225,GM_Table,12,FALSE)," ",(VLOOKUP(A225,GM_Table,13,FALSE))),"")</f>
        <v/>
      </c>
    </row>
    <row r="226" spans="1:18" ht="15" x14ac:dyDescent="0.2">
      <c r="A226" s="155" t="s">
        <v>1338</v>
      </c>
      <c r="B226" s="169" t="s">
        <v>2985</v>
      </c>
      <c r="C226" s="169" t="s">
        <v>667</v>
      </c>
      <c r="D226" s="281">
        <v>3.36</v>
      </c>
      <c r="E226" s="285">
        <v>1960</v>
      </c>
      <c r="F226" s="285">
        <v>1746</v>
      </c>
      <c r="G226" s="171">
        <v>0</v>
      </c>
      <c r="H226" s="172">
        <v>0</v>
      </c>
      <c r="I226" s="173">
        <v>0</v>
      </c>
      <c r="J226" s="164" t="b">
        <f>IF(ISBLANK(CertifiedCrop[[#This Row],[1. Identifiant interne d’exploitation agricole*]]),"",IF(ISERROR(MATCH(CertifiedCrop[[#This Row],[1. Identifiant interne d’exploitation agricole*]],GroupMember[1. Identifiant interne d’exploitation agricole*],0)),FALSE,TRUE))</f>
        <v>1</v>
      </c>
      <c r="K226" s="164" t="b">
        <f t="array" ref="K226">IF(ISBLANK(CertifiedCrop[[#This Row],[2. Produit agricole certifié*]]),"",IF(ISERROR(MATCH(1,(#REF!=CertifiedCrop[[#This Row],[2. Produit agricole certifié*]])*(#REF!=CertifiedCrop[[#This Row],[3. Variété**]]),0)),FALSE,TRUE))</f>
        <v>0</v>
      </c>
      <c r="L226" s="21" t="s">
        <v>667</v>
      </c>
      <c r="M226" s="59" t="s">
        <v>667</v>
      </c>
      <c r="N226" s="59" t="s">
        <v>667</v>
      </c>
      <c r="O226" s="185">
        <f t="shared" si="6"/>
        <v>583.33333333333337</v>
      </c>
      <c r="P226" s="185">
        <f t="shared" si="7"/>
        <v>519.64285714285711</v>
      </c>
      <c r="Q226" s="165" t="str">
        <f ca="1">IFERROR((VLOOKUP(A226,GM_Table,8,FALSE)-SUMIFS(D:D,A:A,A226,B:B,B226,C:C,C226)),"")</f>
        <v/>
      </c>
      <c r="R226" s="165" t="str">
        <f ca="1">IFERROR(CONCATENATE(VLOOKUP(A226,GM_Table,12,FALSE)," ",(VLOOKUP(A226,GM_Table,13,FALSE))),"")</f>
        <v/>
      </c>
    </row>
    <row r="227" spans="1:18" ht="15" x14ac:dyDescent="0.2">
      <c r="A227" s="155" t="s">
        <v>1341</v>
      </c>
      <c r="B227" s="169" t="s">
        <v>2985</v>
      </c>
      <c r="C227" s="169" t="s">
        <v>667</v>
      </c>
      <c r="D227" s="281">
        <v>4</v>
      </c>
      <c r="E227" s="285">
        <v>2380</v>
      </c>
      <c r="F227" s="285">
        <v>2200</v>
      </c>
      <c r="G227" s="171">
        <v>0</v>
      </c>
      <c r="H227" s="172">
        <v>0</v>
      </c>
      <c r="I227" s="173">
        <v>0</v>
      </c>
      <c r="J227" s="164" t="b">
        <f>IF(ISBLANK(CertifiedCrop[[#This Row],[1. Identifiant interne d’exploitation agricole*]]),"",IF(ISERROR(MATCH(CertifiedCrop[[#This Row],[1. Identifiant interne d’exploitation agricole*]],GroupMember[1. Identifiant interne d’exploitation agricole*],0)),FALSE,TRUE))</f>
        <v>1</v>
      </c>
      <c r="K227" s="164" t="b">
        <f t="array" ref="K227">IF(ISBLANK(CertifiedCrop[[#This Row],[2. Produit agricole certifié*]]),"",IF(ISERROR(MATCH(1,(#REF!=CertifiedCrop[[#This Row],[2. Produit agricole certifié*]])*(#REF!=CertifiedCrop[[#This Row],[3. Variété**]]),0)),FALSE,TRUE))</f>
        <v>0</v>
      </c>
      <c r="L227" s="21" t="s">
        <v>667</v>
      </c>
      <c r="M227" s="59" t="s">
        <v>667</v>
      </c>
      <c r="N227" s="59" t="s">
        <v>667</v>
      </c>
      <c r="O227" s="185">
        <f t="shared" si="6"/>
        <v>595</v>
      </c>
      <c r="P227" s="185">
        <f t="shared" si="7"/>
        <v>550</v>
      </c>
      <c r="Q227" s="165" t="str">
        <f ca="1">IFERROR((VLOOKUP(A227,GM_Table,8,FALSE)-SUMIFS(D:D,A:A,A227,B:B,B227,C:C,C227)),"")</f>
        <v/>
      </c>
      <c r="R227" s="165" t="str">
        <f ca="1">IFERROR(CONCATENATE(VLOOKUP(A227,GM_Table,12,FALSE)," ",(VLOOKUP(A227,GM_Table,13,FALSE))),"")</f>
        <v/>
      </c>
    </row>
    <row r="228" spans="1:18" ht="15" x14ac:dyDescent="0.2">
      <c r="A228" s="155" t="s">
        <v>1343</v>
      </c>
      <c r="B228" s="169" t="s">
        <v>2985</v>
      </c>
      <c r="C228" s="169" t="s">
        <v>667</v>
      </c>
      <c r="D228" s="281">
        <v>4</v>
      </c>
      <c r="E228" s="285">
        <v>2300</v>
      </c>
      <c r="F228" s="285">
        <v>2000</v>
      </c>
      <c r="G228" s="171">
        <v>0</v>
      </c>
      <c r="H228" s="172">
        <v>0</v>
      </c>
      <c r="I228" s="173">
        <v>0</v>
      </c>
      <c r="J228" s="164" t="b">
        <f>IF(ISBLANK(CertifiedCrop[[#This Row],[1. Identifiant interne d’exploitation agricole*]]),"",IF(ISERROR(MATCH(CertifiedCrop[[#This Row],[1. Identifiant interne d’exploitation agricole*]],GroupMember[1. Identifiant interne d’exploitation agricole*],0)),FALSE,TRUE))</f>
        <v>1</v>
      </c>
      <c r="K228" s="164" t="b">
        <f t="array" ref="K228">IF(ISBLANK(CertifiedCrop[[#This Row],[2. Produit agricole certifié*]]),"",IF(ISERROR(MATCH(1,(#REF!=CertifiedCrop[[#This Row],[2. Produit agricole certifié*]])*(#REF!=CertifiedCrop[[#This Row],[3. Variété**]]),0)),FALSE,TRUE))</f>
        <v>0</v>
      </c>
      <c r="L228" s="21" t="s">
        <v>667</v>
      </c>
      <c r="M228" s="59" t="s">
        <v>667</v>
      </c>
      <c r="N228" s="59" t="s">
        <v>667</v>
      </c>
      <c r="O228" s="185">
        <f t="shared" si="6"/>
        <v>575</v>
      </c>
      <c r="P228" s="185">
        <f t="shared" si="7"/>
        <v>500</v>
      </c>
      <c r="Q228" s="165" t="str">
        <f ca="1">IFERROR((VLOOKUP(A228,GM_Table,8,FALSE)-SUMIFS(D:D,A:A,A228,B:B,B228,C:C,C228)),"")</f>
        <v/>
      </c>
      <c r="R228" s="165" t="str">
        <f ca="1">IFERROR(CONCATENATE(VLOOKUP(A228,GM_Table,12,FALSE)," ",(VLOOKUP(A228,GM_Table,13,FALSE))),"")</f>
        <v/>
      </c>
    </row>
    <row r="229" spans="1:18" ht="15" x14ac:dyDescent="0.2">
      <c r="A229" s="155" t="s">
        <v>1345</v>
      </c>
      <c r="B229" s="169" t="s">
        <v>2985</v>
      </c>
      <c r="C229" s="169" t="s">
        <v>667</v>
      </c>
      <c r="D229" s="281">
        <v>3</v>
      </c>
      <c r="E229" s="285">
        <v>1780</v>
      </c>
      <c r="F229" s="285">
        <v>1644</v>
      </c>
      <c r="G229" s="171">
        <v>0</v>
      </c>
      <c r="H229" s="172">
        <v>0</v>
      </c>
      <c r="I229" s="173">
        <v>0</v>
      </c>
      <c r="J229" s="164" t="b">
        <f>IF(ISBLANK(CertifiedCrop[[#This Row],[1. Identifiant interne d’exploitation agricole*]]),"",IF(ISERROR(MATCH(CertifiedCrop[[#This Row],[1. Identifiant interne d’exploitation agricole*]],GroupMember[1. Identifiant interne d’exploitation agricole*],0)),FALSE,TRUE))</f>
        <v>1</v>
      </c>
      <c r="K229" s="164" t="b">
        <f t="array" ref="K229">IF(ISBLANK(CertifiedCrop[[#This Row],[2. Produit agricole certifié*]]),"",IF(ISERROR(MATCH(1,(#REF!=CertifiedCrop[[#This Row],[2. Produit agricole certifié*]])*(#REF!=CertifiedCrop[[#This Row],[3. Variété**]]),0)),FALSE,TRUE))</f>
        <v>0</v>
      </c>
      <c r="L229" s="21" t="s">
        <v>667</v>
      </c>
      <c r="M229" s="59" t="s">
        <v>667</v>
      </c>
      <c r="N229" s="59" t="s">
        <v>667</v>
      </c>
      <c r="O229" s="185">
        <f t="shared" si="6"/>
        <v>593.33333333333337</v>
      </c>
      <c r="P229" s="185">
        <f t="shared" si="7"/>
        <v>548</v>
      </c>
      <c r="Q229" s="165" t="str">
        <f ca="1">IFERROR((VLOOKUP(A229,GM_Table,8,FALSE)-SUMIFS(D:D,A:A,A229,B:B,B229,C:C,C229)),"")</f>
        <v/>
      </c>
      <c r="R229" s="165" t="str">
        <f ca="1">IFERROR(CONCATENATE(VLOOKUP(A229,GM_Table,12,FALSE)," ",(VLOOKUP(A229,GM_Table,13,FALSE))),"")</f>
        <v/>
      </c>
    </row>
    <row r="230" spans="1:18" ht="15" x14ac:dyDescent="0.2">
      <c r="A230" s="155" t="s">
        <v>1350</v>
      </c>
      <c r="B230" s="169" t="s">
        <v>2985</v>
      </c>
      <c r="C230" s="169" t="s">
        <v>667</v>
      </c>
      <c r="D230" s="281">
        <v>2.88</v>
      </c>
      <c r="E230" s="285">
        <v>1150</v>
      </c>
      <c r="F230" s="285">
        <v>1000</v>
      </c>
      <c r="G230" s="171">
        <v>0</v>
      </c>
      <c r="H230" s="172">
        <v>0</v>
      </c>
      <c r="I230" s="173">
        <v>0</v>
      </c>
      <c r="J230" s="164" t="b">
        <f>IF(ISBLANK(CertifiedCrop[[#This Row],[1. Identifiant interne d’exploitation agricole*]]),"",IF(ISERROR(MATCH(CertifiedCrop[[#This Row],[1. Identifiant interne d’exploitation agricole*]],GroupMember[1. Identifiant interne d’exploitation agricole*],0)),FALSE,TRUE))</f>
        <v>1</v>
      </c>
      <c r="K230" s="164" t="b">
        <f t="array" ref="K230">IF(ISBLANK(CertifiedCrop[[#This Row],[2. Produit agricole certifié*]]),"",IF(ISERROR(MATCH(1,(#REF!=CertifiedCrop[[#This Row],[2. Produit agricole certifié*]])*(#REF!=CertifiedCrop[[#This Row],[3. Variété**]]),0)),FALSE,TRUE))</f>
        <v>0</v>
      </c>
      <c r="L230" s="21" t="s">
        <v>667</v>
      </c>
      <c r="M230" s="59" t="s">
        <v>667</v>
      </c>
      <c r="N230" s="59" t="s">
        <v>667</v>
      </c>
      <c r="O230" s="185">
        <f t="shared" si="6"/>
        <v>399.30555555555554</v>
      </c>
      <c r="P230" s="185">
        <f t="shared" si="7"/>
        <v>347.22222222222223</v>
      </c>
      <c r="Q230" s="165" t="str">
        <f ca="1">IFERROR((VLOOKUP(A230,GM_Table,8,FALSE)-SUMIFS(D:D,A:A,A230,B:B,B230,C:C,C230)),"")</f>
        <v/>
      </c>
      <c r="R230" s="165" t="str">
        <f ca="1">IFERROR(CONCATENATE(VLOOKUP(A230,GM_Table,12,FALSE)," ",(VLOOKUP(A230,GM_Table,13,FALSE))),"")</f>
        <v/>
      </c>
    </row>
    <row r="231" spans="1:18" ht="15" x14ac:dyDescent="0.2">
      <c r="A231" s="155" t="s">
        <v>1354</v>
      </c>
      <c r="B231" s="169" t="s">
        <v>2985</v>
      </c>
      <c r="C231" s="169" t="s">
        <v>667</v>
      </c>
      <c r="D231" s="281">
        <v>2.44</v>
      </c>
      <c r="E231" s="285">
        <v>1455</v>
      </c>
      <c r="F231" s="285">
        <v>1286</v>
      </c>
      <c r="G231" s="171">
        <v>0</v>
      </c>
      <c r="H231" s="172">
        <v>0</v>
      </c>
      <c r="I231" s="173">
        <v>0</v>
      </c>
      <c r="J231" s="164" t="b">
        <f>IF(ISBLANK(CertifiedCrop[[#This Row],[1. Identifiant interne d’exploitation agricole*]]),"",IF(ISERROR(MATCH(CertifiedCrop[[#This Row],[1. Identifiant interne d’exploitation agricole*]],GroupMember[1. Identifiant interne d’exploitation agricole*],0)),FALSE,TRUE))</f>
        <v>1</v>
      </c>
      <c r="K231" s="164" t="b">
        <f t="array" ref="K231">IF(ISBLANK(CertifiedCrop[[#This Row],[2. Produit agricole certifié*]]),"",IF(ISERROR(MATCH(1,(#REF!=CertifiedCrop[[#This Row],[2. Produit agricole certifié*]])*(#REF!=CertifiedCrop[[#This Row],[3. Variété**]]),0)),FALSE,TRUE))</f>
        <v>0</v>
      </c>
      <c r="L231" s="21" t="s">
        <v>667</v>
      </c>
      <c r="M231" s="59" t="s">
        <v>667</v>
      </c>
      <c r="N231" s="59" t="s">
        <v>667</v>
      </c>
      <c r="O231" s="185">
        <f t="shared" si="6"/>
        <v>596.31147540983613</v>
      </c>
      <c r="P231" s="185">
        <f t="shared" si="7"/>
        <v>527.04918032786884</v>
      </c>
      <c r="Q231" s="165" t="str">
        <f ca="1">IFERROR((VLOOKUP(A231,GM_Table,8,FALSE)-SUMIFS(D:D,A:A,A231,B:B,B231,C:C,C231)),"")</f>
        <v/>
      </c>
      <c r="R231" s="165" t="str">
        <f ca="1">IFERROR(CONCATENATE(VLOOKUP(A231,GM_Table,12,FALSE)," ",(VLOOKUP(A231,GM_Table,13,FALSE))),"")</f>
        <v/>
      </c>
    </row>
    <row r="232" spans="1:18" ht="15" x14ac:dyDescent="0.2">
      <c r="A232" s="155" t="s">
        <v>1357</v>
      </c>
      <c r="B232" s="169" t="s">
        <v>2985</v>
      </c>
      <c r="C232" s="169" t="s">
        <v>667</v>
      </c>
      <c r="D232" s="281">
        <v>3.38</v>
      </c>
      <c r="E232" s="285">
        <v>2020</v>
      </c>
      <c r="F232" s="285">
        <v>1920</v>
      </c>
      <c r="G232" s="171">
        <v>0</v>
      </c>
      <c r="H232" s="172">
        <v>0</v>
      </c>
      <c r="I232" s="173">
        <v>0</v>
      </c>
      <c r="J232" s="164" t="b">
        <f>IF(ISBLANK(CertifiedCrop[[#This Row],[1. Identifiant interne d’exploitation agricole*]]),"",IF(ISERROR(MATCH(CertifiedCrop[[#This Row],[1. Identifiant interne d’exploitation agricole*]],GroupMember[1. Identifiant interne d’exploitation agricole*],0)),FALSE,TRUE))</f>
        <v>1</v>
      </c>
      <c r="K232" s="164" t="b">
        <f t="array" ref="K232">IF(ISBLANK(CertifiedCrop[[#This Row],[2. Produit agricole certifié*]]),"",IF(ISERROR(MATCH(1,(#REF!=CertifiedCrop[[#This Row],[2. Produit agricole certifié*]])*(#REF!=CertifiedCrop[[#This Row],[3. Variété**]]),0)),FALSE,TRUE))</f>
        <v>0</v>
      </c>
      <c r="L232" s="21" t="s">
        <v>667</v>
      </c>
      <c r="M232" s="59" t="s">
        <v>667</v>
      </c>
      <c r="N232" s="59" t="s">
        <v>667</v>
      </c>
      <c r="O232" s="185">
        <f t="shared" si="6"/>
        <v>597.63313609467457</v>
      </c>
      <c r="P232" s="185">
        <f t="shared" si="7"/>
        <v>568.04733727810651</v>
      </c>
      <c r="Q232" s="165" t="str">
        <f ca="1">IFERROR((VLOOKUP(A232,GM_Table,8,FALSE)-SUMIFS(D:D,A:A,A232,B:B,B232,C:C,C232)),"")</f>
        <v/>
      </c>
      <c r="R232" s="165" t="str">
        <f ca="1">IFERROR(CONCATENATE(VLOOKUP(A232,GM_Table,12,FALSE)," ",(VLOOKUP(A232,GM_Table,13,FALSE))),"")</f>
        <v/>
      </c>
    </row>
    <row r="233" spans="1:18" ht="15" x14ac:dyDescent="0.2">
      <c r="A233" s="155" t="s">
        <v>1361</v>
      </c>
      <c r="B233" s="169" t="s">
        <v>2985</v>
      </c>
      <c r="C233" s="169" t="s">
        <v>667</v>
      </c>
      <c r="D233" s="281">
        <v>2.2200000000000002</v>
      </c>
      <c r="E233" s="285">
        <v>1285</v>
      </c>
      <c r="F233" s="285">
        <v>1120</v>
      </c>
      <c r="G233" s="171">
        <v>0</v>
      </c>
      <c r="H233" s="172">
        <v>0</v>
      </c>
      <c r="I233" s="173">
        <v>0</v>
      </c>
      <c r="J233" s="164" t="b">
        <f>IF(ISBLANK(CertifiedCrop[[#This Row],[1. Identifiant interne d’exploitation agricole*]]),"",IF(ISERROR(MATCH(CertifiedCrop[[#This Row],[1. Identifiant interne d’exploitation agricole*]],GroupMember[1. Identifiant interne d’exploitation agricole*],0)),FALSE,TRUE))</f>
        <v>1</v>
      </c>
      <c r="K233" s="164" t="b">
        <f t="array" ref="K233">IF(ISBLANK(CertifiedCrop[[#This Row],[2. Produit agricole certifié*]]),"",IF(ISERROR(MATCH(1,(#REF!=CertifiedCrop[[#This Row],[2. Produit agricole certifié*]])*(#REF!=CertifiedCrop[[#This Row],[3. Variété**]]),0)),FALSE,TRUE))</f>
        <v>0</v>
      </c>
      <c r="L233" s="21" t="s">
        <v>667</v>
      </c>
      <c r="M233" s="59" t="s">
        <v>667</v>
      </c>
      <c r="N233" s="59" t="s">
        <v>667</v>
      </c>
      <c r="O233" s="185">
        <f t="shared" si="6"/>
        <v>578.82882882882882</v>
      </c>
      <c r="P233" s="185">
        <f t="shared" si="7"/>
        <v>504.50450450450444</v>
      </c>
      <c r="Q233" s="165" t="str">
        <f ca="1">IFERROR((VLOOKUP(A233,GM_Table,8,FALSE)-SUMIFS(D:D,A:A,A233,B:B,B233,C:C,C233)),"")</f>
        <v/>
      </c>
      <c r="R233" s="165" t="str">
        <f ca="1">IFERROR(CONCATENATE(VLOOKUP(A233,GM_Table,12,FALSE)," ",(VLOOKUP(A233,GM_Table,13,FALSE))),"")</f>
        <v/>
      </c>
    </row>
    <row r="234" spans="1:18" ht="15" x14ac:dyDescent="0.2">
      <c r="A234" s="155" t="s">
        <v>1363</v>
      </c>
      <c r="B234" s="169" t="s">
        <v>2985</v>
      </c>
      <c r="C234" s="169" t="s">
        <v>667</v>
      </c>
      <c r="D234" s="281">
        <v>3.13</v>
      </c>
      <c r="E234" s="285">
        <v>1800</v>
      </c>
      <c r="F234" s="285">
        <v>1740</v>
      </c>
      <c r="G234" s="171">
        <v>0</v>
      </c>
      <c r="H234" s="172">
        <v>0</v>
      </c>
      <c r="I234" s="173">
        <v>0</v>
      </c>
      <c r="J234" s="164" t="b">
        <f>IF(ISBLANK(CertifiedCrop[[#This Row],[1. Identifiant interne d’exploitation agricole*]]),"",IF(ISERROR(MATCH(CertifiedCrop[[#This Row],[1. Identifiant interne d’exploitation agricole*]],GroupMember[1. Identifiant interne d’exploitation agricole*],0)),FALSE,TRUE))</f>
        <v>1</v>
      </c>
      <c r="K234" s="164" t="b">
        <f t="array" ref="K234">IF(ISBLANK(CertifiedCrop[[#This Row],[2. Produit agricole certifié*]]),"",IF(ISERROR(MATCH(1,(#REF!=CertifiedCrop[[#This Row],[2. Produit agricole certifié*]])*(#REF!=CertifiedCrop[[#This Row],[3. Variété**]]),0)),FALSE,TRUE))</f>
        <v>0</v>
      </c>
      <c r="L234" s="21" t="s">
        <v>667</v>
      </c>
      <c r="M234" s="59" t="s">
        <v>667</v>
      </c>
      <c r="N234" s="59" t="s">
        <v>667</v>
      </c>
      <c r="O234" s="185">
        <f t="shared" si="6"/>
        <v>575.07987220447285</v>
      </c>
      <c r="P234" s="185">
        <f t="shared" si="7"/>
        <v>555.91054313099039</v>
      </c>
      <c r="Q234" s="165" t="str">
        <f ca="1">IFERROR((VLOOKUP(A234,GM_Table,8,FALSE)-SUMIFS(D:D,A:A,A234,B:B,B234,C:C,C234)),"")</f>
        <v/>
      </c>
      <c r="R234" s="165" t="str">
        <f ca="1">IFERROR(CONCATENATE(VLOOKUP(A234,GM_Table,12,FALSE)," ",(VLOOKUP(A234,GM_Table,13,FALSE))),"")</f>
        <v/>
      </c>
    </row>
    <row r="235" spans="1:18" ht="15" x14ac:dyDescent="0.2">
      <c r="A235" s="155" t="s">
        <v>1366</v>
      </c>
      <c r="B235" s="169" t="s">
        <v>2985</v>
      </c>
      <c r="C235" s="169" t="s">
        <v>667</v>
      </c>
      <c r="D235" s="281">
        <v>3.58</v>
      </c>
      <c r="E235" s="285">
        <v>2100</v>
      </c>
      <c r="F235" s="285">
        <v>1992</v>
      </c>
      <c r="G235" s="171">
        <v>0</v>
      </c>
      <c r="H235" s="172">
        <v>0</v>
      </c>
      <c r="I235" s="173">
        <v>0</v>
      </c>
      <c r="J235" s="164" t="b">
        <f>IF(ISBLANK(CertifiedCrop[[#This Row],[1. Identifiant interne d’exploitation agricole*]]),"",IF(ISERROR(MATCH(CertifiedCrop[[#This Row],[1. Identifiant interne d’exploitation agricole*]],GroupMember[1. Identifiant interne d’exploitation agricole*],0)),FALSE,TRUE))</f>
        <v>1</v>
      </c>
      <c r="K235" s="164" t="b">
        <f t="array" ref="K235">IF(ISBLANK(CertifiedCrop[[#This Row],[2. Produit agricole certifié*]]),"",IF(ISERROR(MATCH(1,(#REF!=CertifiedCrop[[#This Row],[2. Produit agricole certifié*]])*(#REF!=CertifiedCrop[[#This Row],[3. Variété**]]),0)),FALSE,TRUE))</f>
        <v>0</v>
      </c>
      <c r="L235" s="21" t="s">
        <v>667</v>
      </c>
      <c r="M235" s="59" t="s">
        <v>667</v>
      </c>
      <c r="N235" s="59" t="s">
        <v>667</v>
      </c>
      <c r="O235" s="185">
        <f t="shared" si="6"/>
        <v>586.59217877094966</v>
      </c>
      <c r="P235" s="185">
        <f t="shared" si="7"/>
        <v>556.42458100558656</v>
      </c>
      <c r="Q235" s="165" t="str">
        <f ca="1">IFERROR((VLOOKUP(A235,GM_Table,8,FALSE)-SUMIFS(D:D,A:A,A235,B:B,B235,C:C,C235)),"")</f>
        <v/>
      </c>
      <c r="R235" s="165" t="str">
        <f ca="1">IFERROR(CONCATENATE(VLOOKUP(A235,GM_Table,12,FALSE)," ",(VLOOKUP(A235,GM_Table,13,FALSE))),"")</f>
        <v/>
      </c>
    </row>
    <row r="236" spans="1:18" ht="15" x14ac:dyDescent="0.2">
      <c r="A236" s="155" t="s">
        <v>1369</v>
      </c>
      <c r="B236" s="169" t="s">
        <v>2985</v>
      </c>
      <c r="C236" s="169" t="s">
        <v>667</v>
      </c>
      <c r="D236" s="281">
        <v>3.16</v>
      </c>
      <c r="E236" s="285">
        <v>1890</v>
      </c>
      <c r="F236" s="285">
        <v>1680</v>
      </c>
      <c r="G236" s="171">
        <v>0</v>
      </c>
      <c r="H236" s="172">
        <v>0</v>
      </c>
      <c r="I236" s="173">
        <v>0</v>
      </c>
      <c r="J236" s="164" t="b">
        <f>IF(ISBLANK(CertifiedCrop[[#This Row],[1. Identifiant interne d’exploitation agricole*]]),"",IF(ISERROR(MATCH(CertifiedCrop[[#This Row],[1. Identifiant interne d’exploitation agricole*]],GroupMember[1. Identifiant interne d’exploitation agricole*],0)),FALSE,TRUE))</f>
        <v>1</v>
      </c>
      <c r="K236" s="164" t="b">
        <f t="array" ref="K236">IF(ISBLANK(CertifiedCrop[[#This Row],[2. Produit agricole certifié*]]),"",IF(ISERROR(MATCH(1,(#REF!=CertifiedCrop[[#This Row],[2. Produit agricole certifié*]])*(#REF!=CertifiedCrop[[#This Row],[3. Variété**]]),0)),FALSE,TRUE))</f>
        <v>0</v>
      </c>
      <c r="L236" s="21" t="s">
        <v>667</v>
      </c>
      <c r="M236" s="59" t="s">
        <v>667</v>
      </c>
      <c r="N236" s="59" t="s">
        <v>667</v>
      </c>
      <c r="O236" s="185">
        <f t="shared" si="6"/>
        <v>598.10126582278474</v>
      </c>
      <c r="P236" s="185">
        <f t="shared" si="7"/>
        <v>531.64556962025313</v>
      </c>
      <c r="Q236" s="165" t="str">
        <f ca="1">IFERROR((VLOOKUP(A236,GM_Table,8,FALSE)-SUMIFS(D:D,A:A,A236,B:B,B236,C:C,C236)),"")</f>
        <v/>
      </c>
      <c r="R236" s="165" t="str">
        <f ca="1">IFERROR(CONCATENATE(VLOOKUP(A236,GM_Table,12,FALSE)," ",(VLOOKUP(A236,GM_Table,13,FALSE))),"")</f>
        <v/>
      </c>
    </row>
    <row r="237" spans="1:18" ht="15" x14ac:dyDescent="0.2">
      <c r="A237" s="155" t="s">
        <v>1373</v>
      </c>
      <c r="B237" s="169" t="s">
        <v>2985</v>
      </c>
      <c r="C237" s="169" t="s">
        <v>667</v>
      </c>
      <c r="D237" s="281">
        <v>5</v>
      </c>
      <c r="E237" s="285">
        <v>2980</v>
      </c>
      <c r="F237" s="285">
        <v>2679</v>
      </c>
      <c r="G237" s="171">
        <v>0</v>
      </c>
      <c r="H237" s="172">
        <v>0</v>
      </c>
      <c r="I237" s="173">
        <v>0</v>
      </c>
      <c r="J237" s="164" t="b">
        <f>IF(ISBLANK(CertifiedCrop[[#This Row],[1. Identifiant interne d’exploitation agricole*]]),"",IF(ISERROR(MATCH(CertifiedCrop[[#This Row],[1. Identifiant interne d’exploitation agricole*]],GroupMember[1. Identifiant interne d’exploitation agricole*],0)),FALSE,TRUE))</f>
        <v>1</v>
      </c>
      <c r="K237" s="164" t="b">
        <f t="array" ref="K237">IF(ISBLANK(CertifiedCrop[[#This Row],[2. Produit agricole certifié*]]),"",IF(ISERROR(MATCH(1,(#REF!=CertifiedCrop[[#This Row],[2. Produit agricole certifié*]])*(#REF!=CertifiedCrop[[#This Row],[3. Variété**]]),0)),FALSE,TRUE))</f>
        <v>0</v>
      </c>
      <c r="L237" s="21" t="s">
        <v>667</v>
      </c>
      <c r="M237" s="59" t="s">
        <v>667</v>
      </c>
      <c r="N237" s="59" t="s">
        <v>667</v>
      </c>
      <c r="O237" s="185">
        <f t="shared" si="6"/>
        <v>596</v>
      </c>
      <c r="P237" s="185">
        <f t="shared" si="7"/>
        <v>535.79999999999995</v>
      </c>
      <c r="Q237" s="165" t="str">
        <f ca="1">IFERROR((VLOOKUP(A237,GM_Table,8,FALSE)-SUMIFS(D:D,A:A,A237,B:B,B237,C:C,C237)),"")</f>
        <v/>
      </c>
      <c r="R237" s="165" t="str">
        <f ca="1">IFERROR(CONCATENATE(VLOOKUP(A237,GM_Table,12,FALSE)," ",(VLOOKUP(A237,GM_Table,13,FALSE))),"")</f>
        <v/>
      </c>
    </row>
    <row r="238" spans="1:18" ht="15" x14ac:dyDescent="0.2">
      <c r="A238" s="155" t="s">
        <v>1377</v>
      </c>
      <c r="B238" s="169" t="s">
        <v>2985</v>
      </c>
      <c r="C238" s="169" t="s">
        <v>667</v>
      </c>
      <c r="D238" s="281">
        <v>2.27</v>
      </c>
      <c r="E238" s="285">
        <v>1330</v>
      </c>
      <c r="F238" s="285">
        <v>1298</v>
      </c>
      <c r="G238" s="171">
        <v>0</v>
      </c>
      <c r="H238" s="172">
        <v>0</v>
      </c>
      <c r="I238" s="173">
        <v>0</v>
      </c>
      <c r="J238" s="164" t="b">
        <f>IF(ISBLANK(CertifiedCrop[[#This Row],[1. Identifiant interne d’exploitation agricole*]]),"",IF(ISERROR(MATCH(CertifiedCrop[[#This Row],[1. Identifiant interne d’exploitation agricole*]],GroupMember[1. Identifiant interne d’exploitation agricole*],0)),FALSE,TRUE))</f>
        <v>1</v>
      </c>
      <c r="K238" s="164" t="b">
        <f t="array" ref="K238">IF(ISBLANK(CertifiedCrop[[#This Row],[2. Produit agricole certifié*]]),"",IF(ISERROR(MATCH(1,(#REF!=CertifiedCrop[[#This Row],[2. Produit agricole certifié*]])*(#REF!=CertifiedCrop[[#This Row],[3. Variété**]]),0)),FALSE,TRUE))</f>
        <v>0</v>
      </c>
      <c r="L238" s="21" t="s">
        <v>667</v>
      </c>
      <c r="M238" s="59" t="s">
        <v>667</v>
      </c>
      <c r="N238" s="59" t="s">
        <v>667</v>
      </c>
      <c r="O238" s="185">
        <f t="shared" si="6"/>
        <v>585.90308370044056</v>
      </c>
      <c r="P238" s="185">
        <f t="shared" si="7"/>
        <v>571.80616740088101</v>
      </c>
      <c r="Q238" s="165" t="str">
        <f ca="1">IFERROR((VLOOKUP(A238,GM_Table,8,FALSE)-SUMIFS(D:D,A:A,A238,B:B,B238,C:C,C238)),"")</f>
        <v/>
      </c>
      <c r="R238" s="165" t="str">
        <f ca="1">IFERROR(CONCATENATE(VLOOKUP(A238,GM_Table,12,FALSE)," ",(VLOOKUP(A238,GM_Table,13,FALSE))),"")</f>
        <v/>
      </c>
    </row>
    <row r="239" spans="1:18" ht="15" x14ac:dyDescent="0.2">
      <c r="A239" s="155" t="s">
        <v>1381</v>
      </c>
      <c r="B239" s="169" t="s">
        <v>2985</v>
      </c>
      <c r="C239" s="169" t="s">
        <v>667</v>
      </c>
      <c r="D239" s="281">
        <v>2.5099999999999998</v>
      </c>
      <c r="E239" s="285">
        <v>1495</v>
      </c>
      <c r="F239" s="285">
        <v>1304</v>
      </c>
      <c r="G239" s="171">
        <v>0</v>
      </c>
      <c r="H239" s="172">
        <v>0</v>
      </c>
      <c r="I239" s="173">
        <v>0</v>
      </c>
      <c r="J239" s="164" t="b">
        <f>IF(ISBLANK(CertifiedCrop[[#This Row],[1. Identifiant interne d’exploitation agricole*]]),"",IF(ISERROR(MATCH(CertifiedCrop[[#This Row],[1. Identifiant interne d’exploitation agricole*]],GroupMember[1. Identifiant interne d’exploitation agricole*],0)),FALSE,TRUE))</f>
        <v>1</v>
      </c>
      <c r="K239" s="164" t="b">
        <f t="array" ref="K239">IF(ISBLANK(CertifiedCrop[[#This Row],[2. Produit agricole certifié*]]),"",IF(ISERROR(MATCH(1,(#REF!=CertifiedCrop[[#This Row],[2. Produit agricole certifié*]])*(#REF!=CertifiedCrop[[#This Row],[3. Variété**]]),0)),FALSE,TRUE))</f>
        <v>0</v>
      </c>
      <c r="L239" s="21" t="s">
        <v>667</v>
      </c>
      <c r="M239" s="59" t="s">
        <v>667</v>
      </c>
      <c r="N239" s="59" t="s">
        <v>667</v>
      </c>
      <c r="O239" s="185">
        <f t="shared" si="6"/>
        <v>595.61752988047817</v>
      </c>
      <c r="P239" s="185">
        <f t="shared" si="7"/>
        <v>519.52191235059763</v>
      </c>
      <c r="Q239" s="165" t="str">
        <f ca="1">IFERROR((VLOOKUP(A239,GM_Table,8,FALSE)-SUMIFS(D:D,A:A,A239,B:B,B239,C:C,C239)),"")</f>
        <v/>
      </c>
      <c r="R239" s="165" t="str">
        <f ca="1">IFERROR(CONCATENATE(VLOOKUP(A239,GM_Table,12,FALSE)," ",(VLOOKUP(A239,GM_Table,13,FALSE))),"")</f>
        <v/>
      </c>
    </row>
    <row r="240" spans="1:18" ht="15" x14ac:dyDescent="0.2">
      <c r="A240" s="155" t="s">
        <v>1383</v>
      </c>
      <c r="B240" s="169" t="s">
        <v>2985</v>
      </c>
      <c r="C240" s="169" t="s">
        <v>667</v>
      </c>
      <c r="D240" s="281">
        <v>2.4700000000000002</v>
      </c>
      <c r="E240" s="285">
        <v>1460</v>
      </c>
      <c r="F240" s="285">
        <v>1300</v>
      </c>
      <c r="G240" s="171">
        <v>0</v>
      </c>
      <c r="H240" s="172">
        <v>0</v>
      </c>
      <c r="I240" s="173">
        <v>0</v>
      </c>
      <c r="J240" s="164" t="b">
        <f>IF(ISBLANK(CertifiedCrop[[#This Row],[1. Identifiant interne d’exploitation agricole*]]),"",IF(ISERROR(MATCH(CertifiedCrop[[#This Row],[1. Identifiant interne d’exploitation agricole*]],GroupMember[1. Identifiant interne d’exploitation agricole*],0)),FALSE,TRUE))</f>
        <v>1</v>
      </c>
      <c r="K240" s="164" t="b">
        <f t="array" ref="K240">IF(ISBLANK(CertifiedCrop[[#This Row],[2. Produit agricole certifié*]]),"",IF(ISERROR(MATCH(1,(#REF!=CertifiedCrop[[#This Row],[2. Produit agricole certifié*]])*(#REF!=CertifiedCrop[[#This Row],[3. Variété**]]),0)),FALSE,TRUE))</f>
        <v>0</v>
      </c>
      <c r="L240" s="21" t="s">
        <v>667</v>
      </c>
      <c r="M240" s="59" t="s">
        <v>667</v>
      </c>
      <c r="N240" s="59" t="s">
        <v>667</v>
      </c>
      <c r="O240" s="185">
        <f t="shared" si="6"/>
        <v>591.09311740890689</v>
      </c>
      <c r="P240" s="185">
        <f t="shared" si="7"/>
        <v>526.31578947368416</v>
      </c>
      <c r="Q240" s="165" t="str">
        <f ca="1">IFERROR((VLOOKUP(A240,GM_Table,8,FALSE)-SUMIFS(D:D,A:A,A240,B:B,B240,C:C,C240)),"")</f>
        <v/>
      </c>
      <c r="R240" s="165" t="str">
        <f ca="1">IFERROR(CONCATENATE(VLOOKUP(A240,GM_Table,12,FALSE)," ",(VLOOKUP(A240,GM_Table,13,FALSE))),"")</f>
        <v/>
      </c>
    </row>
    <row r="241" spans="1:18" ht="15" x14ac:dyDescent="0.2">
      <c r="A241" s="155" t="s">
        <v>1386</v>
      </c>
      <c r="B241" s="169" t="s">
        <v>2985</v>
      </c>
      <c r="C241" s="169" t="s">
        <v>667</v>
      </c>
      <c r="D241" s="281">
        <v>2.14</v>
      </c>
      <c r="E241" s="285">
        <v>1275</v>
      </c>
      <c r="F241" s="285">
        <v>1210</v>
      </c>
      <c r="G241" s="171">
        <v>0</v>
      </c>
      <c r="H241" s="172">
        <v>0</v>
      </c>
      <c r="I241" s="173">
        <v>0</v>
      </c>
      <c r="J241" s="164" t="b">
        <f>IF(ISBLANK(CertifiedCrop[[#This Row],[1. Identifiant interne d’exploitation agricole*]]),"",IF(ISERROR(MATCH(CertifiedCrop[[#This Row],[1. Identifiant interne d’exploitation agricole*]],GroupMember[1. Identifiant interne d’exploitation agricole*],0)),FALSE,TRUE))</f>
        <v>1</v>
      </c>
      <c r="K241" s="164" t="b">
        <f t="array" ref="K241">IF(ISBLANK(CertifiedCrop[[#This Row],[2. Produit agricole certifié*]]),"",IF(ISERROR(MATCH(1,(#REF!=CertifiedCrop[[#This Row],[2. Produit agricole certifié*]])*(#REF!=CertifiedCrop[[#This Row],[3. Variété**]]),0)),FALSE,TRUE))</f>
        <v>0</v>
      </c>
      <c r="L241" s="21" t="s">
        <v>667</v>
      </c>
      <c r="M241" s="59" t="s">
        <v>667</v>
      </c>
      <c r="N241" s="59" t="s">
        <v>667</v>
      </c>
      <c r="O241" s="185">
        <f t="shared" si="6"/>
        <v>595.79439252336442</v>
      </c>
      <c r="P241" s="185">
        <f t="shared" si="7"/>
        <v>565.42056074766356</v>
      </c>
      <c r="Q241" s="165" t="str">
        <f ca="1">IFERROR((VLOOKUP(A241,GM_Table,8,FALSE)-SUMIFS(D:D,A:A,A241,B:B,B241,C:C,C241)),"")</f>
        <v/>
      </c>
      <c r="R241" s="165" t="str">
        <f ca="1">IFERROR(CONCATENATE(VLOOKUP(A241,GM_Table,12,FALSE)," ",(VLOOKUP(A241,GM_Table,13,FALSE))),"")</f>
        <v/>
      </c>
    </row>
    <row r="242" spans="1:18" ht="15" x14ac:dyDescent="0.2">
      <c r="A242" s="155" t="s">
        <v>1390</v>
      </c>
      <c r="B242" s="169" t="s">
        <v>2985</v>
      </c>
      <c r="C242" s="169" t="s">
        <v>667</v>
      </c>
      <c r="D242" s="281">
        <v>2</v>
      </c>
      <c r="E242" s="285">
        <v>1265</v>
      </c>
      <c r="F242" s="285">
        <v>1100</v>
      </c>
      <c r="G242" s="171">
        <v>0</v>
      </c>
      <c r="H242" s="172">
        <v>0</v>
      </c>
      <c r="I242" s="173">
        <v>0</v>
      </c>
      <c r="J242" s="164" t="b">
        <f>IF(ISBLANK(CertifiedCrop[[#This Row],[1. Identifiant interne d’exploitation agricole*]]),"",IF(ISERROR(MATCH(CertifiedCrop[[#This Row],[1. Identifiant interne d’exploitation agricole*]],GroupMember[1. Identifiant interne d’exploitation agricole*],0)),FALSE,TRUE))</f>
        <v>1</v>
      </c>
      <c r="K242" s="164" t="b">
        <f t="array" ref="K242">IF(ISBLANK(CertifiedCrop[[#This Row],[2. Produit agricole certifié*]]),"",IF(ISERROR(MATCH(1,(#REF!=CertifiedCrop[[#This Row],[2. Produit agricole certifié*]])*(#REF!=CertifiedCrop[[#This Row],[3. Variété**]]),0)),FALSE,TRUE))</f>
        <v>0</v>
      </c>
      <c r="L242" s="21" t="s">
        <v>667</v>
      </c>
      <c r="M242" s="59" t="s">
        <v>667</v>
      </c>
      <c r="N242" s="59" t="s">
        <v>667</v>
      </c>
      <c r="O242" s="185">
        <f t="shared" si="6"/>
        <v>632.5</v>
      </c>
      <c r="P242" s="185">
        <f t="shared" si="7"/>
        <v>550</v>
      </c>
      <c r="Q242" s="165" t="str">
        <f ca="1">IFERROR((VLOOKUP(A242,GM_Table,8,FALSE)-SUMIFS(D:D,A:A,A242,B:B,B242,C:C,C242)),"")</f>
        <v/>
      </c>
      <c r="R242" s="165" t="str">
        <f ca="1">IFERROR(CONCATENATE(VLOOKUP(A242,GM_Table,12,FALSE)," ",(VLOOKUP(A242,GM_Table,13,FALSE))),"")</f>
        <v/>
      </c>
    </row>
    <row r="243" spans="1:18" ht="15" x14ac:dyDescent="0.2">
      <c r="A243" s="155" t="s">
        <v>1393</v>
      </c>
      <c r="B243" s="169" t="s">
        <v>2985</v>
      </c>
      <c r="C243" s="169" t="s">
        <v>667</v>
      </c>
      <c r="D243" s="281">
        <v>3.15</v>
      </c>
      <c r="E243" s="285">
        <v>1850</v>
      </c>
      <c r="F243" s="285">
        <v>1779</v>
      </c>
      <c r="G243" s="171">
        <v>0</v>
      </c>
      <c r="H243" s="172">
        <v>0</v>
      </c>
      <c r="I243" s="173">
        <v>0</v>
      </c>
      <c r="J243" s="164" t="b">
        <f>IF(ISBLANK(CertifiedCrop[[#This Row],[1. Identifiant interne d’exploitation agricole*]]),"",IF(ISERROR(MATCH(CertifiedCrop[[#This Row],[1. Identifiant interne d’exploitation agricole*]],GroupMember[1. Identifiant interne d’exploitation agricole*],0)),FALSE,TRUE))</f>
        <v>1</v>
      </c>
      <c r="K243" s="164" t="b">
        <f t="array" ref="K243">IF(ISBLANK(CertifiedCrop[[#This Row],[2. Produit agricole certifié*]]),"",IF(ISERROR(MATCH(1,(#REF!=CertifiedCrop[[#This Row],[2. Produit agricole certifié*]])*(#REF!=CertifiedCrop[[#This Row],[3. Variété**]]),0)),FALSE,TRUE))</f>
        <v>0</v>
      </c>
      <c r="L243" s="21" t="s">
        <v>667</v>
      </c>
      <c r="M243" s="59" t="s">
        <v>667</v>
      </c>
      <c r="N243" s="59" t="s">
        <v>667</v>
      </c>
      <c r="O243" s="185">
        <f t="shared" ref="O243:O306" si="8">IFERROR(E243/D243,"")</f>
        <v>587.30158730158735</v>
      </c>
      <c r="P243" s="185">
        <f t="shared" ref="P243:P306" si="9">IFERROR(F243/D243,"")</f>
        <v>564.76190476190482</v>
      </c>
      <c r="Q243" s="165" t="str">
        <f ca="1">IFERROR((VLOOKUP(A243,GM_Table,8,FALSE)-SUMIFS(D:D,A:A,A243,B:B,B243,C:C,C243)),"")</f>
        <v/>
      </c>
      <c r="R243" s="165" t="str">
        <f ca="1">IFERROR(CONCATENATE(VLOOKUP(A243,GM_Table,12,FALSE)," ",(VLOOKUP(A243,GM_Table,13,FALSE))),"")</f>
        <v/>
      </c>
    </row>
    <row r="244" spans="1:18" ht="15" x14ac:dyDescent="0.2">
      <c r="A244" s="155" t="s">
        <v>1395</v>
      </c>
      <c r="B244" s="169" t="s">
        <v>2985</v>
      </c>
      <c r="C244" s="169" t="s">
        <v>667</v>
      </c>
      <c r="D244" s="281">
        <v>3.26</v>
      </c>
      <c r="E244" s="285">
        <v>1940</v>
      </c>
      <c r="F244" s="285">
        <v>1830</v>
      </c>
      <c r="G244" s="171">
        <v>0</v>
      </c>
      <c r="H244" s="172">
        <v>0</v>
      </c>
      <c r="I244" s="173">
        <v>0</v>
      </c>
      <c r="J244" s="164" t="b">
        <f>IF(ISBLANK(CertifiedCrop[[#This Row],[1. Identifiant interne d’exploitation agricole*]]),"",IF(ISERROR(MATCH(CertifiedCrop[[#This Row],[1. Identifiant interne d’exploitation agricole*]],GroupMember[1. Identifiant interne d’exploitation agricole*],0)),FALSE,TRUE))</f>
        <v>1</v>
      </c>
      <c r="K244" s="164" t="b">
        <f t="array" ref="K244">IF(ISBLANK(CertifiedCrop[[#This Row],[2. Produit agricole certifié*]]),"",IF(ISERROR(MATCH(1,(#REF!=CertifiedCrop[[#This Row],[2. Produit agricole certifié*]])*(#REF!=CertifiedCrop[[#This Row],[3. Variété**]]),0)),FALSE,TRUE))</f>
        <v>0</v>
      </c>
      <c r="L244" s="21" t="s">
        <v>667</v>
      </c>
      <c r="M244" s="59" t="s">
        <v>667</v>
      </c>
      <c r="N244" s="59" t="s">
        <v>667</v>
      </c>
      <c r="O244" s="185">
        <f t="shared" si="8"/>
        <v>595.09202453987734</v>
      </c>
      <c r="P244" s="185">
        <f t="shared" si="9"/>
        <v>561.34969325153384</v>
      </c>
      <c r="Q244" s="165" t="str">
        <f ca="1">IFERROR((VLOOKUP(A244,GM_Table,8,FALSE)-SUMIFS(D:D,A:A,A244,B:B,B244,C:C,C244)),"")</f>
        <v/>
      </c>
      <c r="R244" s="165" t="str">
        <f ca="1">IFERROR(CONCATENATE(VLOOKUP(A244,GM_Table,12,FALSE)," ",(VLOOKUP(A244,GM_Table,13,FALSE))),"")</f>
        <v/>
      </c>
    </row>
    <row r="245" spans="1:18" ht="15" x14ac:dyDescent="0.2">
      <c r="A245" s="155" t="s">
        <v>1398</v>
      </c>
      <c r="B245" s="169" t="s">
        <v>2985</v>
      </c>
      <c r="C245" s="169" t="s">
        <v>667</v>
      </c>
      <c r="D245" s="281">
        <v>2.3199999999999998</v>
      </c>
      <c r="E245" s="285">
        <v>1350</v>
      </c>
      <c r="F245" s="285">
        <v>1270</v>
      </c>
      <c r="G245" s="171">
        <v>0</v>
      </c>
      <c r="H245" s="172">
        <v>0</v>
      </c>
      <c r="I245" s="173">
        <v>0</v>
      </c>
      <c r="J245" s="164" t="b">
        <f>IF(ISBLANK(CertifiedCrop[[#This Row],[1. Identifiant interne d’exploitation agricole*]]),"",IF(ISERROR(MATCH(CertifiedCrop[[#This Row],[1. Identifiant interne d’exploitation agricole*]],GroupMember[1. Identifiant interne d’exploitation agricole*],0)),FALSE,TRUE))</f>
        <v>1</v>
      </c>
      <c r="K245" s="164" t="b">
        <f t="array" ref="K245">IF(ISBLANK(CertifiedCrop[[#This Row],[2. Produit agricole certifié*]]),"",IF(ISERROR(MATCH(1,(#REF!=CertifiedCrop[[#This Row],[2. Produit agricole certifié*]])*(#REF!=CertifiedCrop[[#This Row],[3. Variété**]]),0)),FALSE,TRUE))</f>
        <v>0</v>
      </c>
      <c r="L245" s="21" t="s">
        <v>667</v>
      </c>
      <c r="M245" s="59" t="s">
        <v>667</v>
      </c>
      <c r="N245" s="59" t="s">
        <v>667</v>
      </c>
      <c r="O245" s="185">
        <f t="shared" si="8"/>
        <v>581.89655172413802</v>
      </c>
      <c r="P245" s="185">
        <f t="shared" si="9"/>
        <v>547.41379310344837</v>
      </c>
      <c r="Q245" s="165" t="str">
        <f ca="1">IFERROR((VLOOKUP(A245,GM_Table,8,FALSE)-SUMIFS(D:D,A:A,A245,B:B,B245,C:C,C245)),"")</f>
        <v/>
      </c>
      <c r="R245" s="165" t="str">
        <f ca="1">IFERROR(CONCATENATE(VLOOKUP(A245,GM_Table,12,FALSE)," ",(VLOOKUP(A245,GM_Table,13,FALSE))),"")</f>
        <v/>
      </c>
    </row>
    <row r="246" spans="1:18" ht="15" x14ac:dyDescent="0.2">
      <c r="A246" s="155" t="s">
        <v>1402</v>
      </c>
      <c r="B246" s="169" t="s">
        <v>2985</v>
      </c>
      <c r="C246" s="169" t="s">
        <v>667</v>
      </c>
      <c r="D246" s="281">
        <v>2</v>
      </c>
      <c r="E246" s="285">
        <v>1190</v>
      </c>
      <c r="F246" s="285">
        <v>1100</v>
      </c>
      <c r="G246" s="171">
        <v>0</v>
      </c>
      <c r="H246" s="172">
        <v>0</v>
      </c>
      <c r="I246" s="173">
        <v>0</v>
      </c>
      <c r="J246" s="164" t="b">
        <f>IF(ISBLANK(CertifiedCrop[[#This Row],[1. Identifiant interne d’exploitation agricole*]]),"",IF(ISERROR(MATCH(CertifiedCrop[[#This Row],[1. Identifiant interne d’exploitation agricole*]],GroupMember[1. Identifiant interne d’exploitation agricole*],0)),FALSE,TRUE))</f>
        <v>1</v>
      </c>
      <c r="K246" s="164" t="b">
        <f t="array" ref="K246">IF(ISBLANK(CertifiedCrop[[#This Row],[2. Produit agricole certifié*]]),"",IF(ISERROR(MATCH(1,(#REF!=CertifiedCrop[[#This Row],[2. Produit agricole certifié*]])*(#REF!=CertifiedCrop[[#This Row],[3. Variété**]]),0)),FALSE,TRUE))</f>
        <v>0</v>
      </c>
      <c r="L246" s="21" t="s">
        <v>667</v>
      </c>
      <c r="M246" s="59" t="s">
        <v>667</v>
      </c>
      <c r="N246" s="59" t="s">
        <v>667</v>
      </c>
      <c r="O246" s="185">
        <f t="shared" si="8"/>
        <v>595</v>
      </c>
      <c r="P246" s="185">
        <f t="shared" si="9"/>
        <v>550</v>
      </c>
      <c r="Q246" s="165" t="str">
        <f ca="1">IFERROR((VLOOKUP(A246,GM_Table,8,FALSE)-SUMIFS(D:D,A:A,A246,B:B,B246,C:C,C246)),"")</f>
        <v/>
      </c>
      <c r="R246" s="165" t="str">
        <f ca="1">IFERROR(CONCATENATE(VLOOKUP(A246,GM_Table,12,FALSE)," ",(VLOOKUP(A246,GM_Table,13,FALSE))),"")</f>
        <v/>
      </c>
    </row>
    <row r="247" spans="1:18" ht="15" x14ac:dyDescent="0.2">
      <c r="A247" s="155" t="s">
        <v>1404</v>
      </c>
      <c r="B247" s="169" t="s">
        <v>2985</v>
      </c>
      <c r="C247" s="169" t="s">
        <v>667</v>
      </c>
      <c r="D247" s="281">
        <v>3.76</v>
      </c>
      <c r="E247" s="285">
        <v>2180</v>
      </c>
      <c r="F247" s="285">
        <v>1965</v>
      </c>
      <c r="G247" s="171">
        <v>0</v>
      </c>
      <c r="H247" s="172">
        <v>0</v>
      </c>
      <c r="I247" s="173">
        <v>0</v>
      </c>
      <c r="J247" s="164" t="b">
        <f>IF(ISBLANK(CertifiedCrop[[#This Row],[1. Identifiant interne d’exploitation agricole*]]),"",IF(ISERROR(MATCH(CertifiedCrop[[#This Row],[1. Identifiant interne d’exploitation agricole*]],GroupMember[1. Identifiant interne d’exploitation agricole*],0)),FALSE,TRUE))</f>
        <v>1</v>
      </c>
      <c r="K247" s="164" t="b">
        <f t="array" ref="K247">IF(ISBLANK(CertifiedCrop[[#This Row],[2. Produit agricole certifié*]]),"",IF(ISERROR(MATCH(1,(#REF!=CertifiedCrop[[#This Row],[2. Produit agricole certifié*]])*(#REF!=CertifiedCrop[[#This Row],[3. Variété**]]),0)),FALSE,TRUE))</f>
        <v>0</v>
      </c>
      <c r="L247" s="21" t="s">
        <v>667</v>
      </c>
      <c r="M247" s="59" t="s">
        <v>667</v>
      </c>
      <c r="N247" s="59" t="s">
        <v>667</v>
      </c>
      <c r="O247" s="185">
        <f t="shared" si="8"/>
        <v>579.78723404255322</v>
      </c>
      <c r="P247" s="185">
        <f t="shared" si="9"/>
        <v>522.60638297872345</v>
      </c>
      <c r="Q247" s="165" t="str">
        <f ca="1">IFERROR((VLOOKUP(A247,GM_Table,8,FALSE)-SUMIFS(D:D,A:A,A247,B:B,B247,C:C,C247)),"")</f>
        <v/>
      </c>
      <c r="R247" s="165" t="str">
        <f ca="1">IFERROR(CONCATENATE(VLOOKUP(A247,GM_Table,12,FALSE)," ",(VLOOKUP(A247,GM_Table,13,FALSE))),"")</f>
        <v/>
      </c>
    </row>
    <row r="248" spans="1:18" ht="15" x14ac:dyDescent="0.2">
      <c r="A248" s="155" t="s">
        <v>1408</v>
      </c>
      <c r="B248" s="169" t="s">
        <v>2985</v>
      </c>
      <c r="C248" s="169" t="s">
        <v>667</v>
      </c>
      <c r="D248" s="281">
        <v>3.65</v>
      </c>
      <c r="E248" s="285">
        <v>2182</v>
      </c>
      <c r="F248" s="285">
        <v>2100</v>
      </c>
      <c r="G248" s="171">
        <v>0</v>
      </c>
      <c r="H248" s="172">
        <v>0</v>
      </c>
      <c r="I248" s="173">
        <v>0</v>
      </c>
      <c r="J248" s="164" t="b">
        <f>IF(ISBLANK(CertifiedCrop[[#This Row],[1. Identifiant interne d’exploitation agricole*]]),"",IF(ISERROR(MATCH(CertifiedCrop[[#This Row],[1. Identifiant interne d’exploitation agricole*]],GroupMember[1. Identifiant interne d’exploitation agricole*],0)),FALSE,TRUE))</f>
        <v>1</v>
      </c>
      <c r="K248" s="164" t="b">
        <f t="array" ref="K248">IF(ISBLANK(CertifiedCrop[[#This Row],[2. Produit agricole certifié*]]),"",IF(ISERROR(MATCH(1,(#REF!=CertifiedCrop[[#This Row],[2. Produit agricole certifié*]])*(#REF!=CertifiedCrop[[#This Row],[3. Variété**]]),0)),FALSE,TRUE))</f>
        <v>0</v>
      </c>
      <c r="L248" s="21" t="s">
        <v>667</v>
      </c>
      <c r="M248" s="59" t="s">
        <v>667</v>
      </c>
      <c r="N248" s="59" t="s">
        <v>667</v>
      </c>
      <c r="O248" s="185">
        <f t="shared" si="8"/>
        <v>597.80821917808225</v>
      </c>
      <c r="P248" s="185">
        <f t="shared" si="9"/>
        <v>575.34246575342468</v>
      </c>
      <c r="Q248" s="165" t="str">
        <f ca="1">IFERROR((VLOOKUP(A248,GM_Table,8,FALSE)-SUMIFS(D:D,A:A,A248,B:B,B248,C:C,C248)),"")</f>
        <v/>
      </c>
      <c r="R248" s="165" t="str">
        <f ca="1">IFERROR(CONCATENATE(VLOOKUP(A248,GM_Table,12,FALSE)," ",(VLOOKUP(A248,GM_Table,13,FALSE))),"")</f>
        <v/>
      </c>
    </row>
    <row r="249" spans="1:18" ht="15" x14ac:dyDescent="0.2">
      <c r="A249" s="155" t="s">
        <v>1410</v>
      </c>
      <c r="B249" s="169" t="s">
        <v>2985</v>
      </c>
      <c r="C249" s="169" t="s">
        <v>667</v>
      </c>
      <c r="D249" s="281">
        <v>2</v>
      </c>
      <c r="E249" s="285">
        <v>1155.7</v>
      </c>
      <c r="F249" s="285">
        <v>1140</v>
      </c>
      <c r="G249" s="171">
        <v>0</v>
      </c>
      <c r="H249" s="172">
        <v>0</v>
      </c>
      <c r="I249" s="173">
        <v>0</v>
      </c>
      <c r="J249" s="164" t="b">
        <f>IF(ISBLANK(CertifiedCrop[[#This Row],[1. Identifiant interne d’exploitation agricole*]]),"",IF(ISERROR(MATCH(CertifiedCrop[[#This Row],[1. Identifiant interne d’exploitation agricole*]],GroupMember[1. Identifiant interne d’exploitation agricole*],0)),FALSE,TRUE))</f>
        <v>1</v>
      </c>
      <c r="K249" s="164" t="b">
        <f t="array" ref="K249">IF(ISBLANK(CertifiedCrop[[#This Row],[2. Produit agricole certifié*]]),"",IF(ISERROR(MATCH(1,(#REF!=CertifiedCrop[[#This Row],[2. Produit agricole certifié*]])*(#REF!=CertifiedCrop[[#This Row],[3. Variété**]]),0)),FALSE,TRUE))</f>
        <v>0</v>
      </c>
      <c r="L249" s="21" t="s">
        <v>667</v>
      </c>
      <c r="M249" s="59" t="s">
        <v>667</v>
      </c>
      <c r="N249" s="59" t="s">
        <v>667</v>
      </c>
      <c r="O249" s="185">
        <f t="shared" si="8"/>
        <v>577.85</v>
      </c>
      <c r="P249" s="185">
        <f t="shared" si="9"/>
        <v>570</v>
      </c>
      <c r="Q249" s="165" t="str">
        <f ca="1">IFERROR((VLOOKUP(A249,GM_Table,8,FALSE)-SUMIFS(D:D,A:A,A249,B:B,B249,C:C,C249)),"")</f>
        <v/>
      </c>
      <c r="R249" s="165" t="str">
        <f ca="1">IFERROR(CONCATENATE(VLOOKUP(A249,GM_Table,12,FALSE)," ",(VLOOKUP(A249,GM_Table,13,FALSE))),"")</f>
        <v/>
      </c>
    </row>
    <row r="250" spans="1:18" ht="15" x14ac:dyDescent="0.2">
      <c r="A250" s="155" t="s">
        <v>1413</v>
      </c>
      <c r="B250" s="169" t="s">
        <v>2985</v>
      </c>
      <c r="C250" s="169" t="s">
        <v>667</v>
      </c>
      <c r="D250" s="281">
        <v>2</v>
      </c>
      <c r="E250" s="285">
        <v>1194</v>
      </c>
      <c r="F250" s="285">
        <v>1100</v>
      </c>
      <c r="G250" s="171">
        <v>0</v>
      </c>
      <c r="H250" s="172">
        <v>0</v>
      </c>
      <c r="I250" s="173">
        <v>0</v>
      </c>
      <c r="J250" s="164" t="b">
        <f>IF(ISBLANK(CertifiedCrop[[#This Row],[1. Identifiant interne d’exploitation agricole*]]),"",IF(ISERROR(MATCH(CertifiedCrop[[#This Row],[1. Identifiant interne d’exploitation agricole*]],GroupMember[1. Identifiant interne d’exploitation agricole*],0)),FALSE,TRUE))</f>
        <v>1</v>
      </c>
      <c r="K250" s="164" t="b">
        <f t="array" ref="K250">IF(ISBLANK(CertifiedCrop[[#This Row],[2. Produit agricole certifié*]]),"",IF(ISERROR(MATCH(1,(#REF!=CertifiedCrop[[#This Row],[2. Produit agricole certifié*]])*(#REF!=CertifiedCrop[[#This Row],[3. Variété**]]),0)),FALSE,TRUE))</f>
        <v>0</v>
      </c>
      <c r="L250" s="21" t="s">
        <v>667</v>
      </c>
      <c r="M250" s="59" t="s">
        <v>667</v>
      </c>
      <c r="N250" s="59" t="s">
        <v>667</v>
      </c>
      <c r="O250" s="185">
        <f t="shared" si="8"/>
        <v>597</v>
      </c>
      <c r="P250" s="185">
        <f t="shared" si="9"/>
        <v>550</v>
      </c>
      <c r="Q250" s="165" t="str">
        <f ca="1">IFERROR((VLOOKUP(A250,GM_Table,8,FALSE)-SUMIFS(D:D,A:A,A250,B:B,B250,C:C,C250)),"")</f>
        <v/>
      </c>
      <c r="R250" s="165" t="str">
        <f ca="1">IFERROR(CONCATENATE(VLOOKUP(A250,GM_Table,12,FALSE)," ",(VLOOKUP(A250,GM_Table,13,FALSE))),"")</f>
        <v/>
      </c>
    </row>
    <row r="251" spans="1:18" ht="15" x14ac:dyDescent="0.2">
      <c r="A251" s="155" t="s">
        <v>1415</v>
      </c>
      <c r="B251" s="169" t="s">
        <v>2985</v>
      </c>
      <c r="C251" s="169" t="s">
        <v>667</v>
      </c>
      <c r="D251" s="281">
        <v>2</v>
      </c>
      <c r="E251" s="285">
        <v>1198</v>
      </c>
      <c r="F251" s="285">
        <v>1100</v>
      </c>
      <c r="G251" s="171">
        <v>0</v>
      </c>
      <c r="H251" s="172">
        <v>0</v>
      </c>
      <c r="I251" s="173">
        <v>0</v>
      </c>
      <c r="J251" s="164" t="b">
        <f>IF(ISBLANK(CertifiedCrop[[#This Row],[1. Identifiant interne d’exploitation agricole*]]),"",IF(ISERROR(MATCH(CertifiedCrop[[#This Row],[1. Identifiant interne d’exploitation agricole*]],GroupMember[1. Identifiant interne d’exploitation agricole*],0)),FALSE,TRUE))</f>
        <v>1</v>
      </c>
      <c r="K251" s="164" t="b">
        <f t="array" ref="K251">IF(ISBLANK(CertifiedCrop[[#This Row],[2. Produit agricole certifié*]]),"",IF(ISERROR(MATCH(1,(#REF!=CertifiedCrop[[#This Row],[2. Produit agricole certifié*]])*(#REF!=CertifiedCrop[[#This Row],[3. Variété**]]),0)),FALSE,TRUE))</f>
        <v>0</v>
      </c>
      <c r="L251" s="21" t="s">
        <v>667</v>
      </c>
      <c r="M251" s="59" t="s">
        <v>667</v>
      </c>
      <c r="N251" s="59" t="s">
        <v>667</v>
      </c>
      <c r="O251" s="185">
        <f t="shared" si="8"/>
        <v>599</v>
      </c>
      <c r="P251" s="185">
        <f t="shared" si="9"/>
        <v>550</v>
      </c>
      <c r="Q251" s="165" t="str">
        <f ca="1">IFERROR((VLOOKUP(A251,GM_Table,8,FALSE)-SUMIFS(D:D,A:A,A251,B:B,B251,C:C,C251)),"")</f>
        <v/>
      </c>
      <c r="R251" s="165" t="str">
        <f ca="1">IFERROR(CONCATENATE(VLOOKUP(A251,GM_Table,12,FALSE)," ",(VLOOKUP(A251,GM_Table,13,FALSE))),"")</f>
        <v/>
      </c>
    </row>
    <row r="252" spans="1:18" ht="15" x14ac:dyDescent="0.2">
      <c r="A252" s="155" t="s">
        <v>1417</v>
      </c>
      <c r="B252" s="169" t="s">
        <v>2985</v>
      </c>
      <c r="C252" s="169" t="s">
        <v>667</v>
      </c>
      <c r="D252" s="281">
        <v>2</v>
      </c>
      <c r="E252" s="285">
        <v>1194</v>
      </c>
      <c r="F252" s="285">
        <v>1100</v>
      </c>
      <c r="G252" s="171">
        <v>0</v>
      </c>
      <c r="H252" s="172">
        <v>0</v>
      </c>
      <c r="I252" s="173">
        <v>0</v>
      </c>
      <c r="J252" s="164" t="b">
        <f>IF(ISBLANK(CertifiedCrop[[#This Row],[1. Identifiant interne d’exploitation agricole*]]),"",IF(ISERROR(MATCH(CertifiedCrop[[#This Row],[1. Identifiant interne d’exploitation agricole*]],GroupMember[1. Identifiant interne d’exploitation agricole*],0)),FALSE,TRUE))</f>
        <v>1</v>
      </c>
      <c r="K252" s="164" t="b">
        <f t="array" ref="K252">IF(ISBLANK(CertifiedCrop[[#This Row],[2. Produit agricole certifié*]]),"",IF(ISERROR(MATCH(1,(#REF!=CertifiedCrop[[#This Row],[2. Produit agricole certifié*]])*(#REF!=CertifiedCrop[[#This Row],[3. Variété**]]),0)),FALSE,TRUE))</f>
        <v>0</v>
      </c>
      <c r="L252" s="21" t="s">
        <v>667</v>
      </c>
      <c r="M252" s="59" t="s">
        <v>667</v>
      </c>
      <c r="N252" s="59" t="s">
        <v>667</v>
      </c>
      <c r="O252" s="185">
        <f t="shared" si="8"/>
        <v>597</v>
      </c>
      <c r="P252" s="185">
        <f t="shared" si="9"/>
        <v>550</v>
      </c>
      <c r="Q252" s="165" t="str">
        <f ca="1">IFERROR((VLOOKUP(A252,GM_Table,8,FALSE)-SUMIFS(D:D,A:A,A252,B:B,B252,C:C,C252)),"")</f>
        <v/>
      </c>
      <c r="R252" s="165" t="str">
        <f ca="1">IFERROR(CONCATENATE(VLOOKUP(A252,GM_Table,12,FALSE)," ",(VLOOKUP(A252,GM_Table,13,FALSE))),"")</f>
        <v/>
      </c>
    </row>
    <row r="253" spans="1:18" ht="15" x14ac:dyDescent="0.2">
      <c r="A253" s="155" t="s">
        <v>1420</v>
      </c>
      <c r="B253" s="169" t="s">
        <v>2985</v>
      </c>
      <c r="C253" s="169" t="s">
        <v>667</v>
      </c>
      <c r="D253" s="281">
        <v>1</v>
      </c>
      <c r="E253" s="285">
        <v>575</v>
      </c>
      <c r="F253" s="285">
        <v>500</v>
      </c>
      <c r="G253" s="171">
        <v>0</v>
      </c>
      <c r="H253" s="172">
        <v>0</v>
      </c>
      <c r="I253" s="173">
        <v>0</v>
      </c>
      <c r="J253" s="164" t="b">
        <f>IF(ISBLANK(CertifiedCrop[[#This Row],[1. Identifiant interne d’exploitation agricole*]]),"",IF(ISERROR(MATCH(CertifiedCrop[[#This Row],[1. Identifiant interne d’exploitation agricole*]],GroupMember[1. Identifiant interne d’exploitation agricole*],0)),FALSE,TRUE))</f>
        <v>1</v>
      </c>
      <c r="K253" s="164" t="b">
        <f t="array" ref="K253">IF(ISBLANK(CertifiedCrop[[#This Row],[2. Produit agricole certifié*]]),"",IF(ISERROR(MATCH(1,(#REF!=CertifiedCrop[[#This Row],[2. Produit agricole certifié*]])*(#REF!=CertifiedCrop[[#This Row],[3. Variété**]]),0)),FALSE,TRUE))</f>
        <v>0</v>
      </c>
      <c r="L253" s="21" t="s">
        <v>667</v>
      </c>
      <c r="M253" s="59" t="s">
        <v>667</v>
      </c>
      <c r="N253" s="59" t="s">
        <v>667</v>
      </c>
      <c r="O253" s="185">
        <f t="shared" si="8"/>
        <v>575</v>
      </c>
      <c r="P253" s="185">
        <f t="shared" si="9"/>
        <v>500</v>
      </c>
      <c r="Q253" s="165" t="str">
        <f ca="1">IFERROR((VLOOKUP(A253,GM_Table,8,FALSE)-SUMIFS(D:D,A:A,A253,B:B,B253,C:C,C253)),"")</f>
        <v/>
      </c>
      <c r="R253" s="165" t="str">
        <f ca="1">IFERROR(CONCATENATE(VLOOKUP(A253,GM_Table,12,FALSE)," ",(VLOOKUP(A253,GM_Table,13,FALSE))),"")</f>
        <v/>
      </c>
    </row>
    <row r="254" spans="1:18" ht="15" x14ac:dyDescent="0.2">
      <c r="A254" s="155" t="s">
        <v>1423</v>
      </c>
      <c r="B254" s="169" t="s">
        <v>2985</v>
      </c>
      <c r="C254" s="169" t="s">
        <v>667</v>
      </c>
      <c r="D254" s="281">
        <v>2</v>
      </c>
      <c r="E254" s="285">
        <v>1192</v>
      </c>
      <c r="F254" s="285">
        <v>1100</v>
      </c>
      <c r="G254" s="171">
        <v>0</v>
      </c>
      <c r="H254" s="172">
        <v>0</v>
      </c>
      <c r="I254" s="173">
        <v>0</v>
      </c>
      <c r="J254" s="164" t="b">
        <f>IF(ISBLANK(CertifiedCrop[[#This Row],[1. Identifiant interne d’exploitation agricole*]]),"",IF(ISERROR(MATCH(CertifiedCrop[[#This Row],[1. Identifiant interne d’exploitation agricole*]],GroupMember[1. Identifiant interne d’exploitation agricole*],0)),FALSE,TRUE))</f>
        <v>1</v>
      </c>
      <c r="K254" s="164" t="b">
        <f t="array" ref="K254">IF(ISBLANK(CertifiedCrop[[#This Row],[2. Produit agricole certifié*]]),"",IF(ISERROR(MATCH(1,(#REF!=CertifiedCrop[[#This Row],[2. Produit agricole certifié*]])*(#REF!=CertifiedCrop[[#This Row],[3. Variété**]]),0)),FALSE,TRUE))</f>
        <v>0</v>
      </c>
      <c r="L254" s="21" t="s">
        <v>667</v>
      </c>
      <c r="M254" s="59" t="s">
        <v>667</v>
      </c>
      <c r="N254" s="59" t="s">
        <v>667</v>
      </c>
      <c r="O254" s="185">
        <f t="shared" si="8"/>
        <v>596</v>
      </c>
      <c r="P254" s="185">
        <f t="shared" si="9"/>
        <v>550</v>
      </c>
      <c r="Q254" s="165" t="str">
        <f ca="1">IFERROR((VLOOKUP(A254,GM_Table,8,FALSE)-SUMIFS(D:D,A:A,A254,B:B,B254,C:C,C254)),"")</f>
        <v/>
      </c>
      <c r="R254" s="165" t="str">
        <f ca="1">IFERROR(CONCATENATE(VLOOKUP(A254,GM_Table,12,FALSE)," ",(VLOOKUP(A254,GM_Table,13,FALSE))),"")</f>
        <v/>
      </c>
    </row>
    <row r="255" spans="1:18" ht="15" x14ac:dyDescent="0.2">
      <c r="A255" s="155" t="s">
        <v>1425</v>
      </c>
      <c r="B255" s="169" t="s">
        <v>2985</v>
      </c>
      <c r="C255" s="169" t="s">
        <v>667</v>
      </c>
      <c r="D255" s="281">
        <v>2</v>
      </c>
      <c r="E255" s="285">
        <v>1198</v>
      </c>
      <c r="F255" s="285">
        <v>1100</v>
      </c>
      <c r="G255" s="171">
        <v>0</v>
      </c>
      <c r="H255" s="172">
        <v>0</v>
      </c>
      <c r="I255" s="173">
        <v>0</v>
      </c>
      <c r="J255" s="164" t="b">
        <f>IF(ISBLANK(CertifiedCrop[[#This Row],[1. Identifiant interne d’exploitation agricole*]]),"",IF(ISERROR(MATCH(CertifiedCrop[[#This Row],[1. Identifiant interne d’exploitation agricole*]],GroupMember[1. Identifiant interne d’exploitation agricole*],0)),FALSE,TRUE))</f>
        <v>1</v>
      </c>
      <c r="K255" s="164" t="b">
        <f t="array" ref="K255">IF(ISBLANK(CertifiedCrop[[#This Row],[2. Produit agricole certifié*]]),"",IF(ISERROR(MATCH(1,(#REF!=CertifiedCrop[[#This Row],[2. Produit agricole certifié*]])*(#REF!=CertifiedCrop[[#This Row],[3. Variété**]]),0)),FALSE,TRUE))</f>
        <v>0</v>
      </c>
      <c r="L255" s="21" t="s">
        <v>667</v>
      </c>
      <c r="M255" s="59" t="s">
        <v>667</v>
      </c>
      <c r="N255" s="59" t="s">
        <v>667</v>
      </c>
      <c r="O255" s="185">
        <f t="shared" si="8"/>
        <v>599</v>
      </c>
      <c r="P255" s="185">
        <f t="shared" si="9"/>
        <v>550</v>
      </c>
      <c r="Q255" s="165" t="str">
        <f ca="1">IFERROR((VLOOKUP(A255,GM_Table,8,FALSE)-SUMIFS(D:D,A:A,A255,B:B,B255,C:C,C255)),"")</f>
        <v/>
      </c>
      <c r="R255" s="165" t="str">
        <f ca="1">IFERROR(CONCATENATE(VLOOKUP(A255,GM_Table,12,FALSE)," ",(VLOOKUP(A255,GM_Table,13,FALSE))),"")</f>
        <v/>
      </c>
    </row>
    <row r="256" spans="1:18" ht="15" x14ac:dyDescent="0.2">
      <c r="A256" s="155" t="s">
        <v>1426</v>
      </c>
      <c r="B256" s="169" t="s">
        <v>2985</v>
      </c>
      <c r="C256" s="169" t="s">
        <v>667</v>
      </c>
      <c r="D256" s="281">
        <v>4</v>
      </c>
      <c r="E256" s="285">
        <v>2320</v>
      </c>
      <c r="F256" s="285">
        <v>2210</v>
      </c>
      <c r="G256" s="171">
        <v>0</v>
      </c>
      <c r="H256" s="172">
        <v>0</v>
      </c>
      <c r="I256" s="173">
        <v>0</v>
      </c>
      <c r="J256" s="164" t="b">
        <f>IF(ISBLANK(CertifiedCrop[[#This Row],[1. Identifiant interne d’exploitation agricole*]]),"",IF(ISERROR(MATCH(CertifiedCrop[[#This Row],[1. Identifiant interne d’exploitation agricole*]],GroupMember[1. Identifiant interne d’exploitation agricole*],0)),FALSE,TRUE))</f>
        <v>1</v>
      </c>
      <c r="K256" s="164" t="b">
        <f t="array" ref="K256">IF(ISBLANK(CertifiedCrop[[#This Row],[2. Produit agricole certifié*]]),"",IF(ISERROR(MATCH(1,(#REF!=CertifiedCrop[[#This Row],[2. Produit agricole certifié*]])*(#REF!=CertifiedCrop[[#This Row],[3. Variété**]]),0)),FALSE,TRUE))</f>
        <v>0</v>
      </c>
      <c r="L256" s="21" t="s">
        <v>667</v>
      </c>
      <c r="M256" s="59" t="s">
        <v>667</v>
      </c>
      <c r="N256" s="59" t="s">
        <v>667</v>
      </c>
      <c r="O256" s="185">
        <f t="shared" si="8"/>
        <v>580</v>
      </c>
      <c r="P256" s="185">
        <f t="shared" si="9"/>
        <v>552.5</v>
      </c>
      <c r="Q256" s="165" t="str">
        <f ca="1">IFERROR((VLOOKUP(A256,GM_Table,8,FALSE)-SUMIFS(D:D,A:A,A256,B:B,B256,C:C,C256)),"")</f>
        <v/>
      </c>
      <c r="R256" s="165" t="str">
        <f ca="1">IFERROR(CONCATENATE(VLOOKUP(A256,GM_Table,12,FALSE)," ",(VLOOKUP(A256,GM_Table,13,FALSE))),"")</f>
        <v/>
      </c>
    </row>
    <row r="257" spans="1:18" ht="15" x14ac:dyDescent="0.2">
      <c r="A257" s="155" t="s">
        <v>1429</v>
      </c>
      <c r="B257" s="169" t="s">
        <v>2985</v>
      </c>
      <c r="C257" s="169" t="s">
        <v>667</v>
      </c>
      <c r="D257" s="281">
        <v>3</v>
      </c>
      <c r="E257" s="285">
        <v>1794</v>
      </c>
      <c r="F257" s="285">
        <v>1600</v>
      </c>
      <c r="G257" s="171">
        <v>0</v>
      </c>
      <c r="H257" s="172">
        <v>0</v>
      </c>
      <c r="I257" s="173">
        <v>0</v>
      </c>
      <c r="J257" s="164" t="b">
        <f>IF(ISBLANK(CertifiedCrop[[#This Row],[1. Identifiant interne d’exploitation agricole*]]),"",IF(ISERROR(MATCH(CertifiedCrop[[#This Row],[1. Identifiant interne d’exploitation agricole*]],GroupMember[1. Identifiant interne d’exploitation agricole*],0)),FALSE,TRUE))</f>
        <v>1</v>
      </c>
      <c r="K257" s="164" t="b">
        <f t="array" ref="K257">IF(ISBLANK(CertifiedCrop[[#This Row],[2. Produit agricole certifié*]]),"",IF(ISERROR(MATCH(1,(#REF!=CertifiedCrop[[#This Row],[2. Produit agricole certifié*]])*(#REF!=CertifiedCrop[[#This Row],[3. Variété**]]),0)),FALSE,TRUE))</f>
        <v>0</v>
      </c>
      <c r="L257" s="21" t="s">
        <v>667</v>
      </c>
      <c r="M257" s="59" t="s">
        <v>667</v>
      </c>
      <c r="N257" s="59" t="s">
        <v>667</v>
      </c>
      <c r="O257" s="185">
        <f t="shared" si="8"/>
        <v>598</v>
      </c>
      <c r="P257" s="185">
        <f t="shared" si="9"/>
        <v>533.33333333333337</v>
      </c>
      <c r="Q257" s="165" t="str">
        <f ca="1">IFERROR((VLOOKUP(A257,GM_Table,8,FALSE)-SUMIFS(D:D,A:A,A257,B:B,B257,C:C,C257)),"")</f>
        <v/>
      </c>
      <c r="R257" s="165" t="str">
        <f ca="1">IFERROR(CONCATENATE(VLOOKUP(A257,GM_Table,12,FALSE)," ",(VLOOKUP(A257,GM_Table,13,FALSE))),"")</f>
        <v/>
      </c>
    </row>
    <row r="258" spans="1:18" ht="15" x14ac:dyDescent="0.2">
      <c r="A258" s="155" t="s">
        <v>1431</v>
      </c>
      <c r="B258" s="169" t="s">
        <v>2985</v>
      </c>
      <c r="C258" s="169" t="s">
        <v>667</v>
      </c>
      <c r="D258" s="281">
        <v>2</v>
      </c>
      <c r="E258" s="285">
        <v>1194</v>
      </c>
      <c r="F258" s="285">
        <v>1100</v>
      </c>
      <c r="G258" s="171">
        <v>0</v>
      </c>
      <c r="H258" s="172">
        <v>0</v>
      </c>
      <c r="I258" s="173">
        <v>0</v>
      </c>
      <c r="J258" s="164" t="b">
        <f>IF(ISBLANK(CertifiedCrop[[#This Row],[1. Identifiant interne d’exploitation agricole*]]),"",IF(ISERROR(MATCH(CertifiedCrop[[#This Row],[1. Identifiant interne d’exploitation agricole*]],GroupMember[1. Identifiant interne d’exploitation agricole*],0)),FALSE,TRUE))</f>
        <v>1</v>
      </c>
      <c r="K258" s="164" t="b">
        <f t="array" ref="K258">IF(ISBLANK(CertifiedCrop[[#This Row],[2. Produit agricole certifié*]]),"",IF(ISERROR(MATCH(1,(#REF!=CertifiedCrop[[#This Row],[2. Produit agricole certifié*]])*(#REF!=CertifiedCrop[[#This Row],[3. Variété**]]),0)),FALSE,TRUE))</f>
        <v>0</v>
      </c>
      <c r="L258" s="21" t="s">
        <v>667</v>
      </c>
      <c r="M258" s="59" t="s">
        <v>667</v>
      </c>
      <c r="N258" s="59" t="s">
        <v>667</v>
      </c>
      <c r="O258" s="185">
        <f t="shared" si="8"/>
        <v>597</v>
      </c>
      <c r="P258" s="185">
        <f t="shared" si="9"/>
        <v>550</v>
      </c>
      <c r="Q258" s="165" t="str">
        <f ca="1">IFERROR((VLOOKUP(A258,GM_Table,8,FALSE)-SUMIFS(D:D,A:A,A258,B:B,B258,C:C,C258)),"")</f>
        <v/>
      </c>
      <c r="R258" s="165" t="str">
        <f ca="1">IFERROR(CONCATENATE(VLOOKUP(A258,GM_Table,12,FALSE)," ",(VLOOKUP(A258,GM_Table,13,FALSE))),"")</f>
        <v/>
      </c>
    </row>
    <row r="259" spans="1:18" ht="15" x14ac:dyDescent="0.2">
      <c r="A259" s="155" t="s">
        <v>1433</v>
      </c>
      <c r="B259" s="169" t="s">
        <v>2985</v>
      </c>
      <c r="C259" s="169" t="s">
        <v>667</v>
      </c>
      <c r="D259" s="281">
        <v>2</v>
      </c>
      <c r="E259" s="285">
        <v>1260</v>
      </c>
      <c r="F259" s="285">
        <v>1100</v>
      </c>
      <c r="G259" s="171">
        <v>0</v>
      </c>
      <c r="H259" s="172">
        <v>0</v>
      </c>
      <c r="I259" s="173">
        <v>0</v>
      </c>
      <c r="J259" s="164" t="b">
        <f>IF(ISBLANK(CertifiedCrop[[#This Row],[1. Identifiant interne d’exploitation agricole*]]),"",IF(ISERROR(MATCH(CertifiedCrop[[#This Row],[1. Identifiant interne d’exploitation agricole*]],GroupMember[1. Identifiant interne d’exploitation agricole*],0)),FALSE,TRUE))</f>
        <v>1</v>
      </c>
      <c r="K259" s="164" t="b">
        <f t="array" ref="K259">IF(ISBLANK(CertifiedCrop[[#This Row],[2. Produit agricole certifié*]]),"",IF(ISERROR(MATCH(1,(#REF!=CertifiedCrop[[#This Row],[2. Produit agricole certifié*]])*(#REF!=CertifiedCrop[[#This Row],[3. Variété**]]),0)),FALSE,TRUE))</f>
        <v>0</v>
      </c>
      <c r="L259" s="21" t="s">
        <v>667</v>
      </c>
      <c r="M259" s="59" t="s">
        <v>667</v>
      </c>
      <c r="N259" s="59" t="s">
        <v>667</v>
      </c>
      <c r="O259" s="185">
        <f t="shared" si="8"/>
        <v>630</v>
      </c>
      <c r="P259" s="185">
        <f t="shared" si="9"/>
        <v>550</v>
      </c>
      <c r="Q259" s="165" t="str">
        <f ca="1">IFERROR((VLOOKUP(A259,GM_Table,8,FALSE)-SUMIFS(D:D,A:A,A259,B:B,B259,C:C,C259)),"")</f>
        <v/>
      </c>
      <c r="R259" s="165" t="str">
        <f ca="1">IFERROR(CONCATENATE(VLOOKUP(A259,GM_Table,12,FALSE)," ",(VLOOKUP(A259,GM_Table,13,FALSE))),"")</f>
        <v/>
      </c>
    </row>
    <row r="260" spans="1:18" ht="15" x14ac:dyDescent="0.2">
      <c r="A260" s="155" t="s">
        <v>1434</v>
      </c>
      <c r="B260" s="169" t="s">
        <v>2985</v>
      </c>
      <c r="C260" s="169" t="s">
        <v>667</v>
      </c>
      <c r="D260" s="281">
        <v>2</v>
      </c>
      <c r="E260" s="285">
        <v>1150</v>
      </c>
      <c r="F260" s="285">
        <v>1000</v>
      </c>
      <c r="G260" s="171">
        <v>0</v>
      </c>
      <c r="H260" s="172">
        <v>0</v>
      </c>
      <c r="I260" s="173">
        <v>0</v>
      </c>
      <c r="J260" s="164" t="b">
        <f>IF(ISBLANK(CertifiedCrop[[#This Row],[1. Identifiant interne d’exploitation agricole*]]),"",IF(ISERROR(MATCH(CertifiedCrop[[#This Row],[1. Identifiant interne d’exploitation agricole*]],GroupMember[1. Identifiant interne d’exploitation agricole*],0)),FALSE,TRUE))</f>
        <v>1</v>
      </c>
      <c r="K260" s="164" t="b">
        <f t="array" ref="K260">IF(ISBLANK(CertifiedCrop[[#This Row],[2. Produit agricole certifié*]]),"",IF(ISERROR(MATCH(1,(#REF!=CertifiedCrop[[#This Row],[2. Produit agricole certifié*]])*(#REF!=CertifiedCrop[[#This Row],[3. Variété**]]),0)),FALSE,TRUE))</f>
        <v>0</v>
      </c>
      <c r="L260" s="21" t="s">
        <v>667</v>
      </c>
      <c r="M260" s="59" t="s">
        <v>667</v>
      </c>
      <c r="N260" s="59" t="s">
        <v>667</v>
      </c>
      <c r="O260" s="185">
        <f t="shared" si="8"/>
        <v>575</v>
      </c>
      <c r="P260" s="185">
        <f t="shared" si="9"/>
        <v>500</v>
      </c>
      <c r="Q260" s="165" t="str">
        <f ca="1">IFERROR((VLOOKUP(A260,GM_Table,8,FALSE)-SUMIFS(D:D,A:A,A260,B:B,B260,C:C,C260)),"")</f>
        <v/>
      </c>
      <c r="R260" s="165" t="str">
        <f ca="1">IFERROR(CONCATENATE(VLOOKUP(A260,GM_Table,12,FALSE)," ",(VLOOKUP(A260,GM_Table,13,FALSE))),"")</f>
        <v/>
      </c>
    </row>
    <row r="261" spans="1:18" ht="15" x14ac:dyDescent="0.2">
      <c r="A261" s="155" t="s">
        <v>1437</v>
      </c>
      <c r="B261" s="169" t="s">
        <v>2985</v>
      </c>
      <c r="C261" s="169" t="s">
        <v>667</v>
      </c>
      <c r="D261" s="281">
        <v>2</v>
      </c>
      <c r="E261" s="285">
        <v>1150</v>
      </c>
      <c r="F261" s="285">
        <v>1000</v>
      </c>
      <c r="G261" s="171">
        <v>0</v>
      </c>
      <c r="H261" s="172">
        <v>0</v>
      </c>
      <c r="I261" s="173">
        <v>0</v>
      </c>
      <c r="J261" s="164" t="b">
        <f>IF(ISBLANK(CertifiedCrop[[#This Row],[1. Identifiant interne d’exploitation agricole*]]),"",IF(ISERROR(MATCH(CertifiedCrop[[#This Row],[1. Identifiant interne d’exploitation agricole*]],GroupMember[1. Identifiant interne d’exploitation agricole*],0)),FALSE,TRUE))</f>
        <v>1</v>
      </c>
      <c r="K261" s="164" t="b">
        <f t="array" ref="K261">IF(ISBLANK(CertifiedCrop[[#This Row],[2. Produit agricole certifié*]]),"",IF(ISERROR(MATCH(1,(#REF!=CertifiedCrop[[#This Row],[2. Produit agricole certifié*]])*(#REF!=CertifiedCrop[[#This Row],[3. Variété**]]),0)),FALSE,TRUE))</f>
        <v>0</v>
      </c>
      <c r="L261" s="21" t="s">
        <v>667</v>
      </c>
      <c r="M261" s="59" t="s">
        <v>667</v>
      </c>
      <c r="N261" s="59" t="s">
        <v>667</v>
      </c>
      <c r="O261" s="185">
        <f t="shared" si="8"/>
        <v>575</v>
      </c>
      <c r="P261" s="185">
        <f t="shared" si="9"/>
        <v>500</v>
      </c>
      <c r="Q261" s="165" t="str">
        <f ca="1">IFERROR((VLOOKUP(A261,GM_Table,8,FALSE)-SUMIFS(D:D,A:A,A261,B:B,B261,C:C,C261)),"")</f>
        <v/>
      </c>
      <c r="R261" s="165" t="str">
        <f ca="1">IFERROR(CONCATENATE(VLOOKUP(A261,GM_Table,12,FALSE)," ",(VLOOKUP(A261,GM_Table,13,FALSE))),"")</f>
        <v/>
      </c>
    </row>
    <row r="262" spans="1:18" ht="15" x14ac:dyDescent="0.2">
      <c r="A262" s="155" t="s">
        <v>1440</v>
      </c>
      <c r="B262" s="169" t="s">
        <v>2985</v>
      </c>
      <c r="C262" s="169" t="s">
        <v>667</v>
      </c>
      <c r="D262" s="281">
        <v>2</v>
      </c>
      <c r="E262" s="285">
        <v>1195</v>
      </c>
      <c r="F262" s="285">
        <v>1100</v>
      </c>
      <c r="G262" s="171">
        <v>0</v>
      </c>
      <c r="H262" s="172">
        <v>0</v>
      </c>
      <c r="I262" s="173">
        <v>0</v>
      </c>
      <c r="J262" s="164" t="b">
        <f>IF(ISBLANK(CertifiedCrop[[#This Row],[1. Identifiant interne d’exploitation agricole*]]),"",IF(ISERROR(MATCH(CertifiedCrop[[#This Row],[1. Identifiant interne d’exploitation agricole*]],GroupMember[1. Identifiant interne d’exploitation agricole*],0)),FALSE,TRUE))</f>
        <v>1</v>
      </c>
      <c r="K262" s="164" t="b">
        <f t="array" ref="K262">IF(ISBLANK(CertifiedCrop[[#This Row],[2. Produit agricole certifié*]]),"",IF(ISERROR(MATCH(1,(#REF!=CertifiedCrop[[#This Row],[2. Produit agricole certifié*]])*(#REF!=CertifiedCrop[[#This Row],[3. Variété**]]),0)),FALSE,TRUE))</f>
        <v>0</v>
      </c>
      <c r="L262" s="21" t="s">
        <v>667</v>
      </c>
      <c r="M262" s="59" t="s">
        <v>667</v>
      </c>
      <c r="N262" s="59" t="s">
        <v>667</v>
      </c>
      <c r="O262" s="185">
        <f t="shared" si="8"/>
        <v>597.5</v>
      </c>
      <c r="P262" s="185">
        <f t="shared" si="9"/>
        <v>550</v>
      </c>
      <c r="Q262" s="165" t="str">
        <f ca="1">IFERROR((VLOOKUP(A262,GM_Table,8,FALSE)-SUMIFS(D:D,A:A,A262,B:B,B262,C:C,C262)),"")</f>
        <v/>
      </c>
      <c r="R262" s="165" t="str">
        <f ca="1">IFERROR(CONCATENATE(VLOOKUP(A262,GM_Table,12,FALSE)," ",(VLOOKUP(A262,GM_Table,13,FALSE))),"")</f>
        <v/>
      </c>
    </row>
    <row r="263" spans="1:18" ht="15" x14ac:dyDescent="0.2">
      <c r="A263" s="155" t="s">
        <v>1443</v>
      </c>
      <c r="B263" s="169" t="s">
        <v>2985</v>
      </c>
      <c r="C263" s="169" t="s">
        <v>667</v>
      </c>
      <c r="D263" s="281">
        <v>2</v>
      </c>
      <c r="E263" s="285">
        <v>1195</v>
      </c>
      <c r="F263" s="285">
        <v>1130</v>
      </c>
      <c r="G263" s="171">
        <v>0</v>
      </c>
      <c r="H263" s="172">
        <v>0</v>
      </c>
      <c r="I263" s="173">
        <v>0</v>
      </c>
      <c r="J263" s="164" t="b">
        <f>IF(ISBLANK(CertifiedCrop[[#This Row],[1. Identifiant interne d’exploitation agricole*]]),"",IF(ISERROR(MATCH(CertifiedCrop[[#This Row],[1. Identifiant interne d’exploitation agricole*]],GroupMember[1. Identifiant interne d’exploitation agricole*],0)),FALSE,TRUE))</f>
        <v>1</v>
      </c>
      <c r="K263" s="164" t="b">
        <f t="array" ref="K263">IF(ISBLANK(CertifiedCrop[[#This Row],[2. Produit agricole certifié*]]),"",IF(ISERROR(MATCH(1,(#REF!=CertifiedCrop[[#This Row],[2. Produit agricole certifié*]])*(#REF!=CertifiedCrop[[#This Row],[3. Variété**]]),0)),FALSE,TRUE))</f>
        <v>0</v>
      </c>
      <c r="L263" s="21" t="s">
        <v>667</v>
      </c>
      <c r="M263" s="59" t="s">
        <v>667</v>
      </c>
      <c r="N263" s="59" t="s">
        <v>667</v>
      </c>
      <c r="O263" s="185">
        <f t="shared" si="8"/>
        <v>597.5</v>
      </c>
      <c r="P263" s="185">
        <f t="shared" si="9"/>
        <v>565</v>
      </c>
      <c r="Q263" s="165" t="str">
        <f ca="1">IFERROR((VLOOKUP(A263,GM_Table,8,FALSE)-SUMIFS(D:D,A:A,A263,B:B,B263,C:C,C263)),"")</f>
        <v/>
      </c>
      <c r="R263" s="165" t="str">
        <f ca="1">IFERROR(CONCATENATE(VLOOKUP(A263,GM_Table,12,FALSE)," ",(VLOOKUP(A263,GM_Table,13,FALSE))),"")</f>
        <v/>
      </c>
    </row>
    <row r="264" spans="1:18" ht="15" x14ac:dyDescent="0.2">
      <c r="A264" s="155" t="s">
        <v>1444</v>
      </c>
      <c r="B264" s="169" t="s">
        <v>2985</v>
      </c>
      <c r="C264" s="169" t="s">
        <v>667</v>
      </c>
      <c r="D264" s="281">
        <v>3</v>
      </c>
      <c r="E264" s="285">
        <v>1755</v>
      </c>
      <c r="F264" s="285">
        <v>1530</v>
      </c>
      <c r="G264" s="171">
        <v>0</v>
      </c>
      <c r="H264" s="172">
        <v>0</v>
      </c>
      <c r="I264" s="173">
        <v>0</v>
      </c>
      <c r="J264" s="164" t="b">
        <f>IF(ISBLANK(CertifiedCrop[[#This Row],[1. Identifiant interne d’exploitation agricole*]]),"",IF(ISERROR(MATCH(CertifiedCrop[[#This Row],[1. Identifiant interne d’exploitation agricole*]],GroupMember[1. Identifiant interne d’exploitation agricole*],0)),FALSE,TRUE))</f>
        <v>1</v>
      </c>
      <c r="K264" s="164" t="b">
        <f t="array" ref="K264">IF(ISBLANK(CertifiedCrop[[#This Row],[2. Produit agricole certifié*]]),"",IF(ISERROR(MATCH(1,(#REF!=CertifiedCrop[[#This Row],[2. Produit agricole certifié*]])*(#REF!=CertifiedCrop[[#This Row],[3. Variété**]]),0)),FALSE,TRUE))</f>
        <v>0</v>
      </c>
      <c r="L264" s="21" t="s">
        <v>667</v>
      </c>
      <c r="M264" s="59" t="s">
        <v>667</v>
      </c>
      <c r="N264" s="59" t="s">
        <v>667</v>
      </c>
      <c r="O264" s="185">
        <f t="shared" si="8"/>
        <v>585</v>
      </c>
      <c r="P264" s="185">
        <f t="shared" si="9"/>
        <v>510</v>
      </c>
      <c r="Q264" s="165" t="str">
        <f ca="1">IFERROR((VLOOKUP(A264,GM_Table,8,FALSE)-SUMIFS(D:D,A:A,A264,B:B,B264,C:C,C264)),"")</f>
        <v/>
      </c>
      <c r="R264" s="165" t="str">
        <f ca="1">IFERROR(CONCATENATE(VLOOKUP(A264,GM_Table,12,FALSE)," ",(VLOOKUP(A264,GM_Table,13,FALSE))),"")</f>
        <v/>
      </c>
    </row>
    <row r="265" spans="1:18" ht="15" x14ac:dyDescent="0.2">
      <c r="A265" s="155" t="s">
        <v>1449</v>
      </c>
      <c r="B265" s="169" t="s">
        <v>2985</v>
      </c>
      <c r="C265" s="169" t="s">
        <v>667</v>
      </c>
      <c r="D265" s="281">
        <v>3.97</v>
      </c>
      <c r="E265" s="285">
        <v>2374</v>
      </c>
      <c r="F265" s="285">
        <v>2240</v>
      </c>
      <c r="G265" s="171">
        <v>0</v>
      </c>
      <c r="H265" s="172">
        <v>0</v>
      </c>
      <c r="I265" s="173">
        <v>0</v>
      </c>
      <c r="J265" s="164" t="b">
        <f>IF(ISBLANK(CertifiedCrop[[#This Row],[1. Identifiant interne d’exploitation agricole*]]),"",IF(ISERROR(MATCH(CertifiedCrop[[#This Row],[1. Identifiant interne d’exploitation agricole*]],GroupMember[1. Identifiant interne d’exploitation agricole*],0)),FALSE,TRUE))</f>
        <v>1</v>
      </c>
      <c r="K265" s="164" t="b">
        <f t="array" ref="K265">IF(ISBLANK(CertifiedCrop[[#This Row],[2. Produit agricole certifié*]]),"",IF(ISERROR(MATCH(1,(#REF!=CertifiedCrop[[#This Row],[2. Produit agricole certifié*]])*(#REF!=CertifiedCrop[[#This Row],[3. Variété**]]),0)),FALSE,TRUE))</f>
        <v>0</v>
      </c>
      <c r="L265" s="21" t="s">
        <v>667</v>
      </c>
      <c r="M265" s="59" t="s">
        <v>667</v>
      </c>
      <c r="N265" s="59" t="s">
        <v>667</v>
      </c>
      <c r="O265" s="185">
        <f t="shared" si="8"/>
        <v>597.98488664987406</v>
      </c>
      <c r="P265" s="185">
        <f t="shared" si="9"/>
        <v>564.23173803526447</v>
      </c>
      <c r="Q265" s="165" t="str">
        <f ca="1">IFERROR((VLOOKUP(A265,GM_Table,8,FALSE)-SUMIFS(D:D,A:A,A265,B:B,B265,C:C,C265)),"")</f>
        <v/>
      </c>
      <c r="R265" s="165" t="str">
        <f ca="1">IFERROR(CONCATENATE(VLOOKUP(A265,GM_Table,12,FALSE)," ",(VLOOKUP(A265,GM_Table,13,FALSE))),"")</f>
        <v/>
      </c>
    </row>
    <row r="266" spans="1:18" ht="15" x14ac:dyDescent="0.2">
      <c r="A266" s="155" t="s">
        <v>1452</v>
      </c>
      <c r="B266" s="169" t="s">
        <v>2985</v>
      </c>
      <c r="C266" s="169" t="s">
        <v>667</v>
      </c>
      <c r="D266" s="281">
        <v>9</v>
      </c>
      <c r="E266" s="285">
        <v>5300</v>
      </c>
      <c r="F266" s="285">
        <v>5100</v>
      </c>
      <c r="G266" s="171">
        <v>0</v>
      </c>
      <c r="H266" s="172">
        <v>0</v>
      </c>
      <c r="I266" s="173">
        <v>0</v>
      </c>
      <c r="J266" s="164" t="b">
        <f>IF(ISBLANK(CertifiedCrop[[#This Row],[1. Identifiant interne d’exploitation agricole*]]),"",IF(ISERROR(MATCH(CertifiedCrop[[#This Row],[1. Identifiant interne d’exploitation agricole*]],GroupMember[1. Identifiant interne d’exploitation agricole*],0)),FALSE,TRUE))</f>
        <v>1</v>
      </c>
      <c r="K266" s="164" t="b">
        <f t="array" ref="K266">IF(ISBLANK(CertifiedCrop[[#This Row],[2. Produit agricole certifié*]]),"",IF(ISERROR(MATCH(1,(#REF!=CertifiedCrop[[#This Row],[2. Produit agricole certifié*]])*(#REF!=CertifiedCrop[[#This Row],[3. Variété**]]),0)),FALSE,TRUE))</f>
        <v>0</v>
      </c>
      <c r="L266" s="21" t="s">
        <v>667</v>
      </c>
      <c r="M266" s="59" t="s">
        <v>667</v>
      </c>
      <c r="N266" s="59" t="s">
        <v>667</v>
      </c>
      <c r="O266" s="185">
        <f t="shared" si="8"/>
        <v>588.88888888888891</v>
      </c>
      <c r="P266" s="185">
        <f t="shared" si="9"/>
        <v>566.66666666666663</v>
      </c>
      <c r="Q266" s="165" t="str">
        <f ca="1">IFERROR((VLOOKUP(A266,GM_Table,8,FALSE)-SUMIFS(D:D,A:A,A266,B:B,B266,C:C,C266)),"")</f>
        <v/>
      </c>
      <c r="R266" s="165" t="str">
        <f ca="1">IFERROR(CONCATENATE(VLOOKUP(A266,GM_Table,12,FALSE)," ",(VLOOKUP(A266,GM_Table,13,FALSE))),"")</f>
        <v/>
      </c>
    </row>
    <row r="267" spans="1:18" ht="15" x14ac:dyDescent="0.2">
      <c r="A267" s="155" t="s">
        <v>1455</v>
      </c>
      <c r="B267" s="169" t="s">
        <v>2985</v>
      </c>
      <c r="C267" s="169" t="s">
        <v>667</v>
      </c>
      <c r="D267" s="281">
        <v>3.36</v>
      </c>
      <c r="E267" s="285">
        <v>1980</v>
      </c>
      <c r="F267" s="285">
        <v>1782</v>
      </c>
      <c r="G267" s="171">
        <v>0</v>
      </c>
      <c r="H267" s="172">
        <v>0</v>
      </c>
      <c r="I267" s="173">
        <v>0</v>
      </c>
      <c r="J267" s="164" t="b">
        <f>IF(ISBLANK(CertifiedCrop[[#This Row],[1. Identifiant interne d’exploitation agricole*]]),"",IF(ISERROR(MATCH(CertifiedCrop[[#This Row],[1. Identifiant interne d’exploitation agricole*]],GroupMember[1. Identifiant interne d’exploitation agricole*],0)),FALSE,TRUE))</f>
        <v>1</v>
      </c>
      <c r="K267" s="164" t="b">
        <f t="array" ref="K267">IF(ISBLANK(CertifiedCrop[[#This Row],[2. Produit agricole certifié*]]),"",IF(ISERROR(MATCH(1,(#REF!=CertifiedCrop[[#This Row],[2. Produit agricole certifié*]])*(#REF!=CertifiedCrop[[#This Row],[3. Variété**]]),0)),FALSE,TRUE))</f>
        <v>0</v>
      </c>
      <c r="L267" s="21" t="s">
        <v>667</v>
      </c>
      <c r="M267" s="59" t="s">
        <v>667</v>
      </c>
      <c r="N267" s="59" t="s">
        <v>667</v>
      </c>
      <c r="O267" s="185">
        <f t="shared" si="8"/>
        <v>589.28571428571433</v>
      </c>
      <c r="P267" s="185">
        <f t="shared" si="9"/>
        <v>530.35714285714289</v>
      </c>
      <c r="Q267" s="165" t="str">
        <f ca="1">IFERROR((VLOOKUP(A267,GM_Table,8,FALSE)-SUMIFS(D:D,A:A,A267,B:B,B267,C:C,C267)),"")</f>
        <v/>
      </c>
      <c r="R267" s="165" t="str">
        <f ca="1">IFERROR(CONCATENATE(VLOOKUP(A267,GM_Table,12,FALSE)," ",(VLOOKUP(A267,GM_Table,13,FALSE))),"")</f>
        <v/>
      </c>
    </row>
    <row r="268" spans="1:18" ht="15" x14ac:dyDescent="0.2">
      <c r="A268" s="155" t="s">
        <v>1459</v>
      </c>
      <c r="B268" s="169" t="s">
        <v>2985</v>
      </c>
      <c r="C268" s="169" t="s">
        <v>667</v>
      </c>
      <c r="D268" s="281">
        <v>4.28</v>
      </c>
      <c r="E268" s="285">
        <v>2510</v>
      </c>
      <c r="F268" s="285">
        <v>2410</v>
      </c>
      <c r="G268" s="171">
        <v>0</v>
      </c>
      <c r="H268" s="172">
        <v>0</v>
      </c>
      <c r="I268" s="173">
        <v>0</v>
      </c>
      <c r="J268" s="164" t="b">
        <f>IF(ISBLANK(CertifiedCrop[[#This Row],[1. Identifiant interne d’exploitation agricole*]]),"",IF(ISERROR(MATCH(CertifiedCrop[[#This Row],[1. Identifiant interne d’exploitation agricole*]],GroupMember[1. Identifiant interne d’exploitation agricole*],0)),FALSE,TRUE))</f>
        <v>1</v>
      </c>
      <c r="K268" s="164" t="b">
        <f t="array" ref="K268">IF(ISBLANK(CertifiedCrop[[#This Row],[2. Produit agricole certifié*]]),"",IF(ISERROR(MATCH(1,(#REF!=CertifiedCrop[[#This Row],[2. Produit agricole certifié*]])*(#REF!=CertifiedCrop[[#This Row],[3. Variété**]]),0)),FALSE,TRUE))</f>
        <v>0</v>
      </c>
      <c r="L268" s="21" t="s">
        <v>667</v>
      </c>
      <c r="M268" s="59" t="s">
        <v>667</v>
      </c>
      <c r="N268" s="59" t="s">
        <v>667</v>
      </c>
      <c r="O268" s="185">
        <f t="shared" si="8"/>
        <v>586.44859813084111</v>
      </c>
      <c r="P268" s="185">
        <f t="shared" si="9"/>
        <v>563.08411214953264</v>
      </c>
      <c r="Q268" s="165" t="str">
        <f ca="1">IFERROR((VLOOKUP(A268,GM_Table,8,FALSE)-SUMIFS(D:D,A:A,A268,B:B,B268,C:C,C268)),"")</f>
        <v/>
      </c>
      <c r="R268" s="165" t="str">
        <f ca="1">IFERROR(CONCATENATE(VLOOKUP(A268,GM_Table,12,FALSE)," ",(VLOOKUP(A268,GM_Table,13,FALSE))),"")</f>
        <v/>
      </c>
    </row>
    <row r="269" spans="1:18" ht="15" x14ac:dyDescent="0.2">
      <c r="A269" s="155" t="s">
        <v>1463</v>
      </c>
      <c r="B269" s="169" t="s">
        <v>2985</v>
      </c>
      <c r="C269" s="169" t="s">
        <v>667</v>
      </c>
      <c r="D269" s="281">
        <v>3.51</v>
      </c>
      <c r="E269" s="285">
        <v>2091</v>
      </c>
      <c r="F269" s="285">
        <v>2000</v>
      </c>
      <c r="G269" s="171">
        <v>0</v>
      </c>
      <c r="H269" s="172">
        <v>0</v>
      </c>
      <c r="I269" s="173">
        <v>0</v>
      </c>
      <c r="J269" s="164" t="b">
        <f>IF(ISBLANK(CertifiedCrop[[#This Row],[1. Identifiant interne d’exploitation agricole*]]),"",IF(ISERROR(MATCH(CertifiedCrop[[#This Row],[1. Identifiant interne d’exploitation agricole*]],GroupMember[1. Identifiant interne d’exploitation agricole*],0)),FALSE,TRUE))</f>
        <v>1</v>
      </c>
      <c r="K269" s="164" t="b">
        <f t="array" ref="K269">IF(ISBLANK(CertifiedCrop[[#This Row],[2. Produit agricole certifié*]]),"",IF(ISERROR(MATCH(1,(#REF!=CertifiedCrop[[#This Row],[2. Produit agricole certifié*]])*(#REF!=CertifiedCrop[[#This Row],[3. Variété**]]),0)),FALSE,TRUE))</f>
        <v>0</v>
      </c>
      <c r="L269" s="21" t="s">
        <v>667</v>
      </c>
      <c r="M269" s="59" t="s">
        <v>667</v>
      </c>
      <c r="N269" s="59" t="s">
        <v>667</v>
      </c>
      <c r="O269" s="185">
        <f t="shared" si="8"/>
        <v>595.72649572649573</v>
      </c>
      <c r="P269" s="185">
        <f t="shared" si="9"/>
        <v>569.80056980056986</v>
      </c>
      <c r="Q269" s="165" t="str">
        <f ca="1">IFERROR((VLOOKUP(A269,GM_Table,8,FALSE)-SUMIFS(D:D,A:A,A269,B:B,B269,C:C,C269)),"")</f>
        <v/>
      </c>
      <c r="R269" s="165" t="str">
        <f ca="1">IFERROR(CONCATENATE(VLOOKUP(A269,GM_Table,12,FALSE)," ",(VLOOKUP(A269,GM_Table,13,FALSE))),"")</f>
        <v/>
      </c>
    </row>
    <row r="270" spans="1:18" ht="15" x14ac:dyDescent="0.2">
      <c r="A270" s="155" t="s">
        <v>1467</v>
      </c>
      <c r="B270" s="169" t="s">
        <v>2985</v>
      </c>
      <c r="C270" s="169" t="s">
        <v>667</v>
      </c>
      <c r="D270" s="281">
        <v>7</v>
      </c>
      <c r="E270" s="285">
        <v>4160</v>
      </c>
      <c r="F270" s="285">
        <v>4000</v>
      </c>
      <c r="G270" s="171">
        <v>0</v>
      </c>
      <c r="H270" s="172">
        <v>0</v>
      </c>
      <c r="I270" s="173">
        <v>0</v>
      </c>
      <c r="J270" s="164" t="b">
        <f>IF(ISBLANK(CertifiedCrop[[#This Row],[1. Identifiant interne d’exploitation agricole*]]),"",IF(ISERROR(MATCH(CertifiedCrop[[#This Row],[1. Identifiant interne d’exploitation agricole*]],GroupMember[1. Identifiant interne d’exploitation agricole*],0)),FALSE,TRUE))</f>
        <v>1</v>
      </c>
      <c r="K270" s="164" t="b">
        <f t="array" ref="K270">IF(ISBLANK(CertifiedCrop[[#This Row],[2. Produit agricole certifié*]]),"",IF(ISERROR(MATCH(1,(#REF!=CertifiedCrop[[#This Row],[2. Produit agricole certifié*]])*(#REF!=CertifiedCrop[[#This Row],[3. Variété**]]),0)),FALSE,TRUE))</f>
        <v>0</v>
      </c>
      <c r="L270" s="21" t="s">
        <v>667</v>
      </c>
      <c r="M270" s="59" t="s">
        <v>667</v>
      </c>
      <c r="N270" s="59" t="s">
        <v>667</v>
      </c>
      <c r="O270" s="185">
        <f t="shared" si="8"/>
        <v>594.28571428571433</v>
      </c>
      <c r="P270" s="185">
        <f t="shared" si="9"/>
        <v>571.42857142857144</v>
      </c>
      <c r="Q270" s="165" t="str">
        <f ca="1">IFERROR((VLOOKUP(A270,GM_Table,8,FALSE)-SUMIFS(D:D,A:A,A270,B:B,B270,C:C,C270)),"")</f>
        <v/>
      </c>
      <c r="R270" s="165" t="str">
        <f ca="1">IFERROR(CONCATENATE(VLOOKUP(A270,GM_Table,12,FALSE)," ",(VLOOKUP(A270,GM_Table,13,FALSE))),"")</f>
        <v/>
      </c>
    </row>
    <row r="271" spans="1:18" ht="15" x14ac:dyDescent="0.2">
      <c r="A271" s="155" t="s">
        <v>1471</v>
      </c>
      <c r="B271" s="169" t="s">
        <v>2985</v>
      </c>
      <c r="C271" s="169" t="s">
        <v>667</v>
      </c>
      <c r="D271" s="281">
        <v>3.85</v>
      </c>
      <c r="E271" s="285">
        <v>2300</v>
      </c>
      <c r="F271" s="285">
        <v>2200</v>
      </c>
      <c r="G271" s="171">
        <v>0</v>
      </c>
      <c r="H271" s="172">
        <v>0</v>
      </c>
      <c r="I271" s="173">
        <v>0</v>
      </c>
      <c r="J271" s="164" t="b">
        <f>IF(ISBLANK(CertifiedCrop[[#This Row],[1. Identifiant interne d’exploitation agricole*]]),"",IF(ISERROR(MATCH(CertifiedCrop[[#This Row],[1. Identifiant interne d’exploitation agricole*]],GroupMember[1. Identifiant interne d’exploitation agricole*],0)),FALSE,TRUE))</f>
        <v>1</v>
      </c>
      <c r="K271" s="164" t="b">
        <f t="array" ref="K271">IF(ISBLANK(CertifiedCrop[[#This Row],[2. Produit agricole certifié*]]),"",IF(ISERROR(MATCH(1,(#REF!=CertifiedCrop[[#This Row],[2. Produit agricole certifié*]])*(#REF!=CertifiedCrop[[#This Row],[3. Variété**]]),0)),FALSE,TRUE))</f>
        <v>0</v>
      </c>
      <c r="L271" s="21" t="s">
        <v>667</v>
      </c>
      <c r="M271" s="59" t="s">
        <v>667</v>
      </c>
      <c r="N271" s="59" t="s">
        <v>667</v>
      </c>
      <c r="O271" s="185">
        <f t="shared" si="8"/>
        <v>597.40259740259739</v>
      </c>
      <c r="P271" s="185">
        <f t="shared" si="9"/>
        <v>571.42857142857144</v>
      </c>
      <c r="Q271" s="165" t="str">
        <f ca="1">IFERROR((VLOOKUP(A271,GM_Table,8,FALSE)-SUMIFS(D:D,A:A,A271,B:B,B271,C:C,C271)),"")</f>
        <v/>
      </c>
      <c r="R271" s="165" t="str">
        <f ca="1">IFERROR(CONCATENATE(VLOOKUP(A271,GM_Table,12,FALSE)," ",(VLOOKUP(A271,GM_Table,13,FALSE))),"")</f>
        <v/>
      </c>
    </row>
    <row r="272" spans="1:18" ht="15" x14ac:dyDescent="0.2">
      <c r="A272" s="155" t="s">
        <v>1475</v>
      </c>
      <c r="B272" s="169" t="s">
        <v>2985</v>
      </c>
      <c r="C272" s="169" t="s">
        <v>667</v>
      </c>
      <c r="D272" s="281">
        <v>4</v>
      </c>
      <c r="E272" s="285">
        <v>2380</v>
      </c>
      <c r="F272" s="285">
        <v>2210</v>
      </c>
      <c r="G272" s="171">
        <v>0</v>
      </c>
      <c r="H272" s="172">
        <v>0</v>
      </c>
      <c r="I272" s="173">
        <v>0</v>
      </c>
      <c r="J272" s="164" t="b">
        <f>IF(ISBLANK(CertifiedCrop[[#This Row],[1. Identifiant interne d’exploitation agricole*]]),"",IF(ISERROR(MATCH(CertifiedCrop[[#This Row],[1. Identifiant interne d’exploitation agricole*]],GroupMember[1. Identifiant interne d’exploitation agricole*],0)),FALSE,TRUE))</f>
        <v>1</v>
      </c>
      <c r="K272" s="164" t="b">
        <f t="array" ref="K272">IF(ISBLANK(CertifiedCrop[[#This Row],[2. Produit agricole certifié*]]),"",IF(ISERROR(MATCH(1,(#REF!=CertifiedCrop[[#This Row],[2. Produit agricole certifié*]])*(#REF!=CertifiedCrop[[#This Row],[3. Variété**]]),0)),FALSE,TRUE))</f>
        <v>0</v>
      </c>
      <c r="L272" s="21" t="s">
        <v>667</v>
      </c>
      <c r="M272" s="59" t="s">
        <v>667</v>
      </c>
      <c r="N272" s="59" t="s">
        <v>667</v>
      </c>
      <c r="O272" s="185">
        <f t="shared" si="8"/>
        <v>595</v>
      </c>
      <c r="P272" s="185">
        <f t="shared" si="9"/>
        <v>552.5</v>
      </c>
      <c r="Q272" s="165" t="str">
        <f ca="1">IFERROR((VLOOKUP(A272,GM_Table,8,FALSE)-SUMIFS(D:D,A:A,A272,B:B,B272,C:C,C272)),"")</f>
        <v/>
      </c>
      <c r="R272" s="165" t="str">
        <f ca="1">IFERROR(CONCATENATE(VLOOKUP(A272,GM_Table,12,FALSE)," ",(VLOOKUP(A272,GM_Table,13,FALSE))),"")</f>
        <v/>
      </c>
    </row>
    <row r="273" spans="1:18" ht="15" x14ac:dyDescent="0.2">
      <c r="A273" s="155" t="s">
        <v>1477</v>
      </c>
      <c r="B273" s="169" t="s">
        <v>2985</v>
      </c>
      <c r="C273" s="169" t="s">
        <v>667</v>
      </c>
      <c r="D273" s="281">
        <v>4</v>
      </c>
      <c r="E273" s="285">
        <v>2385</v>
      </c>
      <c r="F273" s="285">
        <v>2300</v>
      </c>
      <c r="G273" s="171">
        <v>0</v>
      </c>
      <c r="H273" s="172">
        <v>0</v>
      </c>
      <c r="I273" s="173">
        <v>0</v>
      </c>
      <c r="J273" s="164" t="b">
        <f>IF(ISBLANK(CertifiedCrop[[#This Row],[1. Identifiant interne d’exploitation agricole*]]),"",IF(ISERROR(MATCH(CertifiedCrop[[#This Row],[1. Identifiant interne d’exploitation agricole*]],GroupMember[1. Identifiant interne d’exploitation agricole*],0)),FALSE,TRUE))</f>
        <v>1</v>
      </c>
      <c r="K273" s="164" t="b">
        <f t="array" ref="K273">IF(ISBLANK(CertifiedCrop[[#This Row],[2. Produit agricole certifié*]]),"",IF(ISERROR(MATCH(1,(#REF!=CertifiedCrop[[#This Row],[2. Produit agricole certifié*]])*(#REF!=CertifiedCrop[[#This Row],[3. Variété**]]),0)),FALSE,TRUE))</f>
        <v>0</v>
      </c>
      <c r="L273" s="21" t="s">
        <v>667</v>
      </c>
      <c r="M273" s="59" t="s">
        <v>667</v>
      </c>
      <c r="N273" s="59" t="s">
        <v>667</v>
      </c>
      <c r="O273" s="185">
        <f t="shared" si="8"/>
        <v>596.25</v>
      </c>
      <c r="P273" s="185">
        <f t="shared" si="9"/>
        <v>575</v>
      </c>
      <c r="Q273" s="165" t="str">
        <f ca="1">IFERROR((VLOOKUP(A273,GM_Table,8,FALSE)-SUMIFS(D:D,A:A,A273,B:B,B273,C:C,C273)),"")</f>
        <v/>
      </c>
      <c r="R273" s="165" t="str">
        <f ca="1">IFERROR(CONCATENATE(VLOOKUP(A273,GM_Table,12,FALSE)," ",(VLOOKUP(A273,GM_Table,13,FALSE))),"")</f>
        <v/>
      </c>
    </row>
    <row r="274" spans="1:18" ht="15" x14ac:dyDescent="0.2">
      <c r="A274" s="155" t="s">
        <v>1481</v>
      </c>
      <c r="B274" s="169" t="s">
        <v>2985</v>
      </c>
      <c r="C274" s="169" t="s">
        <v>667</v>
      </c>
      <c r="D274" s="281">
        <v>3</v>
      </c>
      <c r="E274" s="285">
        <v>1725</v>
      </c>
      <c r="F274" s="285">
        <v>1500</v>
      </c>
      <c r="G274" s="171">
        <v>0</v>
      </c>
      <c r="H274" s="172">
        <v>0</v>
      </c>
      <c r="I274" s="173">
        <v>0</v>
      </c>
      <c r="J274" s="164" t="b">
        <f>IF(ISBLANK(CertifiedCrop[[#This Row],[1. Identifiant interne d’exploitation agricole*]]),"",IF(ISERROR(MATCH(CertifiedCrop[[#This Row],[1. Identifiant interne d’exploitation agricole*]],GroupMember[1. Identifiant interne d’exploitation agricole*],0)),FALSE,TRUE))</f>
        <v>1</v>
      </c>
      <c r="K274" s="164" t="b">
        <f t="array" ref="K274">IF(ISBLANK(CertifiedCrop[[#This Row],[2. Produit agricole certifié*]]),"",IF(ISERROR(MATCH(1,(#REF!=CertifiedCrop[[#This Row],[2. Produit agricole certifié*]])*(#REF!=CertifiedCrop[[#This Row],[3. Variété**]]),0)),FALSE,TRUE))</f>
        <v>0</v>
      </c>
      <c r="L274" s="21" t="s">
        <v>667</v>
      </c>
      <c r="M274" s="59" t="s">
        <v>667</v>
      </c>
      <c r="N274" s="59" t="s">
        <v>667</v>
      </c>
      <c r="O274" s="185">
        <f t="shared" si="8"/>
        <v>575</v>
      </c>
      <c r="P274" s="185">
        <f t="shared" si="9"/>
        <v>500</v>
      </c>
      <c r="Q274" s="165" t="str">
        <f ca="1">IFERROR((VLOOKUP(A274,GM_Table,8,FALSE)-SUMIFS(D:D,A:A,A274,B:B,B274,C:C,C274)),"")</f>
        <v/>
      </c>
      <c r="R274" s="165" t="str">
        <f ca="1">IFERROR(CONCATENATE(VLOOKUP(A274,GM_Table,12,FALSE)," ",(VLOOKUP(A274,GM_Table,13,FALSE))),"")</f>
        <v/>
      </c>
    </row>
    <row r="275" spans="1:18" ht="15" x14ac:dyDescent="0.2">
      <c r="A275" s="155" t="s">
        <v>1483</v>
      </c>
      <c r="B275" s="169" t="s">
        <v>2985</v>
      </c>
      <c r="C275" s="169" t="s">
        <v>667</v>
      </c>
      <c r="D275" s="281">
        <v>3.54</v>
      </c>
      <c r="E275" s="285">
        <v>2100</v>
      </c>
      <c r="F275" s="285">
        <v>2020</v>
      </c>
      <c r="G275" s="171">
        <v>0</v>
      </c>
      <c r="H275" s="172">
        <v>0</v>
      </c>
      <c r="I275" s="173">
        <v>0</v>
      </c>
      <c r="J275" s="164" t="b">
        <f>IF(ISBLANK(CertifiedCrop[[#This Row],[1. Identifiant interne d’exploitation agricole*]]),"",IF(ISERROR(MATCH(CertifiedCrop[[#This Row],[1. Identifiant interne d’exploitation agricole*]],GroupMember[1. Identifiant interne d’exploitation agricole*],0)),FALSE,TRUE))</f>
        <v>1</v>
      </c>
      <c r="K275" s="164" t="b">
        <f t="array" ref="K275">IF(ISBLANK(CertifiedCrop[[#This Row],[2. Produit agricole certifié*]]),"",IF(ISERROR(MATCH(1,(#REF!=CertifiedCrop[[#This Row],[2. Produit agricole certifié*]])*(#REF!=CertifiedCrop[[#This Row],[3. Variété**]]),0)),FALSE,TRUE))</f>
        <v>0</v>
      </c>
      <c r="L275" s="21" t="s">
        <v>667</v>
      </c>
      <c r="M275" s="59" t="s">
        <v>667</v>
      </c>
      <c r="N275" s="59" t="s">
        <v>667</v>
      </c>
      <c r="O275" s="185">
        <f t="shared" si="8"/>
        <v>593.22033898305085</v>
      </c>
      <c r="P275" s="185">
        <f t="shared" si="9"/>
        <v>570.62146892655369</v>
      </c>
      <c r="Q275" s="165" t="str">
        <f ca="1">IFERROR((VLOOKUP(A275,GM_Table,8,FALSE)-SUMIFS(D:D,A:A,A275,B:B,B275,C:C,C275)),"")</f>
        <v/>
      </c>
      <c r="R275" s="165" t="str">
        <f ca="1">IFERROR(CONCATENATE(VLOOKUP(A275,GM_Table,12,FALSE)," ",(VLOOKUP(A275,GM_Table,13,FALSE))),"")</f>
        <v/>
      </c>
    </row>
    <row r="276" spans="1:18" ht="15" x14ac:dyDescent="0.2">
      <c r="A276" s="155" t="s">
        <v>1486</v>
      </c>
      <c r="B276" s="169" t="s">
        <v>2985</v>
      </c>
      <c r="C276" s="169" t="s">
        <v>667</v>
      </c>
      <c r="D276" s="281">
        <v>4.05</v>
      </c>
      <c r="E276" s="285">
        <v>2400</v>
      </c>
      <c r="F276" s="285">
        <v>2132</v>
      </c>
      <c r="G276" s="171">
        <v>0</v>
      </c>
      <c r="H276" s="172">
        <v>0</v>
      </c>
      <c r="I276" s="173">
        <v>0</v>
      </c>
      <c r="J276" s="164" t="b">
        <f>IF(ISBLANK(CertifiedCrop[[#This Row],[1. Identifiant interne d’exploitation agricole*]]),"",IF(ISERROR(MATCH(CertifiedCrop[[#This Row],[1. Identifiant interne d’exploitation agricole*]],GroupMember[1. Identifiant interne d’exploitation agricole*],0)),FALSE,TRUE))</f>
        <v>1</v>
      </c>
      <c r="K276" s="164" t="b">
        <f t="array" ref="K276">IF(ISBLANK(CertifiedCrop[[#This Row],[2. Produit agricole certifié*]]),"",IF(ISERROR(MATCH(1,(#REF!=CertifiedCrop[[#This Row],[2. Produit agricole certifié*]])*(#REF!=CertifiedCrop[[#This Row],[3. Variété**]]),0)),FALSE,TRUE))</f>
        <v>0</v>
      </c>
      <c r="L276" s="21" t="s">
        <v>667</v>
      </c>
      <c r="M276" s="59" t="s">
        <v>667</v>
      </c>
      <c r="N276" s="59" t="s">
        <v>667</v>
      </c>
      <c r="O276" s="185">
        <f t="shared" si="8"/>
        <v>592.59259259259261</v>
      </c>
      <c r="P276" s="185">
        <f t="shared" si="9"/>
        <v>526.41975308641975</v>
      </c>
      <c r="Q276" s="165" t="str">
        <f ca="1">IFERROR((VLOOKUP(A276,GM_Table,8,FALSE)-SUMIFS(D:D,A:A,A276,B:B,B276,C:C,C276)),"")</f>
        <v/>
      </c>
      <c r="R276" s="165" t="str">
        <f ca="1">IFERROR(CONCATENATE(VLOOKUP(A276,GM_Table,12,FALSE)," ",(VLOOKUP(A276,GM_Table,13,FALSE))),"")</f>
        <v/>
      </c>
    </row>
    <row r="277" spans="1:18" ht="15" x14ac:dyDescent="0.2">
      <c r="A277" s="155" t="s">
        <v>1489</v>
      </c>
      <c r="B277" s="169" t="s">
        <v>2985</v>
      </c>
      <c r="C277" s="169" t="s">
        <v>667</v>
      </c>
      <c r="D277" s="281">
        <v>3.53</v>
      </c>
      <c r="E277" s="285">
        <v>2103</v>
      </c>
      <c r="F277" s="285">
        <v>2020</v>
      </c>
      <c r="G277" s="171">
        <v>0</v>
      </c>
      <c r="H277" s="172">
        <v>0</v>
      </c>
      <c r="I277" s="173">
        <v>0</v>
      </c>
      <c r="J277" s="164" t="b">
        <f>IF(ISBLANK(CertifiedCrop[[#This Row],[1. Identifiant interne d’exploitation agricole*]]),"",IF(ISERROR(MATCH(CertifiedCrop[[#This Row],[1. Identifiant interne d’exploitation agricole*]],GroupMember[1. Identifiant interne d’exploitation agricole*],0)),FALSE,TRUE))</f>
        <v>1</v>
      </c>
      <c r="K277" s="164" t="b">
        <f t="array" ref="K277">IF(ISBLANK(CertifiedCrop[[#This Row],[2. Produit agricole certifié*]]),"",IF(ISERROR(MATCH(1,(#REF!=CertifiedCrop[[#This Row],[2. Produit agricole certifié*]])*(#REF!=CertifiedCrop[[#This Row],[3. Variété**]]),0)),FALSE,TRUE))</f>
        <v>0</v>
      </c>
      <c r="L277" s="21" t="s">
        <v>667</v>
      </c>
      <c r="M277" s="59" t="s">
        <v>667</v>
      </c>
      <c r="N277" s="59" t="s">
        <v>667</v>
      </c>
      <c r="O277" s="185">
        <f t="shared" si="8"/>
        <v>595.75070821529744</v>
      </c>
      <c r="P277" s="185">
        <f t="shared" si="9"/>
        <v>572.23796033994336</v>
      </c>
      <c r="Q277" s="165" t="str">
        <f ca="1">IFERROR((VLOOKUP(A277,GM_Table,8,FALSE)-SUMIFS(D:D,A:A,A277,B:B,B277,C:C,C277)),"")</f>
        <v/>
      </c>
      <c r="R277" s="165" t="str">
        <f ca="1">IFERROR(CONCATENATE(VLOOKUP(A277,GM_Table,12,FALSE)," ",(VLOOKUP(A277,GM_Table,13,FALSE))),"")</f>
        <v/>
      </c>
    </row>
    <row r="278" spans="1:18" ht="15" x14ac:dyDescent="0.2">
      <c r="A278" s="155" t="s">
        <v>1493</v>
      </c>
      <c r="B278" s="169" t="s">
        <v>2985</v>
      </c>
      <c r="C278" s="169" t="s">
        <v>667</v>
      </c>
      <c r="D278" s="281">
        <v>4</v>
      </c>
      <c r="E278" s="285">
        <v>2390</v>
      </c>
      <c r="F278" s="285">
        <v>2290</v>
      </c>
      <c r="G278" s="171">
        <v>0</v>
      </c>
      <c r="H278" s="172">
        <v>0</v>
      </c>
      <c r="I278" s="173">
        <v>0</v>
      </c>
      <c r="J278" s="164" t="b">
        <f>IF(ISBLANK(CertifiedCrop[[#This Row],[1. Identifiant interne d’exploitation agricole*]]),"",IF(ISERROR(MATCH(CertifiedCrop[[#This Row],[1. Identifiant interne d’exploitation agricole*]],GroupMember[1. Identifiant interne d’exploitation agricole*],0)),FALSE,TRUE))</f>
        <v>1</v>
      </c>
      <c r="K278" s="164" t="b">
        <f t="array" ref="K278">IF(ISBLANK(CertifiedCrop[[#This Row],[2. Produit agricole certifié*]]),"",IF(ISERROR(MATCH(1,(#REF!=CertifiedCrop[[#This Row],[2. Produit agricole certifié*]])*(#REF!=CertifiedCrop[[#This Row],[3. Variété**]]),0)),FALSE,TRUE))</f>
        <v>0</v>
      </c>
      <c r="L278" s="21" t="s">
        <v>667</v>
      </c>
      <c r="M278" s="59" t="s">
        <v>667</v>
      </c>
      <c r="N278" s="59" t="s">
        <v>667</v>
      </c>
      <c r="O278" s="185">
        <f t="shared" si="8"/>
        <v>597.5</v>
      </c>
      <c r="P278" s="185">
        <f t="shared" si="9"/>
        <v>572.5</v>
      </c>
      <c r="Q278" s="165" t="str">
        <f ca="1">IFERROR((VLOOKUP(A278,GM_Table,8,FALSE)-SUMIFS(D:D,A:A,A278,B:B,B278,C:C,C278)),"")</f>
        <v/>
      </c>
      <c r="R278" s="165" t="str">
        <f ca="1">IFERROR(CONCATENATE(VLOOKUP(A278,GM_Table,12,FALSE)," ",(VLOOKUP(A278,GM_Table,13,FALSE))),"")</f>
        <v/>
      </c>
    </row>
    <row r="279" spans="1:18" ht="15" x14ac:dyDescent="0.2">
      <c r="A279" s="155" t="s">
        <v>1496</v>
      </c>
      <c r="B279" s="169" t="s">
        <v>2985</v>
      </c>
      <c r="C279" s="169" t="s">
        <v>667</v>
      </c>
      <c r="D279" s="281">
        <v>5.47</v>
      </c>
      <c r="E279" s="285">
        <v>3260</v>
      </c>
      <c r="F279" s="285">
        <v>3100</v>
      </c>
      <c r="G279" s="171">
        <v>0</v>
      </c>
      <c r="H279" s="172">
        <v>0</v>
      </c>
      <c r="I279" s="173">
        <v>0</v>
      </c>
      <c r="J279" s="164" t="b">
        <f>IF(ISBLANK(CertifiedCrop[[#This Row],[1. Identifiant interne d’exploitation agricole*]]),"",IF(ISERROR(MATCH(CertifiedCrop[[#This Row],[1. Identifiant interne d’exploitation agricole*]],GroupMember[1. Identifiant interne d’exploitation agricole*],0)),FALSE,TRUE))</f>
        <v>1</v>
      </c>
      <c r="K279" s="164" t="b">
        <f t="array" ref="K279">IF(ISBLANK(CertifiedCrop[[#This Row],[2. Produit agricole certifié*]]),"",IF(ISERROR(MATCH(1,(#REF!=CertifiedCrop[[#This Row],[2. Produit agricole certifié*]])*(#REF!=CertifiedCrop[[#This Row],[3. Variété**]]),0)),FALSE,TRUE))</f>
        <v>0</v>
      </c>
      <c r="L279" s="21" t="s">
        <v>667</v>
      </c>
      <c r="M279" s="59" t="s">
        <v>667</v>
      </c>
      <c r="N279" s="59" t="s">
        <v>667</v>
      </c>
      <c r="O279" s="185">
        <f t="shared" si="8"/>
        <v>595.97806215722119</v>
      </c>
      <c r="P279" s="185">
        <f t="shared" si="9"/>
        <v>566.72760511882996</v>
      </c>
      <c r="Q279" s="165" t="str">
        <f ca="1">IFERROR((VLOOKUP(A279,GM_Table,8,FALSE)-SUMIFS(D:D,A:A,A279,B:B,B279,C:C,C279)),"")</f>
        <v/>
      </c>
      <c r="R279" s="165" t="str">
        <f ca="1">IFERROR(CONCATENATE(VLOOKUP(A279,GM_Table,12,FALSE)," ",(VLOOKUP(A279,GM_Table,13,FALSE))),"")</f>
        <v/>
      </c>
    </row>
    <row r="280" spans="1:18" ht="15" x14ac:dyDescent="0.2">
      <c r="A280" s="155" t="s">
        <v>1500</v>
      </c>
      <c r="B280" s="169" t="s">
        <v>2985</v>
      </c>
      <c r="C280" s="169" t="s">
        <v>667</v>
      </c>
      <c r="D280" s="281">
        <v>3.53</v>
      </c>
      <c r="E280" s="285">
        <v>2091</v>
      </c>
      <c r="F280" s="285">
        <v>2000</v>
      </c>
      <c r="G280" s="171">
        <v>0</v>
      </c>
      <c r="H280" s="172">
        <v>0</v>
      </c>
      <c r="I280" s="173">
        <v>0</v>
      </c>
      <c r="J280" s="164" t="b">
        <f>IF(ISBLANK(CertifiedCrop[[#This Row],[1. Identifiant interne d’exploitation agricole*]]),"",IF(ISERROR(MATCH(CertifiedCrop[[#This Row],[1. Identifiant interne d’exploitation agricole*]],GroupMember[1. Identifiant interne d’exploitation agricole*],0)),FALSE,TRUE))</f>
        <v>1</v>
      </c>
      <c r="K280" s="164" t="b">
        <f t="array" ref="K280">IF(ISBLANK(CertifiedCrop[[#This Row],[2. Produit agricole certifié*]]),"",IF(ISERROR(MATCH(1,(#REF!=CertifiedCrop[[#This Row],[2. Produit agricole certifié*]])*(#REF!=CertifiedCrop[[#This Row],[3. Variété**]]),0)),FALSE,TRUE))</f>
        <v>0</v>
      </c>
      <c r="L280" s="21" t="s">
        <v>667</v>
      </c>
      <c r="M280" s="59" t="s">
        <v>667</v>
      </c>
      <c r="N280" s="59" t="s">
        <v>667</v>
      </c>
      <c r="O280" s="185">
        <f t="shared" si="8"/>
        <v>592.35127478753543</v>
      </c>
      <c r="P280" s="185">
        <f t="shared" si="9"/>
        <v>566.57223796033998</v>
      </c>
      <c r="Q280" s="165" t="str">
        <f ca="1">IFERROR((VLOOKUP(A280,GM_Table,8,FALSE)-SUMIFS(D:D,A:A,A280,B:B,B280,C:C,C280)),"")</f>
        <v/>
      </c>
      <c r="R280" s="165" t="str">
        <f ca="1">IFERROR(CONCATENATE(VLOOKUP(A280,GM_Table,12,FALSE)," ",(VLOOKUP(A280,GM_Table,13,FALSE))),"")</f>
        <v/>
      </c>
    </row>
    <row r="281" spans="1:18" ht="15" x14ac:dyDescent="0.2">
      <c r="A281" s="155" t="s">
        <v>1504</v>
      </c>
      <c r="B281" s="169" t="s">
        <v>2985</v>
      </c>
      <c r="C281" s="169" t="s">
        <v>667</v>
      </c>
      <c r="D281" s="281">
        <v>3.35</v>
      </c>
      <c r="E281" s="285">
        <v>1920</v>
      </c>
      <c r="F281" s="285">
        <v>1860</v>
      </c>
      <c r="G281" s="171">
        <v>0</v>
      </c>
      <c r="H281" s="172">
        <v>0</v>
      </c>
      <c r="I281" s="173">
        <v>0</v>
      </c>
      <c r="J281" s="164" t="b">
        <f>IF(ISBLANK(CertifiedCrop[[#This Row],[1. Identifiant interne d’exploitation agricole*]]),"",IF(ISERROR(MATCH(CertifiedCrop[[#This Row],[1. Identifiant interne d’exploitation agricole*]],GroupMember[1. Identifiant interne d’exploitation agricole*],0)),FALSE,TRUE))</f>
        <v>1</v>
      </c>
      <c r="K281" s="164" t="b">
        <f t="array" ref="K281">IF(ISBLANK(CertifiedCrop[[#This Row],[2. Produit agricole certifié*]]),"",IF(ISERROR(MATCH(1,(#REF!=CertifiedCrop[[#This Row],[2. Produit agricole certifié*]])*(#REF!=CertifiedCrop[[#This Row],[3. Variété**]]),0)),FALSE,TRUE))</f>
        <v>0</v>
      </c>
      <c r="L281" s="21" t="s">
        <v>667</v>
      </c>
      <c r="M281" s="59" t="s">
        <v>667</v>
      </c>
      <c r="N281" s="59" t="s">
        <v>667</v>
      </c>
      <c r="O281" s="185">
        <f t="shared" si="8"/>
        <v>573.1343283582089</v>
      </c>
      <c r="P281" s="185">
        <f t="shared" si="9"/>
        <v>555.22388059701495</v>
      </c>
      <c r="Q281" s="165" t="str">
        <f ca="1">IFERROR((VLOOKUP(A281,GM_Table,8,FALSE)-SUMIFS(D:D,A:A,A281,B:B,B281,C:C,C281)),"")</f>
        <v/>
      </c>
      <c r="R281" s="165" t="str">
        <f ca="1">IFERROR(CONCATENATE(VLOOKUP(A281,GM_Table,12,FALSE)," ",(VLOOKUP(A281,GM_Table,13,FALSE))),"")</f>
        <v/>
      </c>
    </row>
    <row r="282" spans="1:18" ht="15" x14ac:dyDescent="0.2">
      <c r="A282" s="155" t="s">
        <v>1507</v>
      </c>
      <c r="B282" s="169" t="s">
        <v>2985</v>
      </c>
      <c r="C282" s="169" t="s">
        <v>667</v>
      </c>
      <c r="D282" s="281">
        <v>3.91</v>
      </c>
      <c r="E282" s="285">
        <v>2250</v>
      </c>
      <c r="F282" s="285">
        <v>2100</v>
      </c>
      <c r="G282" s="171">
        <v>0</v>
      </c>
      <c r="H282" s="172">
        <v>0</v>
      </c>
      <c r="I282" s="173">
        <v>0</v>
      </c>
      <c r="J282" s="164" t="b">
        <f>IF(ISBLANK(CertifiedCrop[[#This Row],[1. Identifiant interne d’exploitation agricole*]]),"",IF(ISERROR(MATCH(CertifiedCrop[[#This Row],[1. Identifiant interne d’exploitation agricole*]],GroupMember[1. Identifiant interne d’exploitation agricole*],0)),FALSE,TRUE))</f>
        <v>1</v>
      </c>
      <c r="K282" s="164" t="b">
        <f t="array" ref="K282">IF(ISBLANK(CertifiedCrop[[#This Row],[2. Produit agricole certifié*]]),"",IF(ISERROR(MATCH(1,(#REF!=CertifiedCrop[[#This Row],[2. Produit agricole certifié*]])*(#REF!=CertifiedCrop[[#This Row],[3. Variété**]]),0)),FALSE,TRUE))</f>
        <v>0</v>
      </c>
      <c r="L282" s="21" t="s">
        <v>667</v>
      </c>
      <c r="M282" s="59" t="s">
        <v>667</v>
      </c>
      <c r="N282" s="59" t="s">
        <v>667</v>
      </c>
      <c r="O282" s="185">
        <f t="shared" si="8"/>
        <v>575.44757033248084</v>
      </c>
      <c r="P282" s="185">
        <f t="shared" si="9"/>
        <v>537.08439897698213</v>
      </c>
      <c r="Q282" s="165" t="str">
        <f ca="1">IFERROR((VLOOKUP(A282,GM_Table,8,FALSE)-SUMIFS(D:D,A:A,A282,B:B,B282,C:C,C282)),"")</f>
        <v/>
      </c>
      <c r="R282" s="165" t="str">
        <f ca="1">IFERROR(CONCATENATE(VLOOKUP(A282,GM_Table,12,FALSE)," ",(VLOOKUP(A282,GM_Table,13,FALSE))),"")</f>
        <v/>
      </c>
    </row>
    <row r="283" spans="1:18" ht="15" x14ac:dyDescent="0.2">
      <c r="A283" s="155" t="s">
        <v>1511</v>
      </c>
      <c r="B283" s="169" t="s">
        <v>2985</v>
      </c>
      <c r="C283" s="169" t="s">
        <v>667</v>
      </c>
      <c r="D283" s="281">
        <v>4.51</v>
      </c>
      <c r="E283" s="285">
        <v>2674</v>
      </c>
      <c r="F283" s="285">
        <v>2600</v>
      </c>
      <c r="G283" s="171">
        <v>0</v>
      </c>
      <c r="H283" s="172">
        <v>0</v>
      </c>
      <c r="I283" s="173">
        <v>0</v>
      </c>
      <c r="J283" s="164" t="b">
        <f>IF(ISBLANK(CertifiedCrop[[#This Row],[1. Identifiant interne d’exploitation agricole*]]),"",IF(ISERROR(MATCH(CertifiedCrop[[#This Row],[1. Identifiant interne d’exploitation agricole*]],GroupMember[1. Identifiant interne d’exploitation agricole*],0)),FALSE,TRUE))</f>
        <v>1</v>
      </c>
      <c r="K283" s="164" t="b">
        <f t="array" ref="K283">IF(ISBLANK(CertifiedCrop[[#This Row],[2. Produit agricole certifié*]]),"",IF(ISERROR(MATCH(1,(#REF!=CertifiedCrop[[#This Row],[2. Produit agricole certifié*]])*(#REF!=CertifiedCrop[[#This Row],[3. Variété**]]),0)),FALSE,TRUE))</f>
        <v>0</v>
      </c>
      <c r="L283" s="21" t="s">
        <v>667</v>
      </c>
      <c r="M283" s="59" t="s">
        <v>667</v>
      </c>
      <c r="N283" s="59" t="s">
        <v>667</v>
      </c>
      <c r="O283" s="185">
        <f t="shared" si="8"/>
        <v>592.90465631929044</v>
      </c>
      <c r="P283" s="185">
        <f t="shared" si="9"/>
        <v>576.49667405764967</v>
      </c>
      <c r="Q283" s="165" t="str">
        <f ca="1">IFERROR((VLOOKUP(A283,GM_Table,8,FALSE)-SUMIFS(D:D,A:A,A283,B:B,B283,C:C,C283)),"")</f>
        <v/>
      </c>
      <c r="R283" s="165" t="str">
        <f ca="1">IFERROR(CONCATENATE(VLOOKUP(A283,GM_Table,12,FALSE)," ",(VLOOKUP(A283,GM_Table,13,FALSE))),"")</f>
        <v/>
      </c>
    </row>
    <row r="284" spans="1:18" ht="15" x14ac:dyDescent="0.2">
      <c r="A284" s="155" t="s">
        <v>1514</v>
      </c>
      <c r="B284" s="169" t="s">
        <v>2985</v>
      </c>
      <c r="C284" s="169" t="s">
        <v>667</v>
      </c>
      <c r="D284" s="281">
        <v>3.85</v>
      </c>
      <c r="E284" s="285">
        <v>2283</v>
      </c>
      <c r="F284" s="285">
        <v>2200</v>
      </c>
      <c r="G284" s="171">
        <v>0</v>
      </c>
      <c r="H284" s="172">
        <v>0</v>
      </c>
      <c r="I284" s="173">
        <v>0</v>
      </c>
      <c r="J284" s="164" t="b">
        <f>IF(ISBLANK(CertifiedCrop[[#This Row],[1. Identifiant interne d’exploitation agricole*]]),"",IF(ISERROR(MATCH(CertifiedCrop[[#This Row],[1. Identifiant interne d’exploitation agricole*]],GroupMember[1. Identifiant interne d’exploitation agricole*],0)),FALSE,TRUE))</f>
        <v>1</v>
      </c>
      <c r="K284" s="164" t="b">
        <f t="array" ref="K284">IF(ISBLANK(CertifiedCrop[[#This Row],[2. Produit agricole certifié*]]),"",IF(ISERROR(MATCH(1,(#REF!=CertifiedCrop[[#This Row],[2. Produit agricole certifié*]])*(#REF!=CertifiedCrop[[#This Row],[3. Variété**]]),0)),FALSE,TRUE))</f>
        <v>0</v>
      </c>
      <c r="L284" s="21" t="s">
        <v>667</v>
      </c>
      <c r="M284" s="59" t="s">
        <v>667</v>
      </c>
      <c r="N284" s="59" t="s">
        <v>667</v>
      </c>
      <c r="O284" s="185">
        <f t="shared" si="8"/>
        <v>592.98701298701292</v>
      </c>
      <c r="P284" s="185">
        <f t="shared" si="9"/>
        <v>571.42857142857144</v>
      </c>
      <c r="Q284" s="165" t="str">
        <f ca="1">IFERROR((VLOOKUP(A284,GM_Table,8,FALSE)-SUMIFS(D:D,A:A,A284,B:B,B284,C:C,C284)),"")</f>
        <v/>
      </c>
      <c r="R284" s="165" t="str">
        <f ca="1">IFERROR(CONCATENATE(VLOOKUP(A284,GM_Table,12,FALSE)," ",(VLOOKUP(A284,GM_Table,13,FALSE))),"")</f>
        <v/>
      </c>
    </row>
    <row r="285" spans="1:18" ht="15" x14ac:dyDescent="0.2">
      <c r="A285" s="155" t="s">
        <v>1517</v>
      </c>
      <c r="B285" s="169" t="s">
        <v>2985</v>
      </c>
      <c r="C285" s="169" t="s">
        <v>667</v>
      </c>
      <c r="D285" s="281">
        <v>3.57</v>
      </c>
      <c r="E285" s="285">
        <v>2127</v>
      </c>
      <c r="F285" s="285">
        <v>2020</v>
      </c>
      <c r="G285" s="171">
        <v>0</v>
      </c>
      <c r="H285" s="172">
        <v>0</v>
      </c>
      <c r="I285" s="173">
        <v>0</v>
      </c>
      <c r="J285" s="164" t="b">
        <f>IF(ISBLANK(CertifiedCrop[[#This Row],[1. Identifiant interne d’exploitation agricole*]]),"",IF(ISERROR(MATCH(CertifiedCrop[[#This Row],[1. Identifiant interne d’exploitation agricole*]],GroupMember[1. Identifiant interne d’exploitation agricole*],0)),FALSE,TRUE))</f>
        <v>1</v>
      </c>
      <c r="K285" s="164" t="b">
        <f t="array" ref="K285">IF(ISBLANK(CertifiedCrop[[#This Row],[2. Produit agricole certifié*]]),"",IF(ISERROR(MATCH(1,(#REF!=CertifiedCrop[[#This Row],[2. Produit agricole certifié*]])*(#REF!=CertifiedCrop[[#This Row],[3. Variété**]]),0)),FALSE,TRUE))</f>
        <v>0</v>
      </c>
      <c r="L285" s="21" t="s">
        <v>667</v>
      </c>
      <c r="M285" s="59" t="s">
        <v>667</v>
      </c>
      <c r="N285" s="59" t="s">
        <v>667</v>
      </c>
      <c r="O285" s="185">
        <f t="shared" si="8"/>
        <v>595.79831932773106</v>
      </c>
      <c r="P285" s="185">
        <f t="shared" si="9"/>
        <v>565.82633053221286</v>
      </c>
      <c r="Q285" s="165" t="str">
        <f ca="1">IFERROR((VLOOKUP(A285,GM_Table,8,FALSE)-SUMIFS(D:D,A:A,A285,B:B,B285,C:C,C285)),"")</f>
        <v/>
      </c>
      <c r="R285" s="165" t="str">
        <f ca="1">IFERROR(CONCATENATE(VLOOKUP(A285,GM_Table,12,FALSE)," ",(VLOOKUP(A285,GM_Table,13,FALSE))),"")</f>
        <v/>
      </c>
    </row>
    <row r="286" spans="1:18" ht="15" x14ac:dyDescent="0.2">
      <c r="A286" s="155" t="s">
        <v>1520</v>
      </c>
      <c r="B286" s="169" t="s">
        <v>2985</v>
      </c>
      <c r="C286" s="169" t="s">
        <v>667</v>
      </c>
      <c r="D286" s="281">
        <v>2.75</v>
      </c>
      <c r="E286" s="285">
        <v>1639</v>
      </c>
      <c r="F286" s="285">
        <v>1520</v>
      </c>
      <c r="G286" s="171">
        <v>0</v>
      </c>
      <c r="H286" s="172">
        <v>0</v>
      </c>
      <c r="I286" s="173">
        <v>0</v>
      </c>
      <c r="J286" s="164" t="b">
        <f>IF(ISBLANK(CertifiedCrop[[#This Row],[1. Identifiant interne d’exploitation agricole*]]),"",IF(ISERROR(MATCH(CertifiedCrop[[#This Row],[1. Identifiant interne d’exploitation agricole*]],GroupMember[1. Identifiant interne d’exploitation agricole*],0)),FALSE,TRUE))</f>
        <v>1</v>
      </c>
      <c r="K286" s="164" t="b">
        <f t="array" ref="K286">IF(ISBLANK(CertifiedCrop[[#This Row],[2. Produit agricole certifié*]]),"",IF(ISERROR(MATCH(1,(#REF!=CertifiedCrop[[#This Row],[2. Produit agricole certifié*]])*(#REF!=CertifiedCrop[[#This Row],[3. Variété**]]),0)),FALSE,TRUE))</f>
        <v>0</v>
      </c>
      <c r="L286" s="21" t="s">
        <v>667</v>
      </c>
      <c r="M286" s="59" t="s">
        <v>667</v>
      </c>
      <c r="N286" s="59" t="s">
        <v>667</v>
      </c>
      <c r="O286" s="185">
        <f t="shared" si="8"/>
        <v>596</v>
      </c>
      <c r="P286" s="185">
        <f t="shared" si="9"/>
        <v>552.72727272727275</v>
      </c>
      <c r="Q286" s="165" t="str">
        <f ca="1">IFERROR((VLOOKUP(A286,GM_Table,8,FALSE)-SUMIFS(D:D,A:A,A286,B:B,B286,C:C,C286)),"")</f>
        <v/>
      </c>
      <c r="R286" s="165" t="str">
        <f ca="1">IFERROR(CONCATENATE(VLOOKUP(A286,GM_Table,12,FALSE)," ",(VLOOKUP(A286,GM_Table,13,FALSE))),"")</f>
        <v/>
      </c>
    </row>
    <row r="287" spans="1:18" ht="15" x14ac:dyDescent="0.2">
      <c r="A287" s="155" t="s">
        <v>1524</v>
      </c>
      <c r="B287" s="169" t="s">
        <v>2985</v>
      </c>
      <c r="C287" s="169" t="s">
        <v>667</v>
      </c>
      <c r="D287" s="281">
        <v>2</v>
      </c>
      <c r="E287" s="285">
        <v>1160</v>
      </c>
      <c r="F287" s="285">
        <v>1100</v>
      </c>
      <c r="G287" s="171">
        <v>0</v>
      </c>
      <c r="H287" s="172">
        <v>0</v>
      </c>
      <c r="I287" s="173">
        <v>0</v>
      </c>
      <c r="J287" s="164" t="b">
        <f>IF(ISBLANK(CertifiedCrop[[#This Row],[1. Identifiant interne d’exploitation agricole*]]),"",IF(ISERROR(MATCH(CertifiedCrop[[#This Row],[1. Identifiant interne d’exploitation agricole*]],GroupMember[1. Identifiant interne d’exploitation agricole*],0)),FALSE,TRUE))</f>
        <v>1</v>
      </c>
      <c r="K287" s="164" t="b">
        <f t="array" ref="K287">IF(ISBLANK(CertifiedCrop[[#This Row],[2. Produit agricole certifié*]]),"",IF(ISERROR(MATCH(1,(#REF!=CertifiedCrop[[#This Row],[2. Produit agricole certifié*]])*(#REF!=CertifiedCrop[[#This Row],[3. Variété**]]),0)),FALSE,TRUE))</f>
        <v>0</v>
      </c>
      <c r="L287" s="21" t="s">
        <v>667</v>
      </c>
      <c r="M287" s="59" t="s">
        <v>667</v>
      </c>
      <c r="N287" s="59" t="s">
        <v>667</v>
      </c>
      <c r="O287" s="185">
        <f t="shared" si="8"/>
        <v>580</v>
      </c>
      <c r="P287" s="185">
        <f t="shared" si="9"/>
        <v>550</v>
      </c>
      <c r="Q287" s="165" t="str">
        <f ca="1">IFERROR((VLOOKUP(A287,GM_Table,8,FALSE)-SUMIFS(D:D,A:A,A287,B:B,B287,C:C,C287)),"")</f>
        <v/>
      </c>
      <c r="R287" s="165" t="str">
        <f ca="1">IFERROR(CONCATENATE(VLOOKUP(A287,GM_Table,12,FALSE)," ",(VLOOKUP(A287,GM_Table,13,FALSE))),"")</f>
        <v/>
      </c>
    </row>
    <row r="288" spans="1:18" ht="15" x14ac:dyDescent="0.2">
      <c r="A288" s="155" t="s">
        <v>1527</v>
      </c>
      <c r="B288" s="169" t="s">
        <v>2985</v>
      </c>
      <c r="C288" s="169" t="s">
        <v>667</v>
      </c>
      <c r="D288" s="281">
        <v>3.5</v>
      </c>
      <c r="E288" s="285">
        <v>2050</v>
      </c>
      <c r="F288" s="285">
        <v>1922</v>
      </c>
      <c r="G288" s="171">
        <v>0</v>
      </c>
      <c r="H288" s="172">
        <v>0</v>
      </c>
      <c r="I288" s="173">
        <v>0</v>
      </c>
      <c r="J288" s="164" t="b">
        <f>IF(ISBLANK(CertifiedCrop[[#This Row],[1. Identifiant interne d’exploitation agricole*]]),"",IF(ISERROR(MATCH(CertifiedCrop[[#This Row],[1. Identifiant interne d’exploitation agricole*]],GroupMember[1. Identifiant interne d’exploitation agricole*],0)),FALSE,TRUE))</f>
        <v>1</v>
      </c>
      <c r="K288" s="164" t="b">
        <f t="array" ref="K288">IF(ISBLANK(CertifiedCrop[[#This Row],[2. Produit agricole certifié*]]),"",IF(ISERROR(MATCH(1,(#REF!=CertifiedCrop[[#This Row],[2. Produit agricole certifié*]])*(#REF!=CertifiedCrop[[#This Row],[3. Variété**]]),0)),FALSE,TRUE))</f>
        <v>0</v>
      </c>
      <c r="L288" s="21" t="s">
        <v>667</v>
      </c>
      <c r="M288" s="59" t="s">
        <v>667</v>
      </c>
      <c r="N288" s="59" t="s">
        <v>667</v>
      </c>
      <c r="O288" s="185">
        <f t="shared" si="8"/>
        <v>585.71428571428567</v>
      </c>
      <c r="P288" s="185">
        <f t="shared" si="9"/>
        <v>549.14285714285711</v>
      </c>
      <c r="Q288" s="165" t="str">
        <f ca="1">IFERROR((VLOOKUP(A288,GM_Table,8,FALSE)-SUMIFS(D:D,A:A,A288,B:B,B288,C:C,C288)),"")</f>
        <v/>
      </c>
      <c r="R288" s="165" t="str">
        <f ca="1">IFERROR(CONCATENATE(VLOOKUP(A288,GM_Table,12,FALSE)," ",(VLOOKUP(A288,GM_Table,13,FALSE))),"")</f>
        <v/>
      </c>
    </row>
    <row r="289" spans="1:18" ht="15" x14ac:dyDescent="0.2">
      <c r="A289" s="155" t="s">
        <v>1530</v>
      </c>
      <c r="B289" s="169" t="s">
        <v>2985</v>
      </c>
      <c r="C289" s="169" t="s">
        <v>667</v>
      </c>
      <c r="D289" s="281">
        <v>5.31</v>
      </c>
      <c r="E289" s="285">
        <v>3180</v>
      </c>
      <c r="F289" s="285">
        <v>3000</v>
      </c>
      <c r="G289" s="171">
        <v>0</v>
      </c>
      <c r="H289" s="172">
        <v>0</v>
      </c>
      <c r="I289" s="173">
        <v>0</v>
      </c>
      <c r="J289" s="164" t="b">
        <f>IF(ISBLANK(CertifiedCrop[[#This Row],[1. Identifiant interne d’exploitation agricole*]]),"",IF(ISERROR(MATCH(CertifiedCrop[[#This Row],[1. Identifiant interne d’exploitation agricole*]],GroupMember[1. Identifiant interne d’exploitation agricole*],0)),FALSE,TRUE))</f>
        <v>1</v>
      </c>
      <c r="K289" s="164" t="b">
        <f t="array" ref="K289">IF(ISBLANK(CertifiedCrop[[#This Row],[2. Produit agricole certifié*]]),"",IF(ISERROR(MATCH(1,(#REF!=CertifiedCrop[[#This Row],[2. Produit agricole certifié*]])*(#REF!=CertifiedCrop[[#This Row],[3. Variété**]]),0)),FALSE,TRUE))</f>
        <v>0</v>
      </c>
      <c r="L289" s="21" t="s">
        <v>667</v>
      </c>
      <c r="M289" s="59" t="s">
        <v>667</v>
      </c>
      <c r="N289" s="59" t="s">
        <v>667</v>
      </c>
      <c r="O289" s="185">
        <f t="shared" si="8"/>
        <v>598.87005649717514</v>
      </c>
      <c r="P289" s="185">
        <f t="shared" si="9"/>
        <v>564.9717514124294</v>
      </c>
      <c r="Q289" s="165" t="str">
        <f ca="1">IFERROR((VLOOKUP(A289,GM_Table,8,FALSE)-SUMIFS(D:D,A:A,A289,B:B,B289,C:C,C289)),"")</f>
        <v/>
      </c>
      <c r="R289" s="165" t="str">
        <f ca="1">IFERROR(CONCATENATE(VLOOKUP(A289,GM_Table,12,FALSE)," ",(VLOOKUP(A289,GM_Table,13,FALSE))),"")</f>
        <v/>
      </c>
    </row>
    <row r="290" spans="1:18" ht="15" x14ac:dyDescent="0.2">
      <c r="A290" s="155" t="s">
        <v>1533</v>
      </c>
      <c r="B290" s="169" t="s">
        <v>2985</v>
      </c>
      <c r="C290" s="169" t="s">
        <v>667</v>
      </c>
      <c r="D290" s="281">
        <v>3.21</v>
      </c>
      <c r="E290" s="285">
        <v>1810</v>
      </c>
      <c r="F290" s="285">
        <v>1659</v>
      </c>
      <c r="G290" s="171">
        <v>0</v>
      </c>
      <c r="H290" s="172">
        <v>0</v>
      </c>
      <c r="I290" s="173">
        <v>0</v>
      </c>
      <c r="J290" s="164" t="b">
        <f>IF(ISBLANK(CertifiedCrop[[#This Row],[1. Identifiant interne d’exploitation agricole*]]),"",IF(ISERROR(MATCH(CertifiedCrop[[#This Row],[1. Identifiant interne d’exploitation agricole*]],GroupMember[1. Identifiant interne d’exploitation agricole*],0)),FALSE,TRUE))</f>
        <v>1</v>
      </c>
      <c r="K290" s="164" t="b">
        <f t="array" ref="K290">IF(ISBLANK(CertifiedCrop[[#This Row],[2. Produit agricole certifié*]]),"",IF(ISERROR(MATCH(1,(#REF!=CertifiedCrop[[#This Row],[2. Produit agricole certifié*]])*(#REF!=CertifiedCrop[[#This Row],[3. Variété**]]),0)),FALSE,TRUE))</f>
        <v>0</v>
      </c>
      <c r="L290" s="21" t="s">
        <v>667</v>
      </c>
      <c r="M290" s="59" t="s">
        <v>667</v>
      </c>
      <c r="N290" s="59" t="s">
        <v>667</v>
      </c>
      <c r="O290" s="185">
        <f t="shared" si="8"/>
        <v>563.86292834890969</v>
      </c>
      <c r="P290" s="185">
        <f t="shared" si="9"/>
        <v>516.82242990654208</v>
      </c>
      <c r="Q290" s="165" t="str">
        <f ca="1">IFERROR((VLOOKUP(A290,GM_Table,8,FALSE)-SUMIFS(D:D,A:A,A290,B:B,B290,C:C,C290)),"")</f>
        <v/>
      </c>
      <c r="R290" s="165" t="str">
        <f ca="1">IFERROR(CONCATENATE(VLOOKUP(A290,GM_Table,12,FALSE)," ",(VLOOKUP(A290,GM_Table,13,FALSE))),"")</f>
        <v/>
      </c>
    </row>
    <row r="291" spans="1:18" ht="15" x14ac:dyDescent="0.2">
      <c r="A291" s="155" t="s">
        <v>1536</v>
      </c>
      <c r="B291" s="169" t="s">
        <v>2985</v>
      </c>
      <c r="C291" s="169" t="s">
        <v>667</v>
      </c>
      <c r="D291" s="281">
        <v>5</v>
      </c>
      <c r="E291" s="285">
        <v>2890</v>
      </c>
      <c r="F291" s="285">
        <v>2700</v>
      </c>
      <c r="G291" s="171">
        <v>0</v>
      </c>
      <c r="H291" s="172">
        <v>0</v>
      </c>
      <c r="I291" s="173">
        <v>0</v>
      </c>
      <c r="J291" s="164" t="b">
        <f>IF(ISBLANK(CertifiedCrop[[#This Row],[1. Identifiant interne d’exploitation agricole*]]),"",IF(ISERROR(MATCH(CertifiedCrop[[#This Row],[1. Identifiant interne d’exploitation agricole*]],GroupMember[1. Identifiant interne d’exploitation agricole*],0)),FALSE,TRUE))</f>
        <v>1</v>
      </c>
      <c r="K291" s="164" t="b">
        <f t="array" ref="K291">IF(ISBLANK(CertifiedCrop[[#This Row],[2. Produit agricole certifié*]]),"",IF(ISERROR(MATCH(1,(#REF!=CertifiedCrop[[#This Row],[2. Produit agricole certifié*]])*(#REF!=CertifiedCrop[[#This Row],[3. Variété**]]),0)),FALSE,TRUE))</f>
        <v>0</v>
      </c>
      <c r="L291" s="21" t="s">
        <v>667</v>
      </c>
      <c r="M291" s="59" t="s">
        <v>667</v>
      </c>
      <c r="N291" s="59" t="s">
        <v>667</v>
      </c>
      <c r="O291" s="185">
        <f t="shared" si="8"/>
        <v>578</v>
      </c>
      <c r="P291" s="185">
        <f t="shared" si="9"/>
        <v>540</v>
      </c>
      <c r="Q291" s="165" t="str">
        <f ca="1">IFERROR((VLOOKUP(A291,GM_Table,8,FALSE)-SUMIFS(D:D,A:A,A291,B:B,B291,C:C,C291)),"")</f>
        <v/>
      </c>
      <c r="R291" s="165" t="str">
        <f ca="1">IFERROR(CONCATENATE(VLOOKUP(A291,GM_Table,12,FALSE)," ",(VLOOKUP(A291,GM_Table,13,FALSE))),"")</f>
        <v/>
      </c>
    </row>
    <row r="292" spans="1:18" ht="15" x14ac:dyDescent="0.2">
      <c r="A292" s="155" t="s">
        <v>1540</v>
      </c>
      <c r="B292" s="169" t="s">
        <v>2985</v>
      </c>
      <c r="C292" s="169" t="s">
        <v>667</v>
      </c>
      <c r="D292" s="281">
        <v>3.87</v>
      </c>
      <c r="E292" s="285">
        <v>2320</v>
      </c>
      <c r="F292" s="285">
        <v>2200</v>
      </c>
      <c r="G292" s="171">
        <v>0</v>
      </c>
      <c r="H292" s="172">
        <v>0</v>
      </c>
      <c r="I292" s="173">
        <v>0</v>
      </c>
      <c r="J292" s="164" t="b">
        <f>IF(ISBLANK(CertifiedCrop[[#This Row],[1. Identifiant interne d’exploitation agricole*]]),"",IF(ISERROR(MATCH(CertifiedCrop[[#This Row],[1. Identifiant interne d’exploitation agricole*]],GroupMember[1. Identifiant interne d’exploitation agricole*],0)),FALSE,TRUE))</f>
        <v>1</v>
      </c>
      <c r="K292" s="164" t="b">
        <f t="array" ref="K292">IF(ISBLANK(CertifiedCrop[[#This Row],[2. Produit agricole certifié*]]),"",IF(ISERROR(MATCH(1,(#REF!=CertifiedCrop[[#This Row],[2. Produit agricole certifié*]])*(#REF!=CertifiedCrop[[#This Row],[3. Variété**]]),0)),FALSE,TRUE))</f>
        <v>0</v>
      </c>
      <c r="L292" s="21" t="s">
        <v>667</v>
      </c>
      <c r="M292" s="59" t="s">
        <v>667</v>
      </c>
      <c r="N292" s="59" t="s">
        <v>667</v>
      </c>
      <c r="O292" s="185">
        <f t="shared" si="8"/>
        <v>599.48320413436693</v>
      </c>
      <c r="P292" s="185">
        <f t="shared" si="9"/>
        <v>568.47545219638243</v>
      </c>
      <c r="Q292" s="165" t="str">
        <f ca="1">IFERROR((VLOOKUP(A292,GM_Table,8,FALSE)-SUMIFS(D:D,A:A,A292,B:B,B292,C:C,C292)),"")</f>
        <v/>
      </c>
      <c r="R292" s="165" t="str">
        <f ca="1">IFERROR(CONCATENATE(VLOOKUP(A292,GM_Table,12,FALSE)," ",(VLOOKUP(A292,GM_Table,13,FALSE))),"")</f>
        <v/>
      </c>
    </row>
    <row r="293" spans="1:18" ht="15" x14ac:dyDescent="0.2">
      <c r="A293" s="155" t="s">
        <v>1542</v>
      </c>
      <c r="B293" s="169" t="s">
        <v>2985</v>
      </c>
      <c r="C293" s="169" t="s">
        <v>667</v>
      </c>
      <c r="D293" s="281">
        <v>4</v>
      </c>
      <c r="E293" s="285">
        <v>2333</v>
      </c>
      <c r="F293" s="285">
        <v>2029</v>
      </c>
      <c r="G293" s="171">
        <v>0</v>
      </c>
      <c r="H293" s="172">
        <v>0</v>
      </c>
      <c r="I293" s="173">
        <v>0</v>
      </c>
      <c r="J293" s="164" t="b">
        <f>IF(ISBLANK(CertifiedCrop[[#This Row],[1. Identifiant interne d’exploitation agricole*]]),"",IF(ISERROR(MATCH(CertifiedCrop[[#This Row],[1. Identifiant interne d’exploitation agricole*]],GroupMember[1. Identifiant interne d’exploitation agricole*],0)),FALSE,TRUE))</f>
        <v>1</v>
      </c>
      <c r="K293" s="164" t="b">
        <f t="array" ref="K293">IF(ISBLANK(CertifiedCrop[[#This Row],[2. Produit agricole certifié*]]),"",IF(ISERROR(MATCH(1,(#REF!=CertifiedCrop[[#This Row],[2. Produit agricole certifié*]])*(#REF!=CertifiedCrop[[#This Row],[3. Variété**]]),0)),FALSE,TRUE))</f>
        <v>0</v>
      </c>
      <c r="L293" s="21" t="s">
        <v>667</v>
      </c>
      <c r="M293" s="59" t="s">
        <v>667</v>
      </c>
      <c r="N293" s="59" t="s">
        <v>667</v>
      </c>
      <c r="O293" s="185">
        <f t="shared" si="8"/>
        <v>583.25</v>
      </c>
      <c r="P293" s="185">
        <f t="shared" si="9"/>
        <v>507.25</v>
      </c>
      <c r="Q293" s="165" t="str">
        <f ca="1">IFERROR((VLOOKUP(A293,GM_Table,8,FALSE)-SUMIFS(D:D,A:A,A293,B:B,B293,C:C,C293)),"")</f>
        <v/>
      </c>
      <c r="R293" s="165" t="str">
        <f ca="1">IFERROR(CONCATENATE(VLOOKUP(A293,GM_Table,12,FALSE)," ",(VLOOKUP(A293,GM_Table,13,FALSE))),"")</f>
        <v/>
      </c>
    </row>
    <row r="294" spans="1:18" ht="15" x14ac:dyDescent="0.2">
      <c r="A294" s="155" t="s">
        <v>1544</v>
      </c>
      <c r="B294" s="169" t="s">
        <v>2985</v>
      </c>
      <c r="C294" s="169" t="s">
        <v>667</v>
      </c>
      <c r="D294" s="281">
        <v>4.13</v>
      </c>
      <c r="E294" s="285">
        <v>2449</v>
      </c>
      <c r="F294" s="285">
        <v>2310</v>
      </c>
      <c r="G294" s="171">
        <v>0</v>
      </c>
      <c r="H294" s="172">
        <v>0</v>
      </c>
      <c r="I294" s="173">
        <v>0</v>
      </c>
      <c r="J294" s="164" t="b">
        <f>IF(ISBLANK(CertifiedCrop[[#This Row],[1. Identifiant interne d’exploitation agricole*]]),"",IF(ISERROR(MATCH(CertifiedCrop[[#This Row],[1. Identifiant interne d’exploitation agricole*]],GroupMember[1. Identifiant interne d’exploitation agricole*],0)),FALSE,TRUE))</f>
        <v>1</v>
      </c>
      <c r="K294" s="164" t="b">
        <f t="array" ref="K294">IF(ISBLANK(CertifiedCrop[[#This Row],[2. Produit agricole certifié*]]),"",IF(ISERROR(MATCH(1,(#REF!=CertifiedCrop[[#This Row],[2. Produit agricole certifié*]])*(#REF!=CertifiedCrop[[#This Row],[3. Variété**]]),0)),FALSE,TRUE))</f>
        <v>0</v>
      </c>
      <c r="L294" s="21" t="s">
        <v>667</v>
      </c>
      <c r="M294" s="59" t="s">
        <v>667</v>
      </c>
      <c r="N294" s="59" t="s">
        <v>667</v>
      </c>
      <c r="O294" s="185">
        <f t="shared" si="8"/>
        <v>592.97820823244558</v>
      </c>
      <c r="P294" s="185">
        <f t="shared" si="9"/>
        <v>559.32203389830511</v>
      </c>
      <c r="Q294" s="165" t="str">
        <f ca="1">IFERROR((VLOOKUP(A294,GM_Table,8,FALSE)-SUMIFS(D:D,A:A,A294,B:B,B294,C:C,C294)),"")</f>
        <v/>
      </c>
      <c r="R294" s="165" t="str">
        <f ca="1">IFERROR(CONCATENATE(VLOOKUP(A294,GM_Table,12,FALSE)," ",(VLOOKUP(A294,GM_Table,13,FALSE))),"")</f>
        <v/>
      </c>
    </row>
    <row r="295" spans="1:18" ht="15" x14ac:dyDescent="0.2">
      <c r="A295" s="155" t="s">
        <v>1548</v>
      </c>
      <c r="B295" s="169" t="s">
        <v>2985</v>
      </c>
      <c r="C295" s="169" t="s">
        <v>667</v>
      </c>
      <c r="D295" s="281">
        <v>2.72</v>
      </c>
      <c r="E295" s="285">
        <v>1624</v>
      </c>
      <c r="F295" s="285">
        <v>1500</v>
      </c>
      <c r="G295" s="171">
        <v>0</v>
      </c>
      <c r="H295" s="172">
        <v>0</v>
      </c>
      <c r="I295" s="173">
        <v>0</v>
      </c>
      <c r="J295" s="164" t="b">
        <f>IF(ISBLANK(CertifiedCrop[[#This Row],[1. Identifiant interne d’exploitation agricole*]]),"",IF(ISERROR(MATCH(CertifiedCrop[[#This Row],[1. Identifiant interne d’exploitation agricole*]],GroupMember[1. Identifiant interne d’exploitation agricole*],0)),FALSE,TRUE))</f>
        <v>1</v>
      </c>
      <c r="K295" s="164" t="b">
        <f t="array" ref="K295">IF(ISBLANK(CertifiedCrop[[#This Row],[2. Produit agricole certifié*]]),"",IF(ISERROR(MATCH(1,(#REF!=CertifiedCrop[[#This Row],[2. Produit agricole certifié*]])*(#REF!=CertifiedCrop[[#This Row],[3. Variété**]]),0)),FALSE,TRUE))</f>
        <v>0</v>
      </c>
      <c r="L295" s="21" t="s">
        <v>667</v>
      </c>
      <c r="M295" s="59" t="s">
        <v>667</v>
      </c>
      <c r="N295" s="59" t="s">
        <v>667</v>
      </c>
      <c r="O295" s="185">
        <f t="shared" si="8"/>
        <v>597.05882352941171</v>
      </c>
      <c r="P295" s="185">
        <f t="shared" si="9"/>
        <v>551.47058823529403</v>
      </c>
      <c r="Q295" s="165" t="str">
        <f ca="1">IFERROR((VLOOKUP(A295,GM_Table,8,FALSE)-SUMIFS(D:D,A:A,A295,B:B,B295,C:C,C295)),"")</f>
        <v/>
      </c>
      <c r="R295" s="165" t="str">
        <f ca="1">IFERROR(CONCATENATE(VLOOKUP(A295,GM_Table,12,FALSE)," ",(VLOOKUP(A295,GM_Table,13,FALSE))),"")</f>
        <v/>
      </c>
    </row>
    <row r="296" spans="1:18" ht="15" x14ac:dyDescent="0.2">
      <c r="A296" s="155" t="s">
        <v>1552</v>
      </c>
      <c r="B296" s="169" t="s">
        <v>2985</v>
      </c>
      <c r="C296" s="169" t="s">
        <v>667</v>
      </c>
      <c r="D296" s="281">
        <v>2.17</v>
      </c>
      <c r="E296" s="285">
        <v>1280</v>
      </c>
      <c r="F296" s="285">
        <v>1185</v>
      </c>
      <c r="G296" s="171">
        <v>0</v>
      </c>
      <c r="H296" s="172">
        <v>0</v>
      </c>
      <c r="I296" s="173">
        <v>0</v>
      </c>
      <c r="J296" s="164" t="b">
        <f>IF(ISBLANK(CertifiedCrop[[#This Row],[1. Identifiant interne d’exploitation agricole*]]),"",IF(ISERROR(MATCH(CertifiedCrop[[#This Row],[1. Identifiant interne d’exploitation agricole*]],GroupMember[1. Identifiant interne d’exploitation agricole*],0)),FALSE,TRUE))</f>
        <v>1</v>
      </c>
      <c r="K296" s="164" t="b">
        <f t="array" ref="K296">IF(ISBLANK(CertifiedCrop[[#This Row],[2. Produit agricole certifié*]]),"",IF(ISERROR(MATCH(1,(#REF!=CertifiedCrop[[#This Row],[2. Produit agricole certifié*]])*(#REF!=CertifiedCrop[[#This Row],[3. Variété**]]),0)),FALSE,TRUE))</f>
        <v>0</v>
      </c>
      <c r="L296" s="21" t="s">
        <v>667</v>
      </c>
      <c r="M296" s="59" t="s">
        <v>667</v>
      </c>
      <c r="N296" s="59" t="s">
        <v>667</v>
      </c>
      <c r="O296" s="185">
        <f t="shared" si="8"/>
        <v>589.86175115207379</v>
      </c>
      <c r="P296" s="185">
        <f t="shared" si="9"/>
        <v>546.08294930875581</v>
      </c>
      <c r="Q296" s="165" t="str">
        <f ca="1">IFERROR((VLOOKUP(A296,GM_Table,8,FALSE)-SUMIFS(D:D,A:A,A296,B:B,B296,C:C,C296)),"")</f>
        <v/>
      </c>
      <c r="R296" s="165" t="str">
        <f ca="1">IFERROR(CONCATENATE(VLOOKUP(A296,GM_Table,12,FALSE)," ",(VLOOKUP(A296,GM_Table,13,FALSE))),"")</f>
        <v/>
      </c>
    </row>
    <row r="297" spans="1:18" ht="15" x14ac:dyDescent="0.2">
      <c r="A297" s="155" t="s">
        <v>1555</v>
      </c>
      <c r="B297" s="169" t="s">
        <v>2985</v>
      </c>
      <c r="C297" s="169" t="s">
        <v>667</v>
      </c>
      <c r="D297" s="281">
        <v>3.88</v>
      </c>
      <c r="E297" s="285">
        <v>2312</v>
      </c>
      <c r="F297" s="285">
        <v>2200</v>
      </c>
      <c r="G297" s="171">
        <v>0</v>
      </c>
      <c r="H297" s="172">
        <v>0</v>
      </c>
      <c r="I297" s="173">
        <v>0</v>
      </c>
      <c r="J297" s="164" t="b">
        <f>IF(ISBLANK(CertifiedCrop[[#This Row],[1. Identifiant interne d’exploitation agricole*]]),"",IF(ISERROR(MATCH(CertifiedCrop[[#This Row],[1. Identifiant interne d’exploitation agricole*]],GroupMember[1. Identifiant interne d’exploitation agricole*],0)),FALSE,TRUE))</f>
        <v>1</v>
      </c>
      <c r="K297" s="164" t="b">
        <f t="array" ref="K297">IF(ISBLANK(CertifiedCrop[[#This Row],[2. Produit agricole certifié*]]),"",IF(ISERROR(MATCH(1,(#REF!=CertifiedCrop[[#This Row],[2. Produit agricole certifié*]])*(#REF!=CertifiedCrop[[#This Row],[3. Variété**]]),0)),FALSE,TRUE))</f>
        <v>0</v>
      </c>
      <c r="L297" s="21" t="s">
        <v>667</v>
      </c>
      <c r="M297" s="59" t="s">
        <v>667</v>
      </c>
      <c r="N297" s="59" t="s">
        <v>667</v>
      </c>
      <c r="O297" s="185">
        <f t="shared" si="8"/>
        <v>595.87628865979389</v>
      </c>
      <c r="P297" s="185">
        <f t="shared" si="9"/>
        <v>567.01030927835052</v>
      </c>
      <c r="Q297" s="165" t="str">
        <f ca="1">IFERROR((VLOOKUP(A297,GM_Table,8,FALSE)-SUMIFS(D:D,A:A,A297,B:B,B297,C:C,C297)),"")</f>
        <v/>
      </c>
      <c r="R297" s="165" t="str">
        <f ca="1">IFERROR(CONCATENATE(VLOOKUP(A297,GM_Table,12,FALSE)," ",(VLOOKUP(A297,GM_Table,13,FALSE))),"")</f>
        <v/>
      </c>
    </row>
    <row r="298" spans="1:18" ht="15" x14ac:dyDescent="0.2">
      <c r="A298" s="155" t="s">
        <v>1556</v>
      </c>
      <c r="B298" s="169" t="s">
        <v>2985</v>
      </c>
      <c r="C298" s="169" t="s">
        <v>667</v>
      </c>
      <c r="D298" s="281">
        <v>2.99</v>
      </c>
      <c r="E298" s="285">
        <v>1782</v>
      </c>
      <c r="F298" s="285">
        <v>1700</v>
      </c>
      <c r="G298" s="171">
        <v>0</v>
      </c>
      <c r="H298" s="172">
        <v>0</v>
      </c>
      <c r="I298" s="173">
        <v>0</v>
      </c>
      <c r="J298" s="164" t="b">
        <f>IF(ISBLANK(CertifiedCrop[[#This Row],[1. Identifiant interne d’exploitation agricole*]]),"",IF(ISERROR(MATCH(CertifiedCrop[[#This Row],[1. Identifiant interne d’exploitation agricole*]],GroupMember[1. Identifiant interne d’exploitation agricole*],0)),FALSE,TRUE))</f>
        <v>1</v>
      </c>
      <c r="K298" s="164" t="b">
        <f t="array" ref="K298">IF(ISBLANK(CertifiedCrop[[#This Row],[2. Produit agricole certifié*]]),"",IF(ISERROR(MATCH(1,(#REF!=CertifiedCrop[[#This Row],[2. Produit agricole certifié*]])*(#REF!=CertifiedCrop[[#This Row],[3. Variété**]]),0)),FALSE,TRUE))</f>
        <v>0</v>
      </c>
      <c r="L298" s="21" t="s">
        <v>667</v>
      </c>
      <c r="M298" s="59" t="s">
        <v>667</v>
      </c>
      <c r="N298" s="59" t="s">
        <v>667</v>
      </c>
      <c r="O298" s="185">
        <f t="shared" si="8"/>
        <v>595.98662207357859</v>
      </c>
      <c r="P298" s="185">
        <f t="shared" si="9"/>
        <v>568.56187290969899</v>
      </c>
      <c r="Q298" s="165" t="str">
        <f ca="1">IFERROR((VLOOKUP(A298,GM_Table,8,FALSE)-SUMIFS(D:D,A:A,A298,B:B,B298,C:C,C298)),"")</f>
        <v/>
      </c>
      <c r="R298" s="165" t="str">
        <f ca="1">IFERROR(CONCATENATE(VLOOKUP(A298,GM_Table,12,FALSE)," ",(VLOOKUP(A298,GM_Table,13,FALSE))),"")</f>
        <v/>
      </c>
    </row>
    <row r="299" spans="1:18" ht="15" x14ac:dyDescent="0.2">
      <c r="A299" s="155" t="s">
        <v>1559</v>
      </c>
      <c r="B299" s="169" t="s">
        <v>2985</v>
      </c>
      <c r="C299" s="169" t="s">
        <v>667</v>
      </c>
      <c r="D299" s="281">
        <v>4.33</v>
      </c>
      <c r="E299" s="285">
        <v>2580</v>
      </c>
      <c r="F299" s="285">
        <v>2400</v>
      </c>
      <c r="G299" s="171">
        <v>0</v>
      </c>
      <c r="H299" s="172">
        <v>0</v>
      </c>
      <c r="I299" s="173">
        <v>0</v>
      </c>
      <c r="J299" s="164" t="b">
        <f>IF(ISBLANK(CertifiedCrop[[#This Row],[1. Identifiant interne d’exploitation agricole*]]),"",IF(ISERROR(MATCH(CertifiedCrop[[#This Row],[1. Identifiant interne d’exploitation agricole*]],GroupMember[1. Identifiant interne d’exploitation agricole*],0)),FALSE,TRUE))</f>
        <v>1</v>
      </c>
      <c r="K299" s="164" t="b">
        <f t="array" ref="K299">IF(ISBLANK(CertifiedCrop[[#This Row],[2. Produit agricole certifié*]]),"",IF(ISERROR(MATCH(1,(#REF!=CertifiedCrop[[#This Row],[2. Produit agricole certifié*]])*(#REF!=CertifiedCrop[[#This Row],[3. Variété**]]),0)),FALSE,TRUE))</f>
        <v>0</v>
      </c>
      <c r="L299" s="21" t="s">
        <v>667</v>
      </c>
      <c r="M299" s="59" t="s">
        <v>667</v>
      </c>
      <c r="N299" s="59" t="s">
        <v>667</v>
      </c>
      <c r="O299" s="185">
        <f t="shared" si="8"/>
        <v>595.84295612009237</v>
      </c>
      <c r="P299" s="185">
        <f t="shared" si="9"/>
        <v>554.27251732101615</v>
      </c>
      <c r="Q299" s="165" t="str">
        <f ca="1">IFERROR((VLOOKUP(A299,GM_Table,8,FALSE)-SUMIFS(D:D,A:A,A299,B:B,B299,C:C,C299)),"")</f>
        <v/>
      </c>
      <c r="R299" s="165" t="str">
        <f ca="1">IFERROR(CONCATENATE(VLOOKUP(A299,GM_Table,12,FALSE)," ",(VLOOKUP(A299,GM_Table,13,FALSE))),"")</f>
        <v/>
      </c>
    </row>
    <row r="300" spans="1:18" ht="15" x14ac:dyDescent="0.2">
      <c r="A300" s="155" t="s">
        <v>1562</v>
      </c>
      <c r="B300" s="169" t="s">
        <v>2985</v>
      </c>
      <c r="C300" s="169" t="s">
        <v>667</v>
      </c>
      <c r="D300" s="281">
        <v>3.97</v>
      </c>
      <c r="E300" s="285">
        <v>2280</v>
      </c>
      <c r="F300" s="285">
        <v>2069</v>
      </c>
      <c r="G300" s="171">
        <v>0</v>
      </c>
      <c r="H300" s="172">
        <v>0</v>
      </c>
      <c r="I300" s="173">
        <v>0</v>
      </c>
      <c r="J300" s="164" t="b">
        <f>IF(ISBLANK(CertifiedCrop[[#This Row],[1. Identifiant interne d’exploitation agricole*]]),"",IF(ISERROR(MATCH(CertifiedCrop[[#This Row],[1. Identifiant interne d’exploitation agricole*]],GroupMember[1. Identifiant interne d’exploitation agricole*],0)),FALSE,TRUE))</f>
        <v>1</v>
      </c>
      <c r="K300" s="164" t="b">
        <f t="array" ref="K300">IF(ISBLANK(CertifiedCrop[[#This Row],[2. Produit agricole certifié*]]),"",IF(ISERROR(MATCH(1,(#REF!=CertifiedCrop[[#This Row],[2. Produit agricole certifié*]])*(#REF!=CertifiedCrop[[#This Row],[3. Variété**]]),0)),FALSE,TRUE))</f>
        <v>0</v>
      </c>
      <c r="L300" s="21" t="s">
        <v>667</v>
      </c>
      <c r="M300" s="59" t="s">
        <v>667</v>
      </c>
      <c r="N300" s="59" t="s">
        <v>667</v>
      </c>
      <c r="O300" s="185">
        <f t="shared" si="8"/>
        <v>574.30730478589419</v>
      </c>
      <c r="P300" s="185">
        <f t="shared" si="9"/>
        <v>521.15869017632235</v>
      </c>
      <c r="Q300" s="165" t="str">
        <f ca="1">IFERROR((VLOOKUP(A300,GM_Table,8,FALSE)-SUMIFS(D:D,A:A,A300,B:B,B300,C:C,C300)),"")</f>
        <v/>
      </c>
      <c r="R300" s="165" t="str">
        <f ca="1">IFERROR(CONCATENATE(VLOOKUP(A300,GM_Table,12,FALSE)," ",(VLOOKUP(A300,GM_Table,13,FALSE))),"")</f>
        <v/>
      </c>
    </row>
    <row r="301" spans="1:18" ht="15" x14ac:dyDescent="0.2">
      <c r="A301" s="155" t="s">
        <v>1565</v>
      </c>
      <c r="B301" s="169" t="s">
        <v>2985</v>
      </c>
      <c r="C301" s="169" t="s">
        <v>667</v>
      </c>
      <c r="D301" s="281">
        <v>2.2799999999999998</v>
      </c>
      <c r="E301" s="285">
        <v>1358</v>
      </c>
      <c r="F301" s="285">
        <v>1300</v>
      </c>
      <c r="G301" s="171">
        <v>0</v>
      </c>
      <c r="H301" s="172">
        <v>0</v>
      </c>
      <c r="I301" s="173">
        <v>0</v>
      </c>
      <c r="J301" s="164" t="b">
        <f>IF(ISBLANK(CertifiedCrop[[#This Row],[1. Identifiant interne d’exploitation agricole*]]),"",IF(ISERROR(MATCH(CertifiedCrop[[#This Row],[1. Identifiant interne d’exploitation agricole*]],GroupMember[1. Identifiant interne d’exploitation agricole*],0)),FALSE,TRUE))</f>
        <v>1</v>
      </c>
      <c r="K301" s="164" t="b">
        <f t="array" ref="K301">IF(ISBLANK(CertifiedCrop[[#This Row],[2. Produit agricole certifié*]]),"",IF(ISERROR(MATCH(1,(#REF!=CertifiedCrop[[#This Row],[2. Produit agricole certifié*]])*(#REF!=CertifiedCrop[[#This Row],[3. Variété**]]),0)),FALSE,TRUE))</f>
        <v>0</v>
      </c>
      <c r="L301" s="21" t="s">
        <v>667</v>
      </c>
      <c r="M301" s="59" t="s">
        <v>667</v>
      </c>
      <c r="N301" s="59" t="s">
        <v>667</v>
      </c>
      <c r="O301" s="185">
        <f t="shared" si="8"/>
        <v>595.61403508771934</v>
      </c>
      <c r="P301" s="185">
        <f t="shared" si="9"/>
        <v>570.17543859649129</v>
      </c>
      <c r="Q301" s="165" t="str">
        <f ca="1">IFERROR((VLOOKUP(A301,GM_Table,8,FALSE)-SUMIFS(D:D,A:A,A301,B:B,B301,C:C,C301)),"")</f>
        <v/>
      </c>
      <c r="R301" s="165" t="str">
        <f ca="1">IFERROR(CONCATENATE(VLOOKUP(A301,GM_Table,12,FALSE)," ",(VLOOKUP(A301,GM_Table,13,FALSE))),"")</f>
        <v/>
      </c>
    </row>
    <row r="302" spans="1:18" ht="15" x14ac:dyDescent="0.2">
      <c r="A302" s="155" t="s">
        <v>1568</v>
      </c>
      <c r="B302" s="169" t="s">
        <v>2985</v>
      </c>
      <c r="C302" s="169" t="s">
        <v>667</v>
      </c>
      <c r="D302" s="281">
        <v>2.73</v>
      </c>
      <c r="E302" s="285">
        <v>1618</v>
      </c>
      <c r="F302" s="285">
        <v>1500</v>
      </c>
      <c r="G302" s="171">
        <v>0</v>
      </c>
      <c r="H302" s="172">
        <v>0</v>
      </c>
      <c r="I302" s="173">
        <v>0</v>
      </c>
      <c r="J302" s="164" t="b">
        <f>IF(ISBLANK(CertifiedCrop[[#This Row],[1. Identifiant interne d’exploitation agricole*]]),"",IF(ISERROR(MATCH(CertifiedCrop[[#This Row],[1. Identifiant interne d’exploitation agricole*]],GroupMember[1. Identifiant interne d’exploitation agricole*],0)),FALSE,TRUE))</f>
        <v>1</v>
      </c>
      <c r="K302" s="164" t="b">
        <f t="array" ref="K302">IF(ISBLANK(CertifiedCrop[[#This Row],[2. Produit agricole certifié*]]),"",IF(ISERROR(MATCH(1,(#REF!=CertifiedCrop[[#This Row],[2. Produit agricole certifié*]])*(#REF!=CertifiedCrop[[#This Row],[3. Variété**]]),0)),FALSE,TRUE))</f>
        <v>0</v>
      </c>
      <c r="L302" s="21" t="s">
        <v>667</v>
      </c>
      <c r="M302" s="59" t="s">
        <v>667</v>
      </c>
      <c r="N302" s="59" t="s">
        <v>667</v>
      </c>
      <c r="O302" s="185">
        <f t="shared" si="8"/>
        <v>592.67399267399264</v>
      </c>
      <c r="P302" s="185">
        <f t="shared" si="9"/>
        <v>549.45054945054949</v>
      </c>
      <c r="Q302" s="165" t="str">
        <f ca="1">IFERROR((VLOOKUP(A302,GM_Table,8,FALSE)-SUMIFS(D:D,A:A,A302,B:B,B302,C:C,C302)),"")</f>
        <v/>
      </c>
      <c r="R302" s="165" t="str">
        <f ca="1">IFERROR(CONCATENATE(VLOOKUP(A302,GM_Table,12,FALSE)," ",(VLOOKUP(A302,GM_Table,13,FALSE))),"")</f>
        <v/>
      </c>
    </row>
    <row r="303" spans="1:18" ht="15" x14ac:dyDescent="0.2">
      <c r="A303" s="155" t="s">
        <v>1571</v>
      </c>
      <c r="B303" s="169" t="s">
        <v>2985</v>
      </c>
      <c r="C303" s="169" t="s">
        <v>667</v>
      </c>
      <c r="D303" s="281">
        <v>2</v>
      </c>
      <c r="E303" s="285">
        <v>1195</v>
      </c>
      <c r="F303" s="285">
        <v>1100</v>
      </c>
      <c r="G303" s="171">
        <v>0</v>
      </c>
      <c r="H303" s="172">
        <v>0</v>
      </c>
      <c r="I303" s="173">
        <v>0</v>
      </c>
      <c r="J303" s="164" t="b">
        <f>IF(ISBLANK(CertifiedCrop[[#This Row],[1. Identifiant interne d’exploitation agricole*]]),"",IF(ISERROR(MATCH(CertifiedCrop[[#This Row],[1. Identifiant interne d’exploitation agricole*]],GroupMember[1. Identifiant interne d’exploitation agricole*],0)),FALSE,TRUE))</f>
        <v>1</v>
      </c>
      <c r="K303" s="164" t="b">
        <f t="array" ref="K303">IF(ISBLANK(CertifiedCrop[[#This Row],[2. Produit agricole certifié*]]),"",IF(ISERROR(MATCH(1,(#REF!=CertifiedCrop[[#This Row],[2. Produit agricole certifié*]])*(#REF!=CertifiedCrop[[#This Row],[3. Variété**]]),0)),FALSE,TRUE))</f>
        <v>0</v>
      </c>
      <c r="L303" s="21" t="s">
        <v>667</v>
      </c>
      <c r="M303" s="59" t="s">
        <v>667</v>
      </c>
      <c r="N303" s="59" t="s">
        <v>667</v>
      </c>
      <c r="O303" s="185">
        <f t="shared" si="8"/>
        <v>597.5</v>
      </c>
      <c r="P303" s="185">
        <f t="shared" si="9"/>
        <v>550</v>
      </c>
      <c r="Q303" s="165" t="str">
        <f ca="1">IFERROR((VLOOKUP(A303,GM_Table,8,FALSE)-SUMIFS(D:D,A:A,A303,B:B,B303,C:C,C303)),"")</f>
        <v/>
      </c>
      <c r="R303" s="165" t="str">
        <f ca="1">IFERROR(CONCATENATE(VLOOKUP(A303,GM_Table,12,FALSE)," ",(VLOOKUP(A303,GM_Table,13,FALSE))),"")</f>
        <v/>
      </c>
    </row>
    <row r="304" spans="1:18" ht="15" x14ac:dyDescent="0.2">
      <c r="A304" s="155" t="s">
        <v>1575</v>
      </c>
      <c r="B304" s="169" t="s">
        <v>2985</v>
      </c>
      <c r="C304" s="169" t="s">
        <v>667</v>
      </c>
      <c r="D304" s="281">
        <v>5</v>
      </c>
      <c r="E304" s="285">
        <v>2980</v>
      </c>
      <c r="F304" s="285">
        <v>2830</v>
      </c>
      <c r="G304" s="171">
        <v>0</v>
      </c>
      <c r="H304" s="172">
        <v>0</v>
      </c>
      <c r="I304" s="173">
        <v>0</v>
      </c>
      <c r="J304" s="164" t="b">
        <f>IF(ISBLANK(CertifiedCrop[[#This Row],[1. Identifiant interne d’exploitation agricole*]]),"",IF(ISERROR(MATCH(CertifiedCrop[[#This Row],[1. Identifiant interne d’exploitation agricole*]],GroupMember[1. Identifiant interne d’exploitation agricole*],0)),FALSE,TRUE))</f>
        <v>1</v>
      </c>
      <c r="K304" s="164" t="b">
        <f t="array" ref="K304">IF(ISBLANK(CertifiedCrop[[#This Row],[2. Produit agricole certifié*]]),"",IF(ISERROR(MATCH(1,(#REF!=CertifiedCrop[[#This Row],[2. Produit agricole certifié*]])*(#REF!=CertifiedCrop[[#This Row],[3. Variété**]]),0)),FALSE,TRUE))</f>
        <v>0</v>
      </c>
      <c r="L304" s="21" t="s">
        <v>667</v>
      </c>
      <c r="M304" s="59" t="s">
        <v>667</v>
      </c>
      <c r="N304" s="59" t="s">
        <v>667</v>
      </c>
      <c r="O304" s="185">
        <f t="shared" si="8"/>
        <v>596</v>
      </c>
      <c r="P304" s="185">
        <f t="shared" si="9"/>
        <v>566</v>
      </c>
      <c r="Q304" s="165" t="str">
        <f ca="1">IFERROR((VLOOKUP(A304,GM_Table,8,FALSE)-SUMIFS(D:D,A:A,A304,B:B,B304,C:C,C304)),"")</f>
        <v/>
      </c>
      <c r="R304" s="165" t="str">
        <f ca="1">IFERROR(CONCATENATE(VLOOKUP(A304,GM_Table,12,FALSE)," ",(VLOOKUP(A304,GM_Table,13,FALSE))),"")</f>
        <v/>
      </c>
    </row>
    <row r="305" spans="1:18" ht="15" x14ac:dyDescent="0.2">
      <c r="A305" s="155" t="s">
        <v>1578</v>
      </c>
      <c r="B305" s="169" t="s">
        <v>2985</v>
      </c>
      <c r="C305" s="169" t="s">
        <v>667</v>
      </c>
      <c r="D305" s="281">
        <v>7</v>
      </c>
      <c r="E305" s="285">
        <v>4100</v>
      </c>
      <c r="F305" s="285">
        <v>4000</v>
      </c>
      <c r="G305" s="171">
        <v>0</v>
      </c>
      <c r="H305" s="172">
        <v>0</v>
      </c>
      <c r="I305" s="173">
        <v>0</v>
      </c>
      <c r="J305" s="164" t="b">
        <f>IF(ISBLANK(CertifiedCrop[[#This Row],[1. Identifiant interne d’exploitation agricole*]]),"",IF(ISERROR(MATCH(CertifiedCrop[[#This Row],[1. Identifiant interne d’exploitation agricole*]],GroupMember[1. Identifiant interne d’exploitation agricole*],0)),FALSE,TRUE))</f>
        <v>1</v>
      </c>
      <c r="K305" s="164" t="b">
        <f t="array" ref="K305">IF(ISBLANK(CertifiedCrop[[#This Row],[2. Produit agricole certifié*]]),"",IF(ISERROR(MATCH(1,(#REF!=CertifiedCrop[[#This Row],[2. Produit agricole certifié*]])*(#REF!=CertifiedCrop[[#This Row],[3. Variété**]]),0)),FALSE,TRUE))</f>
        <v>0</v>
      </c>
      <c r="L305" s="21" t="s">
        <v>667</v>
      </c>
      <c r="M305" s="59" t="s">
        <v>667</v>
      </c>
      <c r="N305" s="59" t="s">
        <v>667</v>
      </c>
      <c r="O305" s="185">
        <f t="shared" si="8"/>
        <v>585.71428571428567</v>
      </c>
      <c r="P305" s="185">
        <f t="shared" si="9"/>
        <v>571.42857142857144</v>
      </c>
      <c r="Q305" s="165" t="str">
        <f ca="1">IFERROR((VLOOKUP(A305,GM_Table,8,FALSE)-SUMIFS(D:D,A:A,A305,B:B,B305,C:C,C305)),"")</f>
        <v/>
      </c>
      <c r="R305" s="165" t="str">
        <f ca="1">IFERROR(CONCATENATE(VLOOKUP(A305,GM_Table,12,FALSE)," ",(VLOOKUP(A305,GM_Table,13,FALSE))),"")</f>
        <v/>
      </c>
    </row>
    <row r="306" spans="1:18" ht="15" x14ac:dyDescent="0.2">
      <c r="A306" s="155" t="s">
        <v>1580</v>
      </c>
      <c r="B306" s="169" t="s">
        <v>2985</v>
      </c>
      <c r="C306" s="169" t="s">
        <v>667</v>
      </c>
      <c r="D306" s="281">
        <v>2</v>
      </c>
      <c r="E306" s="285">
        <v>1195</v>
      </c>
      <c r="F306" s="285">
        <v>1050</v>
      </c>
      <c r="G306" s="171">
        <v>0</v>
      </c>
      <c r="H306" s="172">
        <v>0</v>
      </c>
      <c r="I306" s="173">
        <v>0</v>
      </c>
      <c r="J306" s="164" t="b">
        <f>IF(ISBLANK(CertifiedCrop[[#This Row],[1. Identifiant interne d’exploitation agricole*]]),"",IF(ISERROR(MATCH(CertifiedCrop[[#This Row],[1. Identifiant interne d’exploitation agricole*]],GroupMember[1. Identifiant interne d’exploitation agricole*],0)),FALSE,TRUE))</f>
        <v>1</v>
      </c>
      <c r="K306" s="164" t="b">
        <f t="array" ref="K306">IF(ISBLANK(CertifiedCrop[[#This Row],[2. Produit agricole certifié*]]),"",IF(ISERROR(MATCH(1,(#REF!=CertifiedCrop[[#This Row],[2. Produit agricole certifié*]])*(#REF!=CertifiedCrop[[#This Row],[3. Variété**]]),0)),FALSE,TRUE))</f>
        <v>0</v>
      </c>
      <c r="L306" s="21" t="s">
        <v>667</v>
      </c>
      <c r="M306" s="59" t="s">
        <v>667</v>
      </c>
      <c r="N306" s="59" t="s">
        <v>667</v>
      </c>
      <c r="O306" s="185">
        <f t="shared" si="8"/>
        <v>597.5</v>
      </c>
      <c r="P306" s="185">
        <f t="shared" si="9"/>
        <v>525</v>
      </c>
      <c r="Q306" s="165" t="str">
        <f ca="1">IFERROR((VLOOKUP(A306,GM_Table,8,FALSE)-SUMIFS(D:D,A:A,A306,B:B,B306,C:C,C306)),"")</f>
        <v/>
      </c>
      <c r="R306" s="165" t="str">
        <f ca="1">IFERROR(CONCATENATE(VLOOKUP(A306,GM_Table,12,FALSE)," ",(VLOOKUP(A306,GM_Table,13,FALSE))),"")</f>
        <v/>
      </c>
    </row>
    <row r="307" spans="1:18" ht="15" x14ac:dyDescent="0.2">
      <c r="A307" s="155" t="s">
        <v>1582</v>
      </c>
      <c r="B307" s="169" t="s">
        <v>2985</v>
      </c>
      <c r="C307" s="169" t="s">
        <v>667</v>
      </c>
      <c r="D307" s="281">
        <v>2</v>
      </c>
      <c r="E307" s="285">
        <v>1194</v>
      </c>
      <c r="F307" s="285">
        <v>1100</v>
      </c>
      <c r="G307" s="171">
        <v>0</v>
      </c>
      <c r="H307" s="172">
        <v>0</v>
      </c>
      <c r="I307" s="173">
        <v>0</v>
      </c>
      <c r="J307" s="164" t="b">
        <f>IF(ISBLANK(CertifiedCrop[[#This Row],[1. Identifiant interne d’exploitation agricole*]]),"",IF(ISERROR(MATCH(CertifiedCrop[[#This Row],[1. Identifiant interne d’exploitation agricole*]],GroupMember[1. Identifiant interne d’exploitation agricole*],0)),FALSE,TRUE))</f>
        <v>1</v>
      </c>
      <c r="K307" s="164" t="b">
        <f t="array" ref="K307">IF(ISBLANK(CertifiedCrop[[#This Row],[2. Produit agricole certifié*]]),"",IF(ISERROR(MATCH(1,(#REF!=CertifiedCrop[[#This Row],[2. Produit agricole certifié*]])*(#REF!=CertifiedCrop[[#This Row],[3. Variété**]]),0)),FALSE,TRUE))</f>
        <v>0</v>
      </c>
      <c r="L307" s="21" t="s">
        <v>667</v>
      </c>
      <c r="M307" s="59" t="s">
        <v>667</v>
      </c>
      <c r="N307" s="59" t="s">
        <v>667</v>
      </c>
      <c r="O307" s="185">
        <f t="shared" ref="O307:O370" si="10">IFERROR(E307/D307,"")</f>
        <v>597</v>
      </c>
      <c r="P307" s="185">
        <f t="shared" ref="P307:P370" si="11">IFERROR(F307/D307,"")</f>
        <v>550</v>
      </c>
      <c r="Q307" s="165" t="str">
        <f ca="1">IFERROR((VLOOKUP(A307,GM_Table,8,FALSE)-SUMIFS(D:D,A:A,A307,B:B,B307,C:C,C307)),"")</f>
        <v/>
      </c>
      <c r="R307" s="165" t="str">
        <f ca="1">IFERROR(CONCATENATE(VLOOKUP(A307,GM_Table,12,FALSE)," ",(VLOOKUP(A307,GM_Table,13,FALSE))),"")</f>
        <v/>
      </c>
    </row>
    <row r="308" spans="1:18" ht="15" x14ac:dyDescent="0.2">
      <c r="A308" s="155" t="s">
        <v>1584</v>
      </c>
      <c r="B308" s="169" t="s">
        <v>2985</v>
      </c>
      <c r="C308" s="169" t="s">
        <v>667</v>
      </c>
      <c r="D308" s="281">
        <v>8</v>
      </c>
      <c r="E308" s="285">
        <v>4784</v>
      </c>
      <c r="F308" s="285">
        <v>4600</v>
      </c>
      <c r="G308" s="171">
        <v>0</v>
      </c>
      <c r="H308" s="172">
        <v>0</v>
      </c>
      <c r="I308" s="173">
        <v>0</v>
      </c>
      <c r="J308" s="164" t="b">
        <f>IF(ISBLANK(CertifiedCrop[[#This Row],[1. Identifiant interne d’exploitation agricole*]]),"",IF(ISERROR(MATCH(CertifiedCrop[[#This Row],[1. Identifiant interne d’exploitation agricole*]],GroupMember[1. Identifiant interne d’exploitation agricole*],0)),FALSE,TRUE))</f>
        <v>1</v>
      </c>
      <c r="K308" s="164" t="b">
        <f t="array" ref="K308">IF(ISBLANK(CertifiedCrop[[#This Row],[2. Produit agricole certifié*]]),"",IF(ISERROR(MATCH(1,(#REF!=CertifiedCrop[[#This Row],[2. Produit agricole certifié*]])*(#REF!=CertifiedCrop[[#This Row],[3. Variété**]]),0)),FALSE,TRUE))</f>
        <v>0</v>
      </c>
      <c r="L308" s="21" t="s">
        <v>667</v>
      </c>
      <c r="M308" s="59" t="s">
        <v>667</v>
      </c>
      <c r="N308" s="59" t="s">
        <v>667</v>
      </c>
      <c r="O308" s="185">
        <f t="shared" si="10"/>
        <v>598</v>
      </c>
      <c r="P308" s="185">
        <f t="shared" si="11"/>
        <v>575</v>
      </c>
      <c r="Q308" s="165" t="str">
        <f ca="1">IFERROR((VLOOKUP(A308,GM_Table,8,FALSE)-SUMIFS(D:D,A:A,A308,B:B,B308,C:C,C308)),"")</f>
        <v/>
      </c>
      <c r="R308" s="165" t="str">
        <f ca="1">IFERROR(CONCATENATE(VLOOKUP(A308,GM_Table,12,FALSE)," ",(VLOOKUP(A308,GM_Table,13,FALSE))),"")</f>
        <v/>
      </c>
    </row>
    <row r="309" spans="1:18" ht="15" x14ac:dyDescent="0.2">
      <c r="A309" s="155" t="s">
        <v>1587</v>
      </c>
      <c r="B309" s="169" t="s">
        <v>2985</v>
      </c>
      <c r="C309" s="169" t="s">
        <v>667</v>
      </c>
      <c r="D309" s="281">
        <v>3</v>
      </c>
      <c r="E309" s="285">
        <v>1717</v>
      </c>
      <c r="F309" s="285">
        <v>1520</v>
      </c>
      <c r="G309" s="171">
        <v>0</v>
      </c>
      <c r="H309" s="172">
        <v>0</v>
      </c>
      <c r="I309" s="173">
        <v>0</v>
      </c>
      <c r="J309" s="164" t="b">
        <f>IF(ISBLANK(CertifiedCrop[[#This Row],[1. Identifiant interne d’exploitation agricole*]]),"",IF(ISERROR(MATCH(CertifiedCrop[[#This Row],[1. Identifiant interne d’exploitation agricole*]],GroupMember[1. Identifiant interne d’exploitation agricole*],0)),FALSE,TRUE))</f>
        <v>1</v>
      </c>
      <c r="K309" s="164" t="b">
        <f t="array" ref="K309">IF(ISBLANK(CertifiedCrop[[#This Row],[2. Produit agricole certifié*]]),"",IF(ISERROR(MATCH(1,(#REF!=CertifiedCrop[[#This Row],[2. Produit agricole certifié*]])*(#REF!=CertifiedCrop[[#This Row],[3. Variété**]]),0)),FALSE,TRUE))</f>
        <v>0</v>
      </c>
      <c r="L309" s="21" t="s">
        <v>667</v>
      </c>
      <c r="M309" s="59" t="s">
        <v>667</v>
      </c>
      <c r="N309" s="59" t="s">
        <v>667</v>
      </c>
      <c r="O309" s="185">
        <f t="shared" si="10"/>
        <v>572.33333333333337</v>
      </c>
      <c r="P309" s="185">
        <f t="shared" si="11"/>
        <v>506.66666666666669</v>
      </c>
      <c r="Q309" s="165" t="str">
        <f ca="1">IFERROR((VLOOKUP(A309,GM_Table,8,FALSE)-SUMIFS(D:D,A:A,A309,B:B,B309,C:C,C309)),"")</f>
        <v/>
      </c>
      <c r="R309" s="165" t="str">
        <f ca="1">IFERROR(CONCATENATE(VLOOKUP(A309,GM_Table,12,FALSE)," ",(VLOOKUP(A309,GM_Table,13,FALSE))),"")</f>
        <v/>
      </c>
    </row>
    <row r="310" spans="1:18" ht="15" x14ac:dyDescent="0.2">
      <c r="A310" s="155" t="s">
        <v>1590</v>
      </c>
      <c r="B310" s="169" t="s">
        <v>2985</v>
      </c>
      <c r="C310" s="169" t="s">
        <v>667</v>
      </c>
      <c r="D310" s="281">
        <v>3</v>
      </c>
      <c r="E310" s="285">
        <v>1725</v>
      </c>
      <c r="F310" s="285">
        <v>1500</v>
      </c>
      <c r="G310" s="171">
        <v>0</v>
      </c>
      <c r="H310" s="172">
        <v>0</v>
      </c>
      <c r="I310" s="173">
        <v>0</v>
      </c>
      <c r="J310" s="164" t="b">
        <f>IF(ISBLANK(CertifiedCrop[[#This Row],[1. Identifiant interne d’exploitation agricole*]]),"",IF(ISERROR(MATCH(CertifiedCrop[[#This Row],[1. Identifiant interne d’exploitation agricole*]],GroupMember[1. Identifiant interne d’exploitation agricole*],0)),FALSE,TRUE))</f>
        <v>1</v>
      </c>
      <c r="K310" s="164" t="b">
        <f t="array" ref="K310">IF(ISBLANK(CertifiedCrop[[#This Row],[2. Produit agricole certifié*]]),"",IF(ISERROR(MATCH(1,(#REF!=CertifiedCrop[[#This Row],[2. Produit agricole certifié*]])*(#REF!=CertifiedCrop[[#This Row],[3. Variété**]]),0)),FALSE,TRUE))</f>
        <v>0</v>
      </c>
      <c r="L310" s="21" t="s">
        <v>667</v>
      </c>
      <c r="M310" s="59" t="s">
        <v>667</v>
      </c>
      <c r="N310" s="59" t="s">
        <v>667</v>
      </c>
      <c r="O310" s="185">
        <f t="shared" si="10"/>
        <v>575</v>
      </c>
      <c r="P310" s="185">
        <f t="shared" si="11"/>
        <v>500</v>
      </c>
      <c r="Q310" s="165" t="str">
        <f ca="1">IFERROR((VLOOKUP(A310,GM_Table,8,FALSE)-SUMIFS(D:D,A:A,A310,B:B,B310,C:C,C310)),"")</f>
        <v/>
      </c>
      <c r="R310" s="165" t="str">
        <f ca="1">IFERROR(CONCATENATE(VLOOKUP(A310,GM_Table,12,FALSE)," ",(VLOOKUP(A310,GM_Table,13,FALSE))),"")</f>
        <v/>
      </c>
    </row>
    <row r="311" spans="1:18" ht="15" x14ac:dyDescent="0.2">
      <c r="A311" s="155" t="s">
        <v>1591</v>
      </c>
      <c r="B311" s="169" t="s">
        <v>2985</v>
      </c>
      <c r="C311" s="169" t="s">
        <v>667</v>
      </c>
      <c r="D311" s="281">
        <v>2</v>
      </c>
      <c r="E311" s="285">
        <v>1195</v>
      </c>
      <c r="F311" s="285">
        <v>1100</v>
      </c>
      <c r="G311" s="171">
        <v>0</v>
      </c>
      <c r="H311" s="172">
        <v>0</v>
      </c>
      <c r="I311" s="173">
        <v>0</v>
      </c>
      <c r="J311" s="164" t="b">
        <f>IF(ISBLANK(CertifiedCrop[[#This Row],[1. Identifiant interne d’exploitation agricole*]]),"",IF(ISERROR(MATCH(CertifiedCrop[[#This Row],[1. Identifiant interne d’exploitation agricole*]],GroupMember[1. Identifiant interne d’exploitation agricole*],0)),FALSE,TRUE))</f>
        <v>1</v>
      </c>
      <c r="K311" s="164" t="b">
        <f t="array" ref="K311">IF(ISBLANK(CertifiedCrop[[#This Row],[2. Produit agricole certifié*]]),"",IF(ISERROR(MATCH(1,(#REF!=CertifiedCrop[[#This Row],[2. Produit agricole certifié*]])*(#REF!=CertifiedCrop[[#This Row],[3. Variété**]]),0)),FALSE,TRUE))</f>
        <v>0</v>
      </c>
      <c r="L311" s="21" t="s">
        <v>667</v>
      </c>
      <c r="M311" s="59" t="s">
        <v>667</v>
      </c>
      <c r="N311" s="59" t="s">
        <v>667</v>
      </c>
      <c r="O311" s="185">
        <f t="shared" si="10"/>
        <v>597.5</v>
      </c>
      <c r="P311" s="185">
        <f t="shared" si="11"/>
        <v>550</v>
      </c>
      <c r="Q311" s="165" t="str">
        <f ca="1">IFERROR((VLOOKUP(A311,GM_Table,8,FALSE)-SUMIFS(D:D,A:A,A311,B:B,B311,C:C,C311)),"")</f>
        <v/>
      </c>
      <c r="R311" s="165" t="str">
        <f ca="1">IFERROR(CONCATENATE(VLOOKUP(A311,GM_Table,12,FALSE)," ",(VLOOKUP(A311,GM_Table,13,FALSE))),"")</f>
        <v/>
      </c>
    </row>
    <row r="312" spans="1:18" ht="15" x14ac:dyDescent="0.2">
      <c r="A312" s="155" t="s">
        <v>1592</v>
      </c>
      <c r="B312" s="169" t="s">
        <v>2985</v>
      </c>
      <c r="C312" s="169" t="s">
        <v>667</v>
      </c>
      <c r="D312" s="281">
        <v>2</v>
      </c>
      <c r="E312" s="285">
        <v>1194</v>
      </c>
      <c r="F312" s="285">
        <v>1100</v>
      </c>
      <c r="G312" s="171">
        <v>0</v>
      </c>
      <c r="H312" s="172">
        <v>0</v>
      </c>
      <c r="I312" s="173">
        <v>0</v>
      </c>
      <c r="J312" s="164" t="b">
        <f>IF(ISBLANK(CertifiedCrop[[#This Row],[1. Identifiant interne d’exploitation agricole*]]),"",IF(ISERROR(MATCH(CertifiedCrop[[#This Row],[1. Identifiant interne d’exploitation agricole*]],GroupMember[1. Identifiant interne d’exploitation agricole*],0)),FALSE,TRUE))</f>
        <v>1</v>
      </c>
      <c r="K312" s="164" t="b">
        <f t="array" ref="K312">IF(ISBLANK(CertifiedCrop[[#This Row],[2. Produit agricole certifié*]]),"",IF(ISERROR(MATCH(1,(#REF!=CertifiedCrop[[#This Row],[2. Produit agricole certifié*]])*(#REF!=CertifiedCrop[[#This Row],[3. Variété**]]),0)),FALSE,TRUE))</f>
        <v>0</v>
      </c>
      <c r="L312" s="21" t="s">
        <v>667</v>
      </c>
      <c r="M312" s="59" t="s">
        <v>667</v>
      </c>
      <c r="N312" s="59" t="s">
        <v>667</v>
      </c>
      <c r="O312" s="185">
        <f t="shared" si="10"/>
        <v>597</v>
      </c>
      <c r="P312" s="185">
        <f t="shared" si="11"/>
        <v>550</v>
      </c>
      <c r="Q312" s="165" t="str">
        <f ca="1">IFERROR((VLOOKUP(A312,GM_Table,8,FALSE)-SUMIFS(D:D,A:A,A312,B:B,B312,C:C,C312)),"")</f>
        <v/>
      </c>
      <c r="R312" s="165" t="str">
        <f ca="1">IFERROR(CONCATENATE(VLOOKUP(A312,GM_Table,12,FALSE)," ",(VLOOKUP(A312,GM_Table,13,FALSE))),"")</f>
        <v/>
      </c>
    </row>
    <row r="313" spans="1:18" ht="15" x14ac:dyDescent="0.2">
      <c r="A313" s="155" t="s">
        <v>1595</v>
      </c>
      <c r="B313" s="169" t="s">
        <v>2985</v>
      </c>
      <c r="C313" s="169" t="s">
        <v>667</v>
      </c>
      <c r="D313" s="281">
        <v>3</v>
      </c>
      <c r="E313" s="285">
        <v>1790</v>
      </c>
      <c r="F313" s="285">
        <v>1579</v>
      </c>
      <c r="G313" s="171">
        <v>0</v>
      </c>
      <c r="H313" s="172">
        <v>0</v>
      </c>
      <c r="I313" s="173">
        <v>0</v>
      </c>
      <c r="J313" s="164" t="b">
        <f>IF(ISBLANK(CertifiedCrop[[#This Row],[1. Identifiant interne d’exploitation agricole*]]),"",IF(ISERROR(MATCH(CertifiedCrop[[#This Row],[1. Identifiant interne d’exploitation agricole*]],GroupMember[1. Identifiant interne d’exploitation agricole*],0)),FALSE,TRUE))</f>
        <v>1</v>
      </c>
      <c r="K313" s="164" t="b">
        <f t="array" ref="K313">IF(ISBLANK(CertifiedCrop[[#This Row],[2. Produit agricole certifié*]]),"",IF(ISERROR(MATCH(1,(#REF!=CertifiedCrop[[#This Row],[2. Produit agricole certifié*]])*(#REF!=CertifiedCrop[[#This Row],[3. Variété**]]),0)),FALSE,TRUE))</f>
        <v>0</v>
      </c>
      <c r="L313" s="21" t="s">
        <v>667</v>
      </c>
      <c r="M313" s="59" t="s">
        <v>667</v>
      </c>
      <c r="N313" s="59" t="s">
        <v>667</v>
      </c>
      <c r="O313" s="185">
        <f t="shared" si="10"/>
        <v>596.66666666666663</v>
      </c>
      <c r="P313" s="185">
        <f t="shared" si="11"/>
        <v>526.33333333333337</v>
      </c>
      <c r="Q313" s="165" t="str">
        <f ca="1">IFERROR((VLOOKUP(A313,GM_Table,8,FALSE)-SUMIFS(D:D,A:A,A313,B:B,B313,C:C,C313)),"")</f>
        <v/>
      </c>
      <c r="R313" s="165" t="str">
        <f ca="1">IFERROR(CONCATENATE(VLOOKUP(A313,GM_Table,12,FALSE)," ",(VLOOKUP(A313,GM_Table,13,FALSE))),"")</f>
        <v/>
      </c>
    </row>
    <row r="314" spans="1:18" ht="15" x14ac:dyDescent="0.2">
      <c r="A314" s="155" t="s">
        <v>1597</v>
      </c>
      <c r="B314" s="169" t="s">
        <v>2985</v>
      </c>
      <c r="C314" s="169" t="s">
        <v>667</v>
      </c>
      <c r="D314" s="281">
        <v>1</v>
      </c>
      <c r="E314" s="285">
        <v>690</v>
      </c>
      <c r="F314" s="285">
        <v>600</v>
      </c>
      <c r="G314" s="171">
        <v>0</v>
      </c>
      <c r="H314" s="172">
        <v>0</v>
      </c>
      <c r="I314" s="173">
        <v>0</v>
      </c>
      <c r="J314" s="164" t="b">
        <f>IF(ISBLANK(CertifiedCrop[[#This Row],[1. Identifiant interne d’exploitation agricole*]]),"",IF(ISERROR(MATCH(CertifiedCrop[[#This Row],[1. Identifiant interne d’exploitation agricole*]],GroupMember[1. Identifiant interne d’exploitation agricole*],0)),FALSE,TRUE))</f>
        <v>1</v>
      </c>
      <c r="K314" s="164" t="b">
        <f t="array" ref="K314">IF(ISBLANK(CertifiedCrop[[#This Row],[2. Produit agricole certifié*]]),"",IF(ISERROR(MATCH(1,(#REF!=CertifiedCrop[[#This Row],[2. Produit agricole certifié*]])*(#REF!=CertifiedCrop[[#This Row],[3. Variété**]]),0)),FALSE,TRUE))</f>
        <v>0</v>
      </c>
      <c r="L314" s="21" t="s">
        <v>667</v>
      </c>
      <c r="M314" s="59" t="s">
        <v>667</v>
      </c>
      <c r="N314" s="59" t="s">
        <v>667</v>
      </c>
      <c r="O314" s="185">
        <f t="shared" si="10"/>
        <v>690</v>
      </c>
      <c r="P314" s="185">
        <f t="shared" si="11"/>
        <v>600</v>
      </c>
      <c r="Q314" s="165" t="str">
        <f ca="1">IFERROR((VLOOKUP(A314,GM_Table,8,FALSE)-SUMIFS(D:D,A:A,A314,B:B,B314,C:C,C314)),"")</f>
        <v/>
      </c>
      <c r="R314" s="165" t="str">
        <f ca="1">IFERROR(CONCATENATE(VLOOKUP(A314,GM_Table,12,FALSE)," ",(VLOOKUP(A314,GM_Table,13,FALSE))),"")</f>
        <v/>
      </c>
    </row>
    <row r="315" spans="1:18" ht="15" x14ac:dyDescent="0.2">
      <c r="A315" s="155" t="s">
        <v>1600</v>
      </c>
      <c r="B315" s="169" t="s">
        <v>2985</v>
      </c>
      <c r="C315" s="169" t="s">
        <v>667</v>
      </c>
      <c r="D315" s="281">
        <v>2</v>
      </c>
      <c r="E315" s="285">
        <v>1170</v>
      </c>
      <c r="F315" s="285">
        <v>1020</v>
      </c>
      <c r="G315" s="171">
        <v>0</v>
      </c>
      <c r="H315" s="172">
        <v>0</v>
      </c>
      <c r="I315" s="173">
        <v>0</v>
      </c>
      <c r="J315" s="164" t="b">
        <f>IF(ISBLANK(CertifiedCrop[[#This Row],[1. Identifiant interne d’exploitation agricole*]]),"",IF(ISERROR(MATCH(CertifiedCrop[[#This Row],[1. Identifiant interne d’exploitation agricole*]],GroupMember[1. Identifiant interne d’exploitation agricole*],0)),FALSE,TRUE))</f>
        <v>1</v>
      </c>
      <c r="K315" s="164" t="b">
        <f t="array" ref="K315">IF(ISBLANK(CertifiedCrop[[#This Row],[2. Produit agricole certifié*]]),"",IF(ISERROR(MATCH(1,(#REF!=CertifiedCrop[[#This Row],[2. Produit agricole certifié*]])*(#REF!=CertifiedCrop[[#This Row],[3. Variété**]]),0)),FALSE,TRUE))</f>
        <v>0</v>
      </c>
      <c r="L315" s="21" t="s">
        <v>667</v>
      </c>
      <c r="M315" s="59" t="s">
        <v>667</v>
      </c>
      <c r="N315" s="59" t="s">
        <v>667</v>
      </c>
      <c r="O315" s="185">
        <f t="shared" si="10"/>
        <v>585</v>
      </c>
      <c r="P315" s="185">
        <f t="shared" si="11"/>
        <v>510</v>
      </c>
      <c r="Q315" s="165" t="str">
        <f ca="1">IFERROR((VLOOKUP(A315,GM_Table,8,FALSE)-SUMIFS(D:D,A:A,A315,B:B,B315,C:C,C315)),"")</f>
        <v/>
      </c>
      <c r="R315" s="165" t="str">
        <f ca="1">IFERROR(CONCATENATE(VLOOKUP(A315,GM_Table,12,FALSE)," ",(VLOOKUP(A315,GM_Table,13,FALSE))),"")</f>
        <v/>
      </c>
    </row>
    <row r="316" spans="1:18" ht="15" x14ac:dyDescent="0.2">
      <c r="A316" s="155" t="s">
        <v>1602</v>
      </c>
      <c r="B316" s="169" t="s">
        <v>2985</v>
      </c>
      <c r="C316" s="169" t="s">
        <v>667</v>
      </c>
      <c r="D316" s="281">
        <v>3</v>
      </c>
      <c r="E316" s="285">
        <v>1794</v>
      </c>
      <c r="F316" s="285">
        <v>1600</v>
      </c>
      <c r="G316" s="171">
        <v>0</v>
      </c>
      <c r="H316" s="172">
        <v>0</v>
      </c>
      <c r="I316" s="173">
        <v>0</v>
      </c>
      <c r="J316" s="164" t="b">
        <f>IF(ISBLANK(CertifiedCrop[[#This Row],[1. Identifiant interne d’exploitation agricole*]]),"",IF(ISERROR(MATCH(CertifiedCrop[[#This Row],[1. Identifiant interne d’exploitation agricole*]],GroupMember[1. Identifiant interne d’exploitation agricole*],0)),FALSE,TRUE))</f>
        <v>1</v>
      </c>
      <c r="K316" s="164" t="b">
        <f t="array" ref="K316">IF(ISBLANK(CertifiedCrop[[#This Row],[2. Produit agricole certifié*]]),"",IF(ISERROR(MATCH(1,(#REF!=CertifiedCrop[[#This Row],[2. Produit agricole certifié*]])*(#REF!=CertifiedCrop[[#This Row],[3. Variété**]]),0)),FALSE,TRUE))</f>
        <v>0</v>
      </c>
      <c r="L316" s="21" t="s">
        <v>667</v>
      </c>
      <c r="M316" s="59" t="s">
        <v>667</v>
      </c>
      <c r="N316" s="59" t="s">
        <v>667</v>
      </c>
      <c r="O316" s="185">
        <f t="shared" si="10"/>
        <v>598</v>
      </c>
      <c r="P316" s="185">
        <f t="shared" si="11"/>
        <v>533.33333333333337</v>
      </c>
      <c r="Q316" s="165" t="str">
        <f ca="1">IFERROR((VLOOKUP(A316,GM_Table,8,FALSE)-SUMIFS(D:D,A:A,A316,B:B,B316,C:C,C316)),"")</f>
        <v/>
      </c>
      <c r="R316" s="165" t="str">
        <f ca="1">IFERROR(CONCATENATE(VLOOKUP(A316,GM_Table,12,FALSE)," ",(VLOOKUP(A316,GM_Table,13,FALSE))),"")</f>
        <v/>
      </c>
    </row>
    <row r="317" spans="1:18" ht="15" x14ac:dyDescent="0.2">
      <c r="A317" s="155" t="s">
        <v>1605</v>
      </c>
      <c r="B317" s="169" t="s">
        <v>2985</v>
      </c>
      <c r="C317" s="169" t="s">
        <v>667</v>
      </c>
      <c r="D317" s="281">
        <v>5</v>
      </c>
      <c r="E317" s="285">
        <v>2990</v>
      </c>
      <c r="F317" s="285">
        <v>2890</v>
      </c>
      <c r="G317" s="171">
        <v>0</v>
      </c>
      <c r="H317" s="172">
        <v>0</v>
      </c>
      <c r="I317" s="173">
        <v>0</v>
      </c>
      <c r="J317" s="164" t="b">
        <f>IF(ISBLANK(CertifiedCrop[[#This Row],[1. Identifiant interne d’exploitation agricole*]]),"",IF(ISERROR(MATCH(CertifiedCrop[[#This Row],[1. Identifiant interne d’exploitation agricole*]],GroupMember[1. Identifiant interne d’exploitation agricole*],0)),FALSE,TRUE))</f>
        <v>1</v>
      </c>
      <c r="K317" s="164" t="b">
        <f t="array" ref="K317">IF(ISBLANK(CertifiedCrop[[#This Row],[2. Produit agricole certifié*]]),"",IF(ISERROR(MATCH(1,(#REF!=CertifiedCrop[[#This Row],[2. Produit agricole certifié*]])*(#REF!=CertifiedCrop[[#This Row],[3. Variété**]]),0)),FALSE,TRUE))</f>
        <v>0</v>
      </c>
      <c r="L317" s="21" t="s">
        <v>667</v>
      </c>
      <c r="M317" s="59" t="s">
        <v>667</v>
      </c>
      <c r="N317" s="59" t="s">
        <v>667</v>
      </c>
      <c r="O317" s="185">
        <f t="shared" si="10"/>
        <v>598</v>
      </c>
      <c r="P317" s="185">
        <f t="shared" si="11"/>
        <v>578</v>
      </c>
      <c r="Q317" s="165" t="str">
        <f ca="1">IFERROR((VLOOKUP(A317,GM_Table,8,FALSE)-SUMIFS(D:D,A:A,A317,B:B,B317,C:C,C317)),"")</f>
        <v/>
      </c>
      <c r="R317" s="165" t="str">
        <f ca="1">IFERROR(CONCATENATE(VLOOKUP(A317,GM_Table,12,FALSE)," ",(VLOOKUP(A317,GM_Table,13,FALSE))),"")</f>
        <v/>
      </c>
    </row>
    <row r="318" spans="1:18" ht="15" x14ac:dyDescent="0.2">
      <c r="A318" s="155" t="s">
        <v>1608</v>
      </c>
      <c r="B318" s="169" t="s">
        <v>2985</v>
      </c>
      <c r="C318" s="169" t="s">
        <v>667</v>
      </c>
      <c r="D318" s="281">
        <v>5</v>
      </c>
      <c r="E318" s="285">
        <v>2990</v>
      </c>
      <c r="F318" s="285">
        <v>2790</v>
      </c>
      <c r="G318" s="171">
        <v>0</v>
      </c>
      <c r="H318" s="172">
        <v>0</v>
      </c>
      <c r="I318" s="173">
        <v>0</v>
      </c>
      <c r="J318" s="164" t="b">
        <f>IF(ISBLANK(CertifiedCrop[[#This Row],[1. Identifiant interne d’exploitation agricole*]]),"",IF(ISERROR(MATCH(CertifiedCrop[[#This Row],[1. Identifiant interne d’exploitation agricole*]],GroupMember[1. Identifiant interne d’exploitation agricole*],0)),FALSE,TRUE))</f>
        <v>1</v>
      </c>
      <c r="K318" s="164" t="b">
        <f t="array" ref="K318">IF(ISBLANK(CertifiedCrop[[#This Row],[2. Produit agricole certifié*]]),"",IF(ISERROR(MATCH(1,(#REF!=CertifiedCrop[[#This Row],[2. Produit agricole certifié*]])*(#REF!=CertifiedCrop[[#This Row],[3. Variété**]]),0)),FALSE,TRUE))</f>
        <v>0</v>
      </c>
      <c r="L318" s="21" t="s">
        <v>667</v>
      </c>
      <c r="M318" s="59" t="s">
        <v>667</v>
      </c>
      <c r="N318" s="59" t="s">
        <v>667</v>
      </c>
      <c r="O318" s="185">
        <f t="shared" si="10"/>
        <v>598</v>
      </c>
      <c r="P318" s="185">
        <f t="shared" si="11"/>
        <v>558</v>
      </c>
      <c r="Q318" s="165" t="str">
        <f ca="1">IFERROR((VLOOKUP(A318,GM_Table,8,FALSE)-SUMIFS(D:D,A:A,A318,B:B,B318,C:C,C318)),"")</f>
        <v/>
      </c>
      <c r="R318" s="165" t="str">
        <f ca="1">IFERROR(CONCATENATE(VLOOKUP(A318,GM_Table,12,FALSE)," ",(VLOOKUP(A318,GM_Table,13,FALSE))),"")</f>
        <v/>
      </c>
    </row>
    <row r="319" spans="1:18" ht="15" x14ac:dyDescent="0.2">
      <c r="A319" s="155" t="s">
        <v>1611</v>
      </c>
      <c r="B319" s="169" t="s">
        <v>2985</v>
      </c>
      <c r="C319" s="169" t="s">
        <v>667</v>
      </c>
      <c r="D319" s="281">
        <v>2</v>
      </c>
      <c r="E319" s="285">
        <v>1194</v>
      </c>
      <c r="F319" s="285">
        <v>1100</v>
      </c>
      <c r="G319" s="171">
        <v>0</v>
      </c>
      <c r="H319" s="172">
        <v>0</v>
      </c>
      <c r="I319" s="173">
        <v>0</v>
      </c>
      <c r="J319" s="164" t="b">
        <f>IF(ISBLANK(CertifiedCrop[[#This Row],[1. Identifiant interne d’exploitation agricole*]]),"",IF(ISERROR(MATCH(CertifiedCrop[[#This Row],[1. Identifiant interne d’exploitation agricole*]],GroupMember[1. Identifiant interne d’exploitation agricole*],0)),FALSE,TRUE))</f>
        <v>1</v>
      </c>
      <c r="K319" s="164" t="b">
        <f t="array" ref="K319">IF(ISBLANK(CertifiedCrop[[#This Row],[2. Produit agricole certifié*]]),"",IF(ISERROR(MATCH(1,(#REF!=CertifiedCrop[[#This Row],[2. Produit agricole certifié*]])*(#REF!=CertifiedCrop[[#This Row],[3. Variété**]]),0)),FALSE,TRUE))</f>
        <v>0</v>
      </c>
      <c r="L319" s="21" t="s">
        <v>667</v>
      </c>
      <c r="M319" s="59" t="s">
        <v>667</v>
      </c>
      <c r="N319" s="59" t="s">
        <v>667</v>
      </c>
      <c r="O319" s="185">
        <f t="shared" si="10"/>
        <v>597</v>
      </c>
      <c r="P319" s="185">
        <f t="shared" si="11"/>
        <v>550</v>
      </c>
      <c r="Q319" s="165" t="str">
        <f ca="1">IFERROR((VLOOKUP(A319,GM_Table,8,FALSE)-SUMIFS(D:D,A:A,A319,B:B,B319,C:C,C319)),"")</f>
        <v/>
      </c>
      <c r="R319" s="165" t="str">
        <f ca="1">IFERROR(CONCATENATE(VLOOKUP(A319,GM_Table,12,FALSE)," ",(VLOOKUP(A319,GM_Table,13,FALSE))),"")</f>
        <v/>
      </c>
    </row>
    <row r="320" spans="1:18" ht="15" x14ac:dyDescent="0.2">
      <c r="A320" s="155" t="s">
        <v>1614</v>
      </c>
      <c r="B320" s="169" t="s">
        <v>2985</v>
      </c>
      <c r="C320" s="169" t="s">
        <v>667</v>
      </c>
      <c r="D320" s="281">
        <v>2</v>
      </c>
      <c r="E320" s="285">
        <v>1150</v>
      </c>
      <c r="F320" s="285">
        <v>1000</v>
      </c>
      <c r="G320" s="171">
        <v>0</v>
      </c>
      <c r="H320" s="172">
        <v>0</v>
      </c>
      <c r="I320" s="173">
        <v>0</v>
      </c>
      <c r="J320" s="164" t="b">
        <f>IF(ISBLANK(CertifiedCrop[[#This Row],[1. Identifiant interne d’exploitation agricole*]]),"",IF(ISERROR(MATCH(CertifiedCrop[[#This Row],[1. Identifiant interne d’exploitation agricole*]],GroupMember[1. Identifiant interne d’exploitation agricole*],0)),FALSE,TRUE))</f>
        <v>1</v>
      </c>
      <c r="K320" s="164" t="b">
        <f t="array" ref="K320">IF(ISBLANK(CertifiedCrop[[#This Row],[2. Produit agricole certifié*]]),"",IF(ISERROR(MATCH(1,(#REF!=CertifiedCrop[[#This Row],[2. Produit agricole certifié*]])*(#REF!=CertifiedCrop[[#This Row],[3. Variété**]]),0)),FALSE,TRUE))</f>
        <v>0</v>
      </c>
      <c r="L320" s="21" t="s">
        <v>667</v>
      </c>
      <c r="M320" s="59" t="s">
        <v>667</v>
      </c>
      <c r="N320" s="59" t="s">
        <v>667</v>
      </c>
      <c r="O320" s="185">
        <f t="shared" si="10"/>
        <v>575</v>
      </c>
      <c r="P320" s="185">
        <f t="shared" si="11"/>
        <v>500</v>
      </c>
      <c r="Q320" s="165" t="str">
        <f ca="1">IFERROR((VLOOKUP(A320,GM_Table,8,FALSE)-SUMIFS(D:D,A:A,A320,B:B,B320,C:C,C320)),"")</f>
        <v/>
      </c>
      <c r="R320" s="165" t="str">
        <f ca="1">IFERROR(CONCATENATE(VLOOKUP(A320,GM_Table,12,FALSE)," ",(VLOOKUP(A320,GM_Table,13,FALSE))),"")</f>
        <v/>
      </c>
    </row>
    <row r="321" spans="1:18" ht="15" x14ac:dyDescent="0.2">
      <c r="A321" s="155" t="s">
        <v>1617</v>
      </c>
      <c r="B321" s="169" t="s">
        <v>2985</v>
      </c>
      <c r="C321" s="169" t="s">
        <v>667</v>
      </c>
      <c r="D321" s="281">
        <v>5</v>
      </c>
      <c r="E321" s="285">
        <v>2980</v>
      </c>
      <c r="F321" s="285">
        <v>2850</v>
      </c>
      <c r="G321" s="171">
        <v>0</v>
      </c>
      <c r="H321" s="172">
        <v>0</v>
      </c>
      <c r="I321" s="173">
        <v>0</v>
      </c>
      <c r="J321" s="164" t="b">
        <f>IF(ISBLANK(CertifiedCrop[[#This Row],[1. Identifiant interne d’exploitation agricole*]]),"",IF(ISERROR(MATCH(CertifiedCrop[[#This Row],[1. Identifiant interne d’exploitation agricole*]],GroupMember[1. Identifiant interne d’exploitation agricole*],0)),FALSE,TRUE))</f>
        <v>1</v>
      </c>
      <c r="K321" s="164" t="b">
        <f t="array" ref="K321">IF(ISBLANK(CertifiedCrop[[#This Row],[2. Produit agricole certifié*]]),"",IF(ISERROR(MATCH(1,(#REF!=CertifiedCrop[[#This Row],[2. Produit agricole certifié*]])*(#REF!=CertifiedCrop[[#This Row],[3. Variété**]]),0)),FALSE,TRUE))</f>
        <v>0</v>
      </c>
      <c r="L321" s="21" t="s">
        <v>667</v>
      </c>
      <c r="M321" s="59" t="s">
        <v>667</v>
      </c>
      <c r="N321" s="59" t="s">
        <v>667</v>
      </c>
      <c r="O321" s="185">
        <f t="shared" si="10"/>
        <v>596</v>
      </c>
      <c r="P321" s="185">
        <f t="shared" si="11"/>
        <v>570</v>
      </c>
      <c r="Q321" s="165" t="str">
        <f ca="1">IFERROR((VLOOKUP(A321,GM_Table,8,FALSE)-SUMIFS(D:D,A:A,A321,B:B,B321,C:C,C321)),"")</f>
        <v/>
      </c>
      <c r="R321" s="165" t="str">
        <f ca="1">IFERROR(CONCATENATE(VLOOKUP(A321,GM_Table,12,FALSE)," ",(VLOOKUP(A321,GM_Table,13,FALSE))),"")</f>
        <v/>
      </c>
    </row>
    <row r="322" spans="1:18" ht="15" x14ac:dyDescent="0.2">
      <c r="A322" s="155" t="s">
        <v>1619</v>
      </c>
      <c r="B322" s="169" t="s">
        <v>2985</v>
      </c>
      <c r="C322" s="169" t="s">
        <v>667</v>
      </c>
      <c r="D322" s="281">
        <v>2</v>
      </c>
      <c r="E322" s="285">
        <v>1150</v>
      </c>
      <c r="F322" s="285">
        <v>1000</v>
      </c>
      <c r="G322" s="171">
        <v>0</v>
      </c>
      <c r="H322" s="172">
        <v>0</v>
      </c>
      <c r="I322" s="173">
        <v>0</v>
      </c>
      <c r="J322" s="164" t="b">
        <f>IF(ISBLANK(CertifiedCrop[[#This Row],[1. Identifiant interne d’exploitation agricole*]]),"",IF(ISERROR(MATCH(CertifiedCrop[[#This Row],[1. Identifiant interne d’exploitation agricole*]],GroupMember[1. Identifiant interne d’exploitation agricole*],0)),FALSE,TRUE))</f>
        <v>1</v>
      </c>
      <c r="K322" s="164" t="b">
        <f t="array" ref="K322">IF(ISBLANK(CertifiedCrop[[#This Row],[2. Produit agricole certifié*]]),"",IF(ISERROR(MATCH(1,(#REF!=CertifiedCrop[[#This Row],[2. Produit agricole certifié*]])*(#REF!=CertifiedCrop[[#This Row],[3. Variété**]]),0)),FALSE,TRUE))</f>
        <v>0</v>
      </c>
      <c r="L322" s="21" t="s">
        <v>667</v>
      </c>
      <c r="M322" s="59" t="s">
        <v>667</v>
      </c>
      <c r="N322" s="59" t="s">
        <v>667</v>
      </c>
      <c r="O322" s="185">
        <f t="shared" si="10"/>
        <v>575</v>
      </c>
      <c r="P322" s="185">
        <f t="shared" si="11"/>
        <v>500</v>
      </c>
      <c r="Q322" s="165" t="str">
        <f ca="1">IFERROR((VLOOKUP(A322,GM_Table,8,FALSE)-SUMIFS(D:D,A:A,A322,B:B,B322,C:C,C322)),"")</f>
        <v/>
      </c>
      <c r="R322" s="165" t="str">
        <f ca="1">IFERROR(CONCATENATE(VLOOKUP(A322,GM_Table,12,FALSE)," ",(VLOOKUP(A322,GM_Table,13,FALSE))),"")</f>
        <v/>
      </c>
    </row>
    <row r="323" spans="1:18" ht="15" x14ac:dyDescent="0.2">
      <c r="A323" s="155" t="s">
        <v>1621</v>
      </c>
      <c r="B323" s="169" t="s">
        <v>2985</v>
      </c>
      <c r="C323" s="169" t="s">
        <v>667</v>
      </c>
      <c r="D323" s="281">
        <v>1</v>
      </c>
      <c r="E323" s="285">
        <v>575</v>
      </c>
      <c r="F323" s="285">
        <v>500</v>
      </c>
      <c r="G323" s="171">
        <v>0</v>
      </c>
      <c r="H323" s="172">
        <v>0</v>
      </c>
      <c r="I323" s="173">
        <v>0</v>
      </c>
      <c r="J323" s="164" t="b">
        <f>IF(ISBLANK(CertifiedCrop[[#This Row],[1. Identifiant interne d’exploitation agricole*]]),"",IF(ISERROR(MATCH(CertifiedCrop[[#This Row],[1. Identifiant interne d’exploitation agricole*]],GroupMember[1. Identifiant interne d’exploitation agricole*],0)),FALSE,TRUE))</f>
        <v>1</v>
      </c>
      <c r="K323" s="164" t="b">
        <f t="array" ref="K323">IF(ISBLANK(CertifiedCrop[[#This Row],[2. Produit agricole certifié*]]),"",IF(ISERROR(MATCH(1,(#REF!=CertifiedCrop[[#This Row],[2. Produit agricole certifié*]])*(#REF!=CertifiedCrop[[#This Row],[3. Variété**]]),0)),FALSE,TRUE))</f>
        <v>0</v>
      </c>
      <c r="L323" s="21" t="s">
        <v>667</v>
      </c>
      <c r="M323" s="59" t="s">
        <v>667</v>
      </c>
      <c r="N323" s="59" t="s">
        <v>667</v>
      </c>
      <c r="O323" s="185">
        <f t="shared" si="10"/>
        <v>575</v>
      </c>
      <c r="P323" s="185">
        <f t="shared" si="11"/>
        <v>500</v>
      </c>
      <c r="Q323" s="165" t="str">
        <f ca="1">IFERROR((VLOOKUP(A323,GM_Table,8,FALSE)-SUMIFS(D:D,A:A,A323,B:B,B323,C:C,C323)),"")</f>
        <v/>
      </c>
      <c r="R323" s="165" t="str">
        <f ca="1">IFERROR(CONCATENATE(VLOOKUP(A323,GM_Table,12,FALSE)," ",(VLOOKUP(A323,GM_Table,13,FALSE))),"")</f>
        <v/>
      </c>
    </row>
    <row r="324" spans="1:18" ht="15" x14ac:dyDescent="0.2">
      <c r="A324" s="155" t="s">
        <v>1624</v>
      </c>
      <c r="B324" s="169" t="s">
        <v>2985</v>
      </c>
      <c r="C324" s="169" t="s">
        <v>667</v>
      </c>
      <c r="D324" s="281">
        <v>20</v>
      </c>
      <c r="E324" s="285">
        <v>11900</v>
      </c>
      <c r="F324" s="285">
        <v>11050</v>
      </c>
      <c r="G324" s="171">
        <v>0</v>
      </c>
      <c r="H324" s="172">
        <v>0</v>
      </c>
      <c r="I324" s="173">
        <v>0</v>
      </c>
      <c r="J324" s="164" t="b">
        <f>IF(ISBLANK(CertifiedCrop[[#This Row],[1. Identifiant interne d’exploitation agricole*]]),"",IF(ISERROR(MATCH(CertifiedCrop[[#This Row],[1. Identifiant interne d’exploitation agricole*]],GroupMember[1. Identifiant interne d’exploitation agricole*],0)),FALSE,TRUE))</f>
        <v>1</v>
      </c>
      <c r="K324" s="164" t="b">
        <f t="array" ref="K324">IF(ISBLANK(CertifiedCrop[[#This Row],[2. Produit agricole certifié*]]),"",IF(ISERROR(MATCH(1,(#REF!=CertifiedCrop[[#This Row],[2. Produit agricole certifié*]])*(#REF!=CertifiedCrop[[#This Row],[3. Variété**]]),0)),FALSE,TRUE))</f>
        <v>0</v>
      </c>
      <c r="L324" s="21" t="s">
        <v>667</v>
      </c>
      <c r="M324" s="59" t="s">
        <v>667</v>
      </c>
      <c r="N324" s="59" t="s">
        <v>667</v>
      </c>
      <c r="O324" s="185">
        <f t="shared" si="10"/>
        <v>595</v>
      </c>
      <c r="P324" s="185">
        <f t="shared" si="11"/>
        <v>552.5</v>
      </c>
      <c r="Q324" s="165" t="str">
        <f ca="1">IFERROR((VLOOKUP(A324,GM_Table,8,FALSE)-SUMIFS(D:D,A:A,A324,B:B,B324,C:C,C324)),"")</f>
        <v/>
      </c>
      <c r="R324" s="165" t="str">
        <f ca="1">IFERROR(CONCATENATE(VLOOKUP(A324,GM_Table,12,FALSE)," ",(VLOOKUP(A324,GM_Table,13,FALSE))),"")</f>
        <v/>
      </c>
    </row>
    <row r="325" spans="1:18" ht="15" x14ac:dyDescent="0.2">
      <c r="A325" s="155" t="s">
        <v>1626</v>
      </c>
      <c r="B325" s="169" t="s">
        <v>2985</v>
      </c>
      <c r="C325" s="169" t="s">
        <v>667</v>
      </c>
      <c r="D325" s="281">
        <v>2</v>
      </c>
      <c r="E325" s="285">
        <v>1192</v>
      </c>
      <c r="F325" s="285">
        <v>1100</v>
      </c>
      <c r="G325" s="171">
        <v>0</v>
      </c>
      <c r="H325" s="172">
        <v>0</v>
      </c>
      <c r="I325" s="173">
        <v>0</v>
      </c>
      <c r="J325" s="164" t="b">
        <f>IF(ISBLANK(CertifiedCrop[[#This Row],[1. Identifiant interne d’exploitation agricole*]]),"",IF(ISERROR(MATCH(CertifiedCrop[[#This Row],[1. Identifiant interne d’exploitation agricole*]],GroupMember[1. Identifiant interne d’exploitation agricole*],0)),FALSE,TRUE))</f>
        <v>1</v>
      </c>
      <c r="K325" s="164" t="b">
        <f t="array" ref="K325">IF(ISBLANK(CertifiedCrop[[#This Row],[2. Produit agricole certifié*]]),"",IF(ISERROR(MATCH(1,(#REF!=CertifiedCrop[[#This Row],[2. Produit agricole certifié*]])*(#REF!=CertifiedCrop[[#This Row],[3. Variété**]]),0)),FALSE,TRUE))</f>
        <v>0</v>
      </c>
      <c r="L325" s="21" t="s">
        <v>667</v>
      </c>
      <c r="M325" s="59" t="s">
        <v>667</v>
      </c>
      <c r="N325" s="59" t="s">
        <v>667</v>
      </c>
      <c r="O325" s="185">
        <f t="shared" si="10"/>
        <v>596</v>
      </c>
      <c r="P325" s="185">
        <f t="shared" si="11"/>
        <v>550</v>
      </c>
      <c r="Q325" s="165" t="str">
        <f ca="1">IFERROR((VLOOKUP(A325,GM_Table,8,FALSE)-SUMIFS(D:D,A:A,A325,B:B,B325,C:C,C325)),"")</f>
        <v/>
      </c>
      <c r="R325" s="165" t="str">
        <f ca="1">IFERROR(CONCATENATE(VLOOKUP(A325,GM_Table,12,FALSE)," ",(VLOOKUP(A325,GM_Table,13,FALSE))),"")</f>
        <v/>
      </c>
    </row>
    <row r="326" spans="1:18" ht="15" x14ac:dyDescent="0.2">
      <c r="A326" s="155" t="s">
        <v>1629</v>
      </c>
      <c r="B326" s="169" t="s">
        <v>2985</v>
      </c>
      <c r="C326" s="169" t="s">
        <v>667</v>
      </c>
      <c r="D326" s="281">
        <v>2</v>
      </c>
      <c r="E326" s="285">
        <v>1150</v>
      </c>
      <c r="F326" s="285">
        <v>1000</v>
      </c>
      <c r="G326" s="171">
        <v>0</v>
      </c>
      <c r="H326" s="172">
        <v>0</v>
      </c>
      <c r="I326" s="173">
        <v>0</v>
      </c>
      <c r="J326" s="164" t="b">
        <f>IF(ISBLANK(CertifiedCrop[[#This Row],[1. Identifiant interne d’exploitation agricole*]]),"",IF(ISERROR(MATCH(CertifiedCrop[[#This Row],[1. Identifiant interne d’exploitation agricole*]],GroupMember[1. Identifiant interne d’exploitation agricole*],0)),FALSE,TRUE))</f>
        <v>1</v>
      </c>
      <c r="K326" s="164" t="b">
        <f t="array" ref="K326">IF(ISBLANK(CertifiedCrop[[#This Row],[2. Produit agricole certifié*]]),"",IF(ISERROR(MATCH(1,(#REF!=CertifiedCrop[[#This Row],[2. Produit agricole certifié*]])*(#REF!=CertifiedCrop[[#This Row],[3. Variété**]]),0)),FALSE,TRUE))</f>
        <v>0</v>
      </c>
      <c r="L326" s="21" t="s">
        <v>667</v>
      </c>
      <c r="M326" s="59" t="s">
        <v>667</v>
      </c>
      <c r="N326" s="59" t="s">
        <v>667</v>
      </c>
      <c r="O326" s="185">
        <f t="shared" si="10"/>
        <v>575</v>
      </c>
      <c r="P326" s="185">
        <f t="shared" si="11"/>
        <v>500</v>
      </c>
      <c r="Q326" s="165" t="str">
        <f ca="1">IFERROR((VLOOKUP(A326,GM_Table,8,FALSE)-SUMIFS(D:D,A:A,A326,B:B,B326,C:C,C326)),"")</f>
        <v/>
      </c>
      <c r="R326" s="165" t="str">
        <f ca="1">IFERROR(CONCATENATE(VLOOKUP(A326,GM_Table,12,FALSE)," ",(VLOOKUP(A326,GM_Table,13,FALSE))),"")</f>
        <v/>
      </c>
    </row>
    <row r="327" spans="1:18" ht="15" x14ac:dyDescent="0.2">
      <c r="A327" s="155" t="s">
        <v>1631</v>
      </c>
      <c r="B327" s="169" t="s">
        <v>2985</v>
      </c>
      <c r="C327" s="169" t="s">
        <v>667</v>
      </c>
      <c r="D327" s="281">
        <v>2</v>
      </c>
      <c r="E327" s="285">
        <v>1192</v>
      </c>
      <c r="F327" s="285">
        <v>1100</v>
      </c>
      <c r="G327" s="171">
        <v>0</v>
      </c>
      <c r="H327" s="172">
        <v>0</v>
      </c>
      <c r="I327" s="173">
        <v>0</v>
      </c>
      <c r="J327" s="164" t="b">
        <f>IF(ISBLANK(CertifiedCrop[[#This Row],[1. Identifiant interne d’exploitation agricole*]]),"",IF(ISERROR(MATCH(CertifiedCrop[[#This Row],[1. Identifiant interne d’exploitation agricole*]],GroupMember[1. Identifiant interne d’exploitation agricole*],0)),FALSE,TRUE))</f>
        <v>1</v>
      </c>
      <c r="K327" s="164" t="b">
        <f t="array" ref="K327">IF(ISBLANK(CertifiedCrop[[#This Row],[2. Produit agricole certifié*]]),"",IF(ISERROR(MATCH(1,(#REF!=CertifiedCrop[[#This Row],[2. Produit agricole certifié*]])*(#REF!=CertifiedCrop[[#This Row],[3. Variété**]]),0)),FALSE,TRUE))</f>
        <v>0</v>
      </c>
      <c r="L327" s="21" t="s">
        <v>667</v>
      </c>
      <c r="M327" s="59" t="s">
        <v>667</v>
      </c>
      <c r="N327" s="59" t="s">
        <v>667</v>
      </c>
      <c r="O327" s="185">
        <f t="shared" si="10"/>
        <v>596</v>
      </c>
      <c r="P327" s="185">
        <f t="shared" si="11"/>
        <v>550</v>
      </c>
      <c r="Q327" s="165" t="str">
        <f ca="1">IFERROR((VLOOKUP(A327,GM_Table,8,FALSE)-SUMIFS(D:D,A:A,A327,B:B,B327,C:C,C327)),"")</f>
        <v/>
      </c>
      <c r="R327" s="165" t="str">
        <f ca="1">IFERROR(CONCATENATE(VLOOKUP(A327,GM_Table,12,FALSE)," ",(VLOOKUP(A327,GM_Table,13,FALSE))),"")</f>
        <v/>
      </c>
    </row>
    <row r="328" spans="1:18" ht="15" x14ac:dyDescent="0.2">
      <c r="A328" s="155" t="s">
        <v>1633</v>
      </c>
      <c r="B328" s="169" t="s">
        <v>2985</v>
      </c>
      <c r="C328" s="169" t="s">
        <v>667</v>
      </c>
      <c r="D328" s="281">
        <v>2</v>
      </c>
      <c r="E328" s="285">
        <v>1150</v>
      </c>
      <c r="F328" s="285">
        <v>1000</v>
      </c>
      <c r="G328" s="171">
        <v>0</v>
      </c>
      <c r="H328" s="172">
        <v>0</v>
      </c>
      <c r="I328" s="173">
        <v>0</v>
      </c>
      <c r="J328" s="164" t="b">
        <f>IF(ISBLANK(CertifiedCrop[[#This Row],[1. Identifiant interne d’exploitation agricole*]]),"",IF(ISERROR(MATCH(CertifiedCrop[[#This Row],[1. Identifiant interne d’exploitation agricole*]],GroupMember[1. Identifiant interne d’exploitation agricole*],0)),FALSE,TRUE))</f>
        <v>1</v>
      </c>
      <c r="K328" s="164" t="b">
        <f t="array" ref="K328">IF(ISBLANK(CertifiedCrop[[#This Row],[2. Produit agricole certifié*]]),"",IF(ISERROR(MATCH(1,(#REF!=CertifiedCrop[[#This Row],[2. Produit agricole certifié*]])*(#REF!=CertifiedCrop[[#This Row],[3. Variété**]]),0)),FALSE,TRUE))</f>
        <v>0</v>
      </c>
      <c r="L328" s="21" t="s">
        <v>667</v>
      </c>
      <c r="M328" s="59" t="s">
        <v>667</v>
      </c>
      <c r="N328" s="59" t="s">
        <v>667</v>
      </c>
      <c r="O328" s="185">
        <f t="shared" si="10"/>
        <v>575</v>
      </c>
      <c r="P328" s="185">
        <f t="shared" si="11"/>
        <v>500</v>
      </c>
      <c r="Q328" s="165" t="str">
        <f ca="1">IFERROR((VLOOKUP(A328,GM_Table,8,FALSE)-SUMIFS(D:D,A:A,A328,B:B,B328,C:C,C328)),"")</f>
        <v/>
      </c>
      <c r="R328" s="165" t="str">
        <f ca="1">IFERROR(CONCATENATE(VLOOKUP(A328,GM_Table,12,FALSE)," ",(VLOOKUP(A328,GM_Table,13,FALSE))),"")</f>
        <v/>
      </c>
    </row>
    <row r="329" spans="1:18" ht="15" x14ac:dyDescent="0.2">
      <c r="A329" s="155" t="s">
        <v>1636</v>
      </c>
      <c r="B329" s="169" t="s">
        <v>2985</v>
      </c>
      <c r="C329" s="169" t="s">
        <v>667</v>
      </c>
      <c r="D329" s="281">
        <v>2</v>
      </c>
      <c r="E329" s="285">
        <v>1150</v>
      </c>
      <c r="F329" s="285">
        <v>1000</v>
      </c>
      <c r="G329" s="171">
        <v>0</v>
      </c>
      <c r="H329" s="172">
        <v>0</v>
      </c>
      <c r="I329" s="173">
        <v>0</v>
      </c>
      <c r="J329" s="164" t="b">
        <f>IF(ISBLANK(CertifiedCrop[[#This Row],[1. Identifiant interne d’exploitation agricole*]]),"",IF(ISERROR(MATCH(CertifiedCrop[[#This Row],[1. Identifiant interne d’exploitation agricole*]],GroupMember[1. Identifiant interne d’exploitation agricole*],0)),FALSE,TRUE))</f>
        <v>1</v>
      </c>
      <c r="K329" s="164" t="b">
        <f t="array" ref="K329">IF(ISBLANK(CertifiedCrop[[#This Row],[2. Produit agricole certifié*]]),"",IF(ISERROR(MATCH(1,(#REF!=CertifiedCrop[[#This Row],[2. Produit agricole certifié*]])*(#REF!=CertifiedCrop[[#This Row],[3. Variété**]]),0)),FALSE,TRUE))</f>
        <v>0</v>
      </c>
      <c r="L329" s="21" t="s">
        <v>667</v>
      </c>
      <c r="M329" s="59" t="s">
        <v>667</v>
      </c>
      <c r="N329" s="59" t="s">
        <v>667</v>
      </c>
      <c r="O329" s="185">
        <f t="shared" si="10"/>
        <v>575</v>
      </c>
      <c r="P329" s="185">
        <f t="shared" si="11"/>
        <v>500</v>
      </c>
      <c r="Q329" s="165" t="str">
        <f ca="1">IFERROR((VLOOKUP(A329,GM_Table,8,FALSE)-SUMIFS(D:D,A:A,A329,B:B,B329,C:C,C329)),"")</f>
        <v/>
      </c>
      <c r="R329" s="165" t="str">
        <f ca="1">IFERROR(CONCATENATE(VLOOKUP(A329,GM_Table,12,FALSE)," ",(VLOOKUP(A329,GM_Table,13,FALSE))),"")</f>
        <v/>
      </c>
    </row>
    <row r="330" spans="1:18" ht="15" x14ac:dyDescent="0.2">
      <c r="A330" s="155" t="s">
        <v>1638</v>
      </c>
      <c r="B330" s="169" t="s">
        <v>2985</v>
      </c>
      <c r="C330" s="169" t="s">
        <v>667</v>
      </c>
      <c r="D330" s="281">
        <v>1</v>
      </c>
      <c r="E330" s="285">
        <v>575</v>
      </c>
      <c r="F330" s="285">
        <v>500</v>
      </c>
      <c r="G330" s="171">
        <v>0</v>
      </c>
      <c r="H330" s="172">
        <v>0</v>
      </c>
      <c r="I330" s="173">
        <v>0</v>
      </c>
      <c r="J330" s="164" t="b">
        <f>IF(ISBLANK(CertifiedCrop[[#This Row],[1. Identifiant interne d’exploitation agricole*]]),"",IF(ISERROR(MATCH(CertifiedCrop[[#This Row],[1. Identifiant interne d’exploitation agricole*]],GroupMember[1. Identifiant interne d’exploitation agricole*],0)),FALSE,TRUE))</f>
        <v>1</v>
      </c>
      <c r="K330" s="164" t="b">
        <f t="array" ref="K330">IF(ISBLANK(CertifiedCrop[[#This Row],[2. Produit agricole certifié*]]),"",IF(ISERROR(MATCH(1,(#REF!=CertifiedCrop[[#This Row],[2. Produit agricole certifié*]])*(#REF!=CertifiedCrop[[#This Row],[3. Variété**]]),0)),FALSE,TRUE))</f>
        <v>0</v>
      </c>
      <c r="L330" s="21" t="s">
        <v>667</v>
      </c>
      <c r="M330" s="59" t="s">
        <v>667</v>
      </c>
      <c r="N330" s="59" t="s">
        <v>667</v>
      </c>
      <c r="O330" s="185">
        <f t="shared" si="10"/>
        <v>575</v>
      </c>
      <c r="P330" s="185">
        <f t="shared" si="11"/>
        <v>500</v>
      </c>
      <c r="Q330" s="165" t="str">
        <f ca="1">IFERROR((VLOOKUP(A330,GM_Table,8,FALSE)-SUMIFS(D:D,A:A,A330,B:B,B330,C:C,C330)),"")</f>
        <v/>
      </c>
      <c r="R330" s="165" t="str">
        <f ca="1">IFERROR(CONCATENATE(VLOOKUP(A330,GM_Table,12,FALSE)," ",(VLOOKUP(A330,GM_Table,13,FALSE))),"")</f>
        <v/>
      </c>
    </row>
    <row r="331" spans="1:18" ht="15" x14ac:dyDescent="0.2">
      <c r="A331" s="155" t="s">
        <v>1641</v>
      </c>
      <c r="B331" s="169" t="s">
        <v>2985</v>
      </c>
      <c r="C331" s="169" t="s">
        <v>667</v>
      </c>
      <c r="D331" s="281">
        <v>2</v>
      </c>
      <c r="E331" s="285">
        <v>1150</v>
      </c>
      <c r="F331" s="285">
        <v>1000</v>
      </c>
      <c r="G331" s="171">
        <v>0</v>
      </c>
      <c r="H331" s="172">
        <v>0</v>
      </c>
      <c r="I331" s="173">
        <v>0</v>
      </c>
      <c r="J331" s="164" t="b">
        <f>IF(ISBLANK(CertifiedCrop[[#This Row],[1. Identifiant interne d’exploitation agricole*]]),"",IF(ISERROR(MATCH(CertifiedCrop[[#This Row],[1. Identifiant interne d’exploitation agricole*]],GroupMember[1. Identifiant interne d’exploitation agricole*],0)),FALSE,TRUE))</f>
        <v>1</v>
      </c>
      <c r="K331" s="164" t="b">
        <f t="array" ref="K331">IF(ISBLANK(CertifiedCrop[[#This Row],[2. Produit agricole certifié*]]),"",IF(ISERROR(MATCH(1,(#REF!=CertifiedCrop[[#This Row],[2. Produit agricole certifié*]])*(#REF!=CertifiedCrop[[#This Row],[3. Variété**]]),0)),FALSE,TRUE))</f>
        <v>0</v>
      </c>
      <c r="L331" s="21" t="s">
        <v>667</v>
      </c>
      <c r="M331" s="59" t="s">
        <v>667</v>
      </c>
      <c r="N331" s="59" t="s">
        <v>667</v>
      </c>
      <c r="O331" s="185">
        <f t="shared" si="10"/>
        <v>575</v>
      </c>
      <c r="P331" s="185">
        <f t="shared" si="11"/>
        <v>500</v>
      </c>
      <c r="Q331" s="165" t="str">
        <f ca="1">IFERROR((VLOOKUP(A331,GM_Table,8,FALSE)-SUMIFS(D:D,A:A,A331,B:B,B331,C:C,C331)),"")</f>
        <v/>
      </c>
      <c r="R331" s="165" t="str">
        <f ca="1">IFERROR(CONCATENATE(VLOOKUP(A331,GM_Table,12,FALSE)," ",(VLOOKUP(A331,GM_Table,13,FALSE))),"")</f>
        <v/>
      </c>
    </row>
    <row r="332" spans="1:18" ht="15" x14ac:dyDescent="0.2">
      <c r="A332" s="155" t="s">
        <v>1643</v>
      </c>
      <c r="B332" s="169" t="s">
        <v>2985</v>
      </c>
      <c r="C332" s="169" t="s">
        <v>667</v>
      </c>
      <c r="D332" s="281">
        <v>1</v>
      </c>
      <c r="E332" s="285">
        <v>575</v>
      </c>
      <c r="F332" s="285">
        <v>500</v>
      </c>
      <c r="G332" s="171">
        <v>0</v>
      </c>
      <c r="H332" s="172">
        <v>0</v>
      </c>
      <c r="I332" s="173">
        <v>0</v>
      </c>
      <c r="J332" s="164" t="b">
        <f>IF(ISBLANK(CertifiedCrop[[#This Row],[1. Identifiant interne d’exploitation agricole*]]),"",IF(ISERROR(MATCH(CertifiedCrop[[#This Row],[1. Identifiant interne d’exploitation agricole*]],GroupMember[1. Identifiant interne d’exploitation agricole*],0)),FALSE,TRUE))</f>
        <v>1</v>
      </c>
      <c r="K332" s="164" t="b">
        <f t="array" ref="K332">IF(ISBLANK(CertifiedCrop[[#This Row],[2. Produit agricole certifié*]]),"",IF(ISERROR(MATCH(1,(#REF!=CertifiedCrop[[#This Row],[2. Produit agricole certifié*]])*(#REF!=CertifiedCrop[[#This Row],[3. Variété**]]),0)),FALSE,TRUE))</f>
        <v>0</v>
      </c>
      <c r="L332" s="21" t="s">
        <v>667</v>
      </c>
      <c r="M332" s="59" t="s">
        <v>667</v>
      </c>
      <c r="N332" s="59" t="s">
        <v>667</v>
      </c>
      <c r="O332" s="185">
        <f t="shared" si="10"/>
        <v>575</v>
      </c>
      <c r="P332" s="185">
        <f t="shared" si="11"/>
        <v>500</v>
      </c>
      <c r="Q332" s="165" t="str">
        <f ca="1">IFERROR((VLOOKUP(A332,GM_Table,8,FALSE)-SUMIFS(D:D,A:A,A332,B:B,B332,C:C,C332)),"")</f>
        <v/>
      </c>
      <c r="R332" s="165" t="str">
        <f ca="1">IFERROR(CONCATENATE(VLOOKUP(A332,GM_Table,12,FALSE)," ",(VLOOKUP(A332,GM_Table,13,FALSE))),"")</f>
        <v/>
      </c>
    </row>
    <row r="333" spans="1:18" ht="15" x14ac:dyDescent="0.2">
      <c r="A333" s="155" t="s">
        <v>1645</v>
      </c>
      <c r="B333" s="169" t="s">
        <v>2985</v>
      </c>
      <c r="C333" s="169" t="s">
        <v>667</v>
      </c>
      <c r="D333" s="281">
        <v>2</v>
      </c>
      <c r="E333" s="285">
        <v>1150</v>
      </c>
      <c r="F333" s="285">
        <v>1000</v>
      </c>
      <c r="G333" s="171">
        <v>0</v>
      </c>
      <c r="H333" s="172">
        <v>0</v>
      </c>
      <c r="I333" s="173">
        <v>0</v>
      </c>
      <c r="J333" s="164" t="b">
        <f>IF(ISBLANK(CertifiedCrop[[#This Row],[1. Identifiant interne d’exploitation agricole*]]),"",IF(ISERROR(MATCH(CertifiedCrop[[#This Row],[1. Identifiant interne d’exploitation agricole*]],GroupMember[1. Identifiant interne d’exploitation agricole*],0)),FALSE,TRUE))</f>
        <v>1</v>
      </c>
      <c r="K333" s="164" t="b">
        <f t="array" ref="K333">IF(ISBLANK(CertifiedCrop[[#This Row],[2. Produit agricole certifié*]]),"",IF(ISERROR(MATCH(1,(#REF!=CertifiedCrop[[#This Row],[2. Produit agricole certifié*]])*(#REF!=CertifiedCrop[[#This Row],[3. Variété**]]),0)),FALSE,TRUE))</f>
        <v>0</v>
      </c>
      <c r="L333" s="21" t="s">
        <v>667</v>
      </c>
      <c r="M333" s="59" t="s">
        <v>667</v>
      </c>
      <c r="N333" s="59" t="s">
        <v>667</v>
      </c>
      <c r="O333" s="185">
        <f t="shared" si="10"/>
        <v>575</v>
      </c>
      <c r="P333" s="185">
        <f t="shared" si="11"/>
        <v>500</v>
      </c>
      <c r="Q333" s="165" t="str">
        <f ca="1">IFERROR((VLOOKUP(A333,GM_Table,8,FALSE)-SUMIFS(D:D,A:A,A333,B:B,B333,C:C,C333)),"")</f>
        <v/>
      </c>
      <c r="R333" s="165" t="str">
        <f ca="1">IFERROR(CONCATENATE(VLOOKUP(A333,GM_Table,12,FALSE)," ",(VLOOKUP(A333,GM_Table,13,FALSE))),"")</f>
        <v/>
      </c>
    </row>
    <row r="334" spans="1:18" ht="15" x14ac:dyDescent="0.2">
      <c r="A334" s="155" t="s">
        <v>1647</v>
      </c>
      <c r="B334" s="169" t="s">
        <v>2985</v>
      </c>
      <c r="C334" s="169" t="s">
        <v>667</v>
      </c>
      <c r="D334" s="281">
        <v>2</v>
      </c>
      <c r="E334" s="285">
        <v>1150</v>
      </c>
      <c r="F334" s="285">
        <v>1000</v>
      </c>
      <c r="G334" s="171">
        <v>0</v>
      </c>
      <c r="H334" s="172">
        <v>0</v>
      </c>
      <c r="I334" s="173">
        <v>0</v>
      </c>
      <c r="J334" s="164" t="b">
        <f>IF(ISBLANK(CertifiedCrop[[#This Row],[1. Identifiant interne d’exploitation agricole*]]),"",IF(ISERROR(MATCH(CertifiedCrop[[#This Row],[1. Identifiant interne d’exploitation agricole*]],GroupMember[1. Identifiant interne d’exploitation agricole*],0)),FALSE,TRUE))</f>
        <v>1</v>
      </c>
      <c r="K334" s="164" t="b">
        <f t="array" ref="K334">IF(ISBLANK(CertifiedCrop[[#This Row],[2. Produit agricole certifié*]]),"",IF(ISERROR(MATCH(1,(#REF!=CertifiedCrop[[#This Row],[2. Produit agricole certifié*]])*(#REF!=CertifiedCrop[[#This Row],[3. Variété**]]),0)),FALSE,TRUE))</f>
        <v>0</v>
      </c>
      <c r="L334" s="21" t="s">
        <v>667</v>
      </c>
      <c r="M334" s="59" t="s">
        <v>667</v>
      </c>
      <c r="N334" s="59" t="s">
        <v>667</v>
      </c>
      <c r="O334" s="185">
        <f t="shared" si="10"/>
        <v>575</v>
      </c>
      <c r="P334" s="185">
        <f t="shared" si="11"/>
        <v>500</v>
      </c>
      <c r="Q334" s="165" t="str">
        <f ca="1">IFERROR((VLOOKUP(A334,GM_Table,8,FALSE)-SUMIFS(D:D,A:A,A334,B:B,B334,C:C,C334)),"")</f>
        <v/>
      </c>
      <c r="R334" s="165" t="str">
        <f ca="1">IFERROR(CONCATENATE(VLOOKUP(A334,GM_Table,12,FALSE)," ",(VLOOKUP(A334,GM_Table,13,FALSE))),"")</f>
        <v/>
      </c>
    </row>
    <row r="335" spans="1:18" ht="15" x14ac:dyDescent="0.2">
      <c r="A335" s="155" t="s">
        <v>1648</v>
      </c>
      <c r="B335" s="169" t="s">
        <v>2985</v>
      </c>
      <c r="C335" s="169" t="s">
        <v>667</v>
      </c>
      <c r="D335" s="281">
        <v>2</v>
      </c>
      <c r="E335" s="285">
        <v>1150</v>
      </c>
      <c r="F335" s="285">
        <v>1000</v>
      </c>
      <c r="G335" s="171">
        <v>0</v>
      </c>
      <c r="H335" s="172">
        <v>0</v>
      </c>
      <c r="I335" s="173">
        <v>0</v>
      </c>
      <c r="J335" s="164" t="b">
        <f>IF(ISBLANK(CertifiedCrop[[#This Row],[1. Identifiant interne d’exploitation agricole*]]),"",IF(ISERROR(MATCH(CertifiedCrop[[#This Row],[1. Identifiant interne d’exploitation agricole*]],GroupMember[1. Identifiant interne d’exploitation agricole*],0)),FALSE,TRUE))</f>
        <v>1</v>
      </c>
      <c r="K335" s="164" t="b">
        <f t="array" ref="K335">IF(ISBLANK(CertifiedCrop[[#This Row],[2. Produit agricole certifié*]]),"",IF(ISERROR(MATCH(1,(#REF!=CertifiedCrop[[#This Row],[2. Produit agricole certifié*]])*(#REF!=CertifiedCrop[[#This Row],[3. Variété**]]),0)),FALSE,TRUE))</f>
        <v>0</v>
      </c>
      <c r="L335" s="21" t="s">
        <v>667</v>
      </c>
      <c r="M335" s="59" t="s">
        <v>667</v>
      </c>
      <c r="N335" s="59" t="s">
        <v>667</v>
      </c>
      <c r="O335" s="185">
        <f t="shared" si="10"/>
        <v>575</v>
      </c>
      <c r="P335" s="185">
        <f t="shared" si="11"/>
        <v>500</v>
      </c>
      <c r="Q335" s="165" t="str">
        <f ca="1">IFERROR((VLOOKUP(A335,GM_Table,8,FALSE)-SUMIFS(D:D,A:A,A335,B:B,B335,C:C,C335)),"")</f>
        <v/>
      </c>
      <c r="R335" s="165" t="str">
        <f ca="1">IFERROR(CONCATENATE(VLOOKUP(A335,GM_Table,12,FALSE)," ",(VLOOKUP(A335,GM_Table,13,FALSE))),"")</f>
        <v/>
      </c>
    </row>
    <row r="336" spans="1:18" ht="15" x14ac:dyDescent="0.2">
      <c r="A336" s="155" t="s">
        <v>1651</v>
      </c>
      <c r="B336" s="169" t="s">
        <v>2985</v>
      </c>
      <c r="C336" s="169" t="s">
        <v>667</v>
      </c>
      <c r="D336" s="281">
        <v>1</v>
      </c>
      <c r="E336" s="285">
        <v>570</v>
      </c>
      <c r="F336" s="285">
        <v>500</v>
      </c>
      <c r="G336" s="171">
        <v>0</v>
      </c>
      <c r="H336" s="172">
        <v>0</v>
      </c>
      <c r="I336" s="173">
        <v>0</v>
      </c>
      <c r="J336" s="164" t="b">
        <f>IF(ISBLANK(CertifiedCrop[[#This Row],[1. Identifiant interne d’exploitation agricole*]]),"",IF(ISERROR(MATCH(CertifiedCrop[[#This Row],[1. Identifiant interne d’exploitation agricole*]],GroupMember[1. Identifiant interne d’exploitation agricole*],0)),FALSE,TRUE))</f>
        <v>1</v>
      </c>
      <c r="K336" s="164" t="b">
        <f t="array" ref="K336">IF(ISBLANK(CertifiedCrop[[#This Row],[2. Produit agricole certifié*]]),"",IF(ISERROR(MATCH(1,(#REF!=CertifiedCrop[[#This Row],[2. Produit agricole certifié*]])*(#REF!=CertifiedCrop[[#This Row],[3. Variété**]]),0)),FALSE,TRUE))</f>
        <v>0</v>
      </c>
      <c r="L336" s="21" t="s">
        <v>667</v>
      </c>
      <c r="M336" s="59" t="s">
        <v>667</v>
      </c>
      <c r="N336" s="59" t="s">
        <v>667</v>
      </c>
      <c r="O336" s="185">
        <f t="shared" si="10"/>
        <v>570</v>
      </c>
      <c r="P336" s="185">
        <f t="shared" si="11"/>
        <v>500</v>
      </c>
      <c r="Q336" s="165" t="str">
        <f ca="1">IFERROR((VLOOKUP(A336,GM_Table,8,FALSE)-SUMIFS(D:D,A:A,A336,B:B,B336,C:C,C336)),"")</f>
        <v/>
      </c>
      <c r="R336" s="165" t="str">
        <f ca="1">IFERROR(CONCATENATE(VLOOKUP(A336,GM_Table,12,FALSE)," ",(VLOOKUP(A336,GM_Table,13,FALSE))),"")</f>
        <v/>
      </c>
    </row>
    <row r="337" spans="1:18" ht="15" x14ac:dyDescent="0.2">
      <c r="A337" s="155" t="s">
        <v>1654</v>
      </c>
      <c r="B337" s="169" t="s">
        <v>2985</v>
      </c>
      <c r="C337" s="169" t="s">
        <v>667</v>
      </c>
      <c r="D337" s="281">
        <v>1</v>
      </c>
      <c r="E337" s="285">
        <v>575</v>
      </c>
      <c r="F337" s="285">
        <v>500</v>
      </c>
      <c r="G337" s="171">
        <v>0</v>
      </c>
      <c r="H337" s="172">
        <v>0</v>
      </c>
      <c r="I337" s="173">
        <v>0</v>
      </c>
      <c r="J337" s="164" t="b">
        <f>IF(ISBLANK(CertifiedCrop[[#This Row],[1. Identifiant interne d’exploitation agricole*]]),"",IF(ISERROR(MATCH(CertifiedCrop[[#This Row],[1. Identifiant interne d’exploitation agricole*]],GroupMember[1. Identifiant interne d’exploitation agricole*],0)),FALSE,TRUE))</f>
        <v>1</v>
      </c>
      <c r="K337" s="164" t="b">
        <f t="array" ref="K337">IF(ISBLANK(CertifiedCrop[[#This Row],[2. Produit agricole certifié*]]),"",IF(ISERROR(MATCH(1,(#REF!=CertifiedCrop[[#This Row],[2. Produit agricole certifié*]])*(#REF!=CertifiedCrop[[#This Row],[3. Variété**]]),0)),FALSE,TRUE))</f>
        <v>0</v>
      </c>
      <c r="L337" s="21" t="s">
        <v>667</v>
      </c>
      <c r="M337" s="59" t="s">
        <v>667</v>
      </c>
      <c r="N337" s="59" t="s">
        <v>667</v>
      </c>
      <c r="O337" s="185">
        <f t="shared" si="10"/>
        <v>575</v>
      </c>
      <c r="P337" s="185">
        <f t="shared" si="11"/>
        <v>500</v>
      </c>
      <c r="Q337" s="165" t="str">
        <f ca="1">IFERROR((VLOOKUP(A337,GM_Table,8,FALSE)-SUMIFS(D:D,A:A,A337,B:B,B337,C:C,C337)),"")</f>
        <v/>
      </c>
      <c r="R337" s="165" t="str">
        <f ca="1">IFERROR(CONCATENATE(VLOOKUP(A337,GM_Table,12,FALSE)," ",(VLOOKUP(A337,GM_Table,13,FALSE))),"")</f>
        <v/>
      </c>
    </row>
    <row r="338" spans="1:18" ht="15" x14ac:dyDescent="0.2">
      <c r="A338" s="155" t="s">
        <v>1656</v>
      </c>
      <c r="B338" s="169" t="s">
        <v>2985</v>
      </c>
      <c r="C338" s="169" t="s">
        <v>667</v>
      </c>
      <c r="D338" s="281">
        <v>2</v>
      </c>
      <c r="E338" s="285">
        <v>1150</v>
      </c>
      <c r="F338" s="285">
        <v>1000</v>
      </c>
      <c r="G338" s="171">
        <v>0</v>
      </c>
      <c r="H338" s="172">
        <v>0</v>
      </c>
      <c r="I338" s="173">
        <v>0</v>
      </c>
      <c r="J338" s="164" t="b">
        <f>IF(ISBLANK(CertifiedCrop[[#This Row],[1. Identifiant interne d’exploitation agricole*]]),"",IF(ISERROR(MATCH(CertifiedCrop[[#This Row],[1. Identifiant interne d’exploitation agricole*]],GroupMember[1. Identifiant interne d’exploitation agricole*],0)),FALSE,TRUE))</f>
        <v>1</v>
      </c>
      <c r="K338" s="164" t="b">
        <f t="array" ref="K338">IF(ISBLANK(CertifiedCrop[[#This Row],[2. Produit agricole certifié*]]),"",IF(ISERROR(MATCH(1,(#REF!=CertifiedCrop[[#This Row],[2. Produit agricole certifié*]])*(#REF!=CertifiedCrop[[#This Row],[3. Variété**]]),0)),FALSE,TRUE))</f>
        <v>0</v>
      </c>
      <c r="L338" s="21" t="s">
        <v>667</v>
      </c>
      <c r="M338" s="59" t="s">
        <v>667</v>
      </c>
      <c r="N338" s="59" t="s">
        <v>667</v>
      </c>
      <c r="O338" s="185">
        <f t="shared" si="10"/>
        <v>575</v>
      </c>
      <c r="P338" s="185">
        <f t="shared" si="11"/>
        <v>500</v>
      </c>
      <c r="Q338" s="165" t="str">
        <f ca="1">IFERROR((VLOOKUP(A338,GM_Table,8,FALSE)-SUMIFS(D:D,A:A,A338,B:B,B338,C:C,C338)),"")</f>
        <v/>
      </c>
      <c r="R338" s="165" t="str">
        <f ca="1">IFERROR(CONCATENATE(VLOOKUP(A338,GM_Table,12,FALSE)," ",(VLOOKUP(A338,GM_Table,13,FALSE))),"")</f>
        <v/>
      </c>
    </row>
    <row r="339" spans="1:18" ht="15" x14ac:dyDescent="0.2">
      <c r="A339" s="155" t="s">
        <v>1658</v>
      </c>
      <c r="B339" s="169" t="s">
        <v>2985</v>
      </c>
      <c r="C339" s="169" t="s">
        <v>667</v>
      </c>
      <c r="D339" s="281">
        <v>1</v>
      </c>
      <c r="E339" s="285">
        <v>575</v>
      </c>
      <c r="F339" s="285">
        <v>500</v>
      </c>
      <c r="G339" s="171">
        <v>0</v>
      </c>
      <c r="H339" s="172">
        <v>0</v>
      </c>
      <c r="I339" s="173">
        <v>0</v>
      </c>
      <c r="J339" s="164" t="b">
        <f>IF(ISBLANK(CertifiedCrop[[#This Row],[1. Identifiant interne d’exploitation agricole*]]),"",IF(ISERROR(MATCH(CertifiedCrop[[#This Row],[1. Identifiant interne d’exploitation agricole*]],GroupMember[1. Identifiant interne d’exploitation agricole*],0)),FALSE,TRUE))</f>
        <v>1</v>
      </c>
      <c r="K339" s="164" t="b">
        <f t="array" ref="K339">IF(ISBLANK(CertifiedCrop[[#This Row],[2. Produit agricole certifié*]]),"",IF(ISERROR(MATCH(1,(#REF!=CertifiedCrop[[#This Row],[2. Produit agricole certifié*]])*(#REF!=CertifiedCrop[[#This Row],[3. Variété**]]),0)),FALSE,TRUE))</f>
        <v>0</v>
      </c>
      <c r="L339" s="21" t="s">
        <v>667</v>
      </c>
      <c r="M339" s="59" t="s">
        <v>667</v>
      </c>
      <c r="N339" s="59" t="s">
        <v>667</v>
      </c>
      <c r="O339" s="185">
        <f t="shared" si="10"/>
        <v>575</v>
      </c>
      <c r="P339" s="185">
        <f t="shared" si="11"/>
        <v>500</v>
      </c>
      <c r="Q339" s="165" t="str">
        <f ca="1">IFERROR((VLOOKUP(A339,GM_Table,8,FALSE)-SUMIFS(D:D,A:A,A339,B:B,B339,C:C,C339)),"")</f>
        <v/>
      </c>
      <c r="R339" s="165" t="str">
        <f ca="1">IFERROR(CONCATENATE(VLOOKUP(A339,GM_Table,12,FALSE)," ",(VLOOKUP(A339,GM_Table,13,FALSE))),"")</f>
        <v/>
      </c>
    </row>
    <row r="340" spans="1:18" ht="15" x14ac:dyDescent="0.2">
      <c r="A340" s="155" t="s">
        <v>1661</v>
      </c>
      <c r="B340" s="169" t="s">
        <v>2985</v>
      </c>
      <c r="C340" s="169" t="s">
        <v>667</v>
      </c>
      <c r="D340" s="281">
        <v>1</v>
      </c>
      <c r="E340" s="285">
        <v>575</v>
      </c>
      <c r="F340" s="285">
        <v>500</v>
      </c>
      <c r="G340" s="171">
        <v>0</v>
      </c>
      <c r="H340" s="172">
        <v>0</v>
      </c>
      <c r="I340" s="173">
        <v>0</v>
      </c>
      <c r="J340" s="164" t="b">
        <f>IF(ISBLANK(CertifiedCrop[[#This Row],[1. Identifiant interne d’exploitation agricole*]]),"",IF(ISERROR(MATCH(CertifiedCrop[[#This Row],[1. Identifiant interne d’exploitation agricole*]],GroupMember[1. Identifiant interne d’exploitation agricole*],0)),FALSE,TRUE))</f>
        <v>1</v>
      </c>
      <c r="K340" s="164" t="b">
        <f t="array" ref="K340">IF(ISBLANK(CertifiedCrop[[#This Row],[2. Produit agricole certifié*]]),"",IF(ISERROR(MATCH(1,(#REF!=CertifiedCrop[[#This Row],[2. Produit agricole certifié*]])*(#REF!=CertifiedCrop[[#This Row],[3. Variété**]]),0)),FALSE,TRUE))</f>
        <v>0</v>
      </c>
      <c r="L340" s="21" t="s">
        <v>667</v>
      </c>
      <c r="M340" s="59" t="s">
        <v>667</v>
      </c>
      <c r="N340" s="59" t="s">
        <v>667</v>
      </c>
      <c r="O340" s="185">
        <f t="shared" si="10"/>
        <v>575</v>
      </c>
      <c r="P340" s="185">
        <f t="shared" si="11"/>
        <v>500</v>
      </c>
      <c r="Q340" s="165" t="str">
        <f ca="1">IFERROR((VLOOKUP(A340,GM_Table,8,FALSE)-SUMIFS(D:D,A:A,A340,B:B,B340,C:C,C340)),"")</f>
        <v/>
      </c>
      <c r="R340" s="165" t="str">
        <f ca="1">IFERROR(CONCATENATE(VLOOKUP(A340,GM_Table,12,FALSE)," ",(VLOOKUP(A340,GM_Table,13,FALSE))),"")</f>
        <v/>
      </c>
    </row>
    <row r="341" spans="1:18" ht="15" x14ac:dyDescent="0.2">
      <c r="A341" s="155" t="s">
        <v>1664</v>
      </c>
      <c r="B341" s="169" t="s">
        <v>2985</v>
      </c>
      <c r="C341" s="169" t="s">
        <v>667</v>
      </c>
      <c r="D341" s="281">
        <v>2</v>
      </c>
      <c r="E341" s="285">
        <v>1150</v>
      </c>
      <c r="F341" s="285">
        <v>1000</v>
      </c>
      <c r="G341" s="171">
        <v>0</v>
      </c>
      <c r="H341" s="172">
        <v>0</v>
      </c>
      <c r="I341" s="173">
        <v>0</v>
      </c>
      <c r="J341" s="164" t="b">
        <f>IF(ISBLANK(CertifiedCrop[[#This Row],[1. Identifiant interne d’exploitation agricole*]]),"",IF(ISERROR(MATCH(CertifiedCrop[[#This Row],[1. Identifiant interne d’exploitation agricole*]],GroupMember[1. Identifiant interne d’exploitation agricole*],0)),FALSE,TRUE))</f>
        <v>1</v>
      </c>
      <c r="K341" s="164" t="b">
        <f t="array" ref="K341">IF(ISBLANK(CertifiedCrop[[#This Row],[2. Produit agricole certifié*]]),"",IF(ISERROR(MATCH(1,(#REF!=CertifiedCrop[[#This Row],[2. Produit agricole certifié*]])*(#REF!=CertifiedCrop[[#This Row],[3. Variété**]]),0)),FALSE,TRUE))</f>
        <v>0</v>
      </c>
      <c r="L341" s="21" t="s">
        <v>667</v>
      </c>
      <c r="M341" s="59" t="s">
        <v>667</v>
      </c>
      <c r="N341" s="59" t="s">
        <v>667</v>
      </c>
      <c r="O341" s="185">
        <f t="shared" si="10"/>
        <v>575</v>
      </c>
      <c r="P341" s="185">
        <f t="shared" si="11"/>
        <v>500</v>
      </c>
      <c r="Q341" s="165" t="str">
        <f ca="1">IFERROR((VLOOKUP(A341,GM_Table,8,FALSE)-SUMIFS(D:D,A:A,A341,B:B,B341,C:C,C341)),"")</f>
        <v/>
      </c>
      <c r="R341" s="165" t="str">
        <f ca="1">IFERROR(CONCATENATE(VLOOKUP(A341,GM_Table,12,FALSE)," ",(VLOOKUP(A341,GM_Table,13,FALSE))),"")</f>
        <v/>
      </c>
    </row>
    <row r="342" spans="1:18" ht="15" x14ac:dyDescent="0.2">
      <c r="A342" s="155" t="s">
        <v>1665</v>
      </c>
      <c r="B342" s="169" t="s">
        <v>2985</v>
      </c>
      <c r="C342" s="169" t="s">
        <v>667</v>
      </c>
      <c r="D342" s="281">
        <v>2</v>
      </c>
      <c r="E342" s="285">
        <v>1160</v>
      </c>
      <c r="F342" s="285">
        <v>1102</v>
      </c>
      <c r="G342" s="171">
        <v>0</v>
      </c>
      <c r="H342" s="172">
        <v>0</v>
      </c>
      <c r="I342" s="173">
        <v>0</v>
      </c>
      <c r="J342" s="164" t="b">
        <f>IF(ISBLANK(CertifiedCrop[[#This Row],[1. Identifiant interne d’exploitation agricole*]]),"",IF(ISERROR(MATCH(CertifiedCrop[[#This Row],[1. Identifiant interne d’exploitation agricole*]],GroupMember[1. Identifiant interne d’exploitation agricole*],0)),FALSE,TRUE))</f>
        <v>1</v>
      </c>
      <c r="K342" s="164" t="b">
        <f t="array" ref="K342">IF(ISBLANK(CertifiedCrop[[#This Row],[2. Produit agricole certifié*]]),"",IF(ISERROR(MATCH(1,(#REF!=CertifiedCrop[[#This Row],[2. Produit agricole certifié*]])*(#REF!=CertifiedCrop[[#This Row],[3. Variété**]]),0)),FALSE,TRUE))</f>
        <v>0</v>
      </c>
      <c r="L342" s="21" t="s">
        <v>667</v>
      </c>
      <c r="M342" s="59" t="s">
        <v>667</v>
      </c>
      <c r="N342" s="59" t="s">
        <v>667</v>
      </c>
      <c r="O342" s="185">
        <f t="shared" si="10"/>
        <v>580</v>
      </c>
      <c r="P342" s="185">
        <f t="shared" si="11"/>
        <v>551</v>
      </c>
      <c r="Q342" s="165" t="str">
        <f ca="1">IFERROR((VLOOKUP(A342,GM_Table,8,FALSE)-SUMIFS(D:D,A:A,A342,B:B,B342,C:C,C342)),"")</f>
        <v/>
      </c>
      <c r="R342" s="165" t="str">
        <f ca="1">IFERROR(CONCATENATE(VLOOKUP(A342,GM_Table,12,FALSE)," ",(VLOOKUP(A342,GM_Table,13,FALSE))),"")</f>
        <v/>
      </c>
    </row>
    <row r="343" spans="1:18" ht="15" x14ac:dyDescent="0.2">
      <c r="A343" s="155" t="s">
        <v>1668</v>
      </c>
      <c r="B343" s="169" t="s">
        <v>2985</v>
      </c>
      <c r="C343" s="169" t="s">
        <v>667</v>
      </c>
      <c r="D343" s="281">
        <v>2</v>
      </c>
      <c r="E343" s="285">
        <v>1194</v>
      </c>
      <c r="F343" s="285">
        <v>1102</v>
      </c>
      <c r="G343" s="171">
        <v>0</v>
      </c>
      <c r="H343" s="172">
        <v>0</v>
      </c>
      <c r="I343" s="173">
        <v>0</v>
      </c>
      <c r="J343" s="164" t="b">
        <f>IF(ISBLANK(CertifiedCrop[[#This Row],[1. Identifiant interne d’exploitation agricole*]]),"",IF(ISERROR(MATCH(CertifiedCrop[[#This Row],[1. Identifiant interne d’exploitation agricole*]],GroupMember[1. Identifiant interne d’exploitation agricole*],0)),FALSE,TRUE))</f>
        <v>1</v>
      </c>
      <c r="K343" s="164" t="b">
        <f t="array" ref="K343">IF(ISBLANK(CertifiedCrop[[#This Row],[2. Produit agricole certifié*]]),"",IF(ISERROR(MATCH(1,(#REF!=CertifiedCrop[[#This Row],[2. Produit agricole certifié*]])*(#REF!=CertifiedCrop[[#This Row],[3. Variété**]]),0)),FALSE,TRUE))</f>
        <v>0</v>
      </c>
      <c r="L343" s="21" t="s">
        <v>667</v>
      </c>
      <c r="M343" s="59" t="s">
        <v>667</v>
      </c>
      <c r="N343" s="59" t="s">
        <v>667</v>
      </c>
      <c r="O343" s="185">
        <f t="shared" si="10"/>
        <v>597</v>
      </c>
      <c r="P343" s="185">
        <f t="shared" si="11"/>
        <v>551</v>
      </c>
      <c r="Q343" s="165" t="str">
        <f ca="1">IFERROR((VLOOKUP(A343,GM_Table,8,FALSE)-SUMIFS(D:D,A:A,A343,B:B,B343,C:C,C343)),"")</f>
        <v/>
      </c>
      <c r="R343" s="165" t="str">
        <f ca="1">IFERROR(CONCATENATE(VLOOKUP(A343,GM_Table,12,FALSE)," ",(VLOOKUP(A343,GM_Table,13,FALSE))),"")</f>
        <v/>
      </c>
    </row>
    <row r="344" spans="1:18" ht="15" x14ac:dyDescent="0.2">
      <c r="A344" s="155" t="s">
        <v>1671</v>
      </c>
      <c r="B344" s="169" t="s">
        <v>2985</v>
      </c>
      <c r="C344" s="169" t="s">
        <v>667</v>
      </c>
      <c r="D344" s="281">
        <v>2</v>
      </c>
      <c r="E344" s="285">
        <v>1150</v>
      </c>
      <c r="F344" s="285">
        <v>1000</v>
      </c>
      <c r="G344" s="171">
        <v>0</v>
      </c>
      <c r="H344" s="172">
        <v>0</v>
      </c>
      <c r="I344" s="173">
        <v>0</v>
      </c>
      <c r="J344" s="164" t="b">
        <f>IF(ISBLANK(CertifiedCrop[[#This Row],[1. Identifiant interne d’exploitation agricole*]]),"",IF(ISERROR(MATCH(CertifiedCrop[[#This Row],[1. Identifiant interne d’exploitation agricole*]],GroupMember[1. Identifiant interne d’exploitation agricole*],0)),FALSE,TRUE))</f>
        <v>1</v>
      </c>
      <c r="K344" s="164" t="b">
        <f t="array" ref="K344">IF(ISBLANK(CertifiedCrop[[#This Row],[2. Produit agricole certifié*]]),"",IF(ISERROR(MATCH(1,(#REF!=CertifiedCrop[[#This Row],[2. Produit agricole certifié*]])*(#REF!=CertifiedCrop[[#This Row],[3. Variété**]]),0)),FALSE,TRUE))</f>
        <v>0</v>
      </c>
      <c r="L344" s="21" t="s">
        <v>667</v>
      </c>
      <c r="M344" s="59" t="s">
        <v>667</v>
      </c>
      <c r="N344" s="59" t="s">
        <v>667</v>
      </c>
      <c r="O344" s="185">
        <f t="shared" si="10"/>
        <v>575</v>
      </c>
      <c r="P344" s="185">
        <f t="shared" si="11"/>
        <v>500</v>
      </c>
      <c r="Q344" s="165" t="str">
        <f ca="1">IFERROR((VLOOKUP(A344,GM_Table,8,FALSE)-SUMIFS(D:D,A:A,A344,B:B,B344,C:C,C344)),"")</f>
        <v/>
      </c>
      <c r="R344" s="165" t="str">
        <f ca="1">IFERROR(CONCATENATE(VLOOKUP(A344,GM_Table,12,FALSE)," ",(VLOOKUP(A344,GM_Table,13,FALSE))),"")</f>
        <v/>
      </c>
    </row>
    <row r="345" spans="1:18" ht="15" x14ac:dyDescent="0.2">
      <c r="A345" s="155" t="s">
        <v>1673</v>
      </c>
      <c r="B345" s="169" t="s">
        <v>2985</v>
      </c>
      <c r="C345" s="169" t="s">
        <v>667</v>
      </c>
      <c r="D345" s="281">
        <v>2</v>
      </c>
      <c r="E345" s="285">
        <v>1194</v>
      </c>
      <c r="F345" s="285">
        <v>1150</v>
      </c>
      <c r="G345" s="171">
        <v>0</v>
      </c>
      <c r="H345" s="172">
        <v>0</v>
      </c>
      <c r="I345" s="173">
        <v>0</v>
      </c>
      <c r="J345" s="164" t="b">
        <f>IF(ISBLANK(CertifiedCrop[[#This Row],[1. Identifiant interne d’exploitation agricole*]]),"",IF(ISERROR(MATCH(CertifiedCrop[[#This Row],[1. Identifiant interne d’exploitation agricole*]],GroupMember[1. Identifiant interne d’exploitation agricole*],0)),FALSE,TRUE))</f>
        <v>1</v>
      </c>
      <c r="K345" s="164" t="b">
        <f t="array" ref="K345">IF(ISBLANK(CertifiedCrop[[#This Row],[2. Produit agricole certifié*]]),"",IF(ISERROR(MATCH(1,(#REF!=CertifiedCrop[[#This Row],[2. Produit agricole certifié*]])*(#REF!=CertifiedCrop[[#This Row],[3. Variété**]]),0)),FALSE,TRUE))</f>
        <v>0</v>
      </c>
      <c r="L345" s="21" t="s">
        <v>667</v>
      </c>
      <c r="M345" s="59" t="s">
        <v>667</v>
      </c>
      <c r="N345" s="59" t="s">
        <v>667</v>
      </c>
      <c r="O345" s="185">
        <f t="shared" si="10"/>
        <v>597</v>
      </c>
      <c r="P345" s="185">
        <f t="shared" si="11"/>
        <v>575</v>
      </c>
      <c r="Q345" s="165" t="str">
        <f ca="1">IFERROR((VLOOKUP(A345,GM_Table,8,FALSE)-SUMIFS(D:D,A:A,A345,B:B,B345,C:C,C345)),"")</f>
        <v/>
      </c>
      <c r="R345" s="165" t="str">
        <f ca="1">IFERROR(CONCATENATE(VLOOKUP(A345,GM_Table,12,FALSE)," ",(VLOOKUP(A345,GM_Table,13,FALSE))),"")</f>
        <v/>
      </c>
    </row>
    <row r="346" spans="1:18" ht="15" x14ac:dyDescent="0.2">
      <c r="A346" s="155" t="s">
        <v>1676</v>
      </c>
      <c r="B346" s="169" t="s">
        <v>2985</v>
      </c>
      <c r="C346" s="169" t="s">
        <v>667</v>
      </c>
      <c r="D346" s="277">
        <v>4.1500000000000004</v>
      </c>
      <c r="E346" s="282">
        <v>2450</v>
      </c>
      <c r="F346" s="283">
        <v>2300</v>
      </c>
      <c r="G346" s="171">
        <v>0</v>
      </c>
      <c r="H346" s="172">
        <v>0</v>
      </c>
      <c r="I346" s="173">
        <v>0</v>
      </c>
      <c r="J346" s="164" t="b">
        <f>IF(ISBLANK(CertifiedCrop[[#This Row],[1. Identifiant interne d’exploitation agricole*]]),"",IF(ISERROR(MATCH(CertifiedCrop[[#This Row],[1. Identifiant interne d’exploitation agricole*]],GroupMember[1. Identifiant interne d’exploitation agricole*],0)),FALSE,TRUE))</f>
        <v>1</v>
      </c>
      <c r="K346" s="164" t="b">
        <f t="array" ref="K346">IF(ISBLANK(CertifiedCrop[[#This Row],[2. Produit agricole certifié*]]),"",IF(ISERROR(MATCH(1,(#REF!=CertifiedCrop[[#This Row],[2. Produit agricole certifié*]])*(#REF!=CertifiedCrop[[#This Row],[3. Variété**]]),0)),FALSE,TRUE))</f>
        <v>0</v>
      </c>
      <c r="L346" s="21" t="s">
        <v>667</v>
      </c>
      <c r="M346" s="59" t="s">
        <v>667</v>
      </c>
      <c r="N346" s="59" t="s">
        <v>667</v>
      </c>
      <c r="O346" s="185">
        <f t="shared" si="10"/>
        <v>590.36144578313247</v>
      </c>
      <c r="P346" s="185">
        <f t="shared" si="11"/>
        <v>554.2168674698795</v>
      </c>
      <c r="Q346" s="165" t="str">
        <f ca="1">IFERROR((VLOOKUP(A346,GM_Table,8,FALSE)-SUMIFS(D:D,A:A,A346,B:B,B346,C:C,C346)),"")</f>
        <v/>
      </c>
      <c r="R346" s="165" t="str">
        <f ca="1">IFERROR(CONCATENATE(VLOOKUP(A346,GM_Table,12,FALSE)," ",(VLOOKUP(A346,GM_Table,13,FALSE))),"")</f>
        <v/>
      </c>
    </row>
    <row r="347" spans="1:18" ht="15" x14ac:dyDescent="0.2">
      <c r="A347" s="155" t="s">
        <v>1679</v>
      </c>
      <c r="B347" s="169" t="s">
        <v>2985</v>
      </c>
      <c r="C347" s="169" t="s">
        <v>667</v>
      </c>
      <c r="D347" s="277">
        <v>1.98</v>
      </c>
      <c r="E347" s="282">
        <v>1180</v>
      </c>
      <c r="F347" s="283">
        <v>1100</v>
      </c>
      <c r="G347" s="171">
        <v>0</v>
      </c>
      <c r="H347" s="172">
        <v>0</v>
      </c>
      <c r="I347" s="173">
        <v>0</v>
      </c>
      <c r="J347" s="164" t="b">
        <f>IF(ISBLANK(CertifiedCrop[[#This Row],[1. Identifiant interne d’exploitation agricole*]]),"",IF(ISERROR(MATCH(CertifiedCrop[[#This Row],[1. Identifiant interne d’exploitation agricole*]],GroupMember[1. Identifiant interne d’exploitation agricole*],0)),FALSE,TRUE))</f>
        <v>1</v>
      </c>
      <c r="K347" s="164" t="b">
        <f t="array" ref="K347">IF(ISBLANK(CertifiedCrop[[#This Row],[2. Produit agricole certifié*]]),"",IF(ISERROR(MATCH(1,(#REF!=CertifiedCrop[[#This Row],[2. Produit agricole certifié*]])*(#REF!=CertifiedCrop[[#This Row],[3. Variété**]]),0)),FALSE,TRUE))</f>
        <v>0</v>
      </c>
      <c r="L347" s="21" t="s">
        <v>667</v>
      </c>
      <c r="M347" s="59" t="s">
        <v>667</v>
      </c>
      <c r="N347" s="59" t="s">
        <v>667</v>
      </c>
      <c r="O347" s="185">
        <f t="shared" si="10"/>
        <v>595.95959595959596</v>
      </c>
      <c r="P347" s="185">
        <f t="shared" si="11"/>
        <v>555.55555555555554</v>
      </c>
      <c r="Q347" s="165" t="str">
        <f ca="1">IFERROR((VLOOKUP(A347,GM_Table,8,FALSE)-SUMIFS(D:D,A:A,A347,B:B,B347,C:C,C347)),"")</f>
        <v/>
      </c>
      <c r="R347" s="165" t="str">
        <f ca="1">IFERROR(CONCATENATE(VLOOKUP(A347,GM_Table,12,FALSE)," ",(VLOOKUP(A347,GM_Table,13,FALSE))),"")</f>
        <v/>
      </c>
    </row>
    <row r="348" spans="1:18" ht="15" x14ac:dyDescent="0.2">
      <c r="A348" s="155" t="s">
        <v>1682</v>
      </c>
      <c r="B348" s="169" t="s">
        <v>2985</v>
      </c>
      <c r="C348" s="169" t="s">
        <v>667</v>
      </c>
      <c r="D348" s="277">
        <v>2.77</v>
      </c>
      <c r="E348" s="282">
        <v>1725</v>
      </c>
      <c r="F348" s="283">
        <v>1500</v>
      </c>
      <c r="G348" s="171">
        <v>0</v>
      </c>
      <c r="H348" s="172">
        <v>0</v>
      </c>
      <c r="I348" s="173">
        <v>0</v>
      </c>
      <c r="J348" s="164" t="b">
        <f>IF(ISBLANK(CertifiedCrop[[#This Row],[1. Identifiant interne d’exploitation agricole*]]),"",IF(ISERROR(MATCH(CertifiedCrop[[#This Row],[1. Identifiant interne d’exploitation agricole*]],GroupMember[1. Identifiant interne d’exploitation agricole*],0)),FALSE,TRUE))</f>
        <v>1</v>
      </c>
      <c r="K348" s="164" t="b">
        <f t="array" ref="K348">IF(ISBLANK(CertifiedCrop[[#This Row],[2. Produit agricole certifié*]]),"",IF(ISERROR(MATCH(1,(#REF!=CertifiedCrop[[#This Row],[2. Produit agricole certifié*]])*(#REF!=CertifiedCrop[[#This Row],[3. Variété**]]),0)),FALSE,TRUE))</f>
        <v>0</v>
      </c>
      <c r="L348" s="21" t="s">
        <v>667</v>
      </c>
      <c r="M348" s="59" t="s">
        <v>667</v>
      </c>
      <c r="N348" s="59" t="s">
        <v>667</v>
      </c>
      <c r="O348" s="185">
        <f t="shared" si="10"/>
        <v>622.74368231046935</v>
      </c>
      <c r="P348" s="185">
        <f t="shared" si="11"/>
        <v>541.51624548736459</v>
      </c>
      <c r="Q348" s="165" t="str">
        <f ca="1">IFERROR((VLOOKUP(A348,GM_Table,8,FALSE)-SUMIFS(D:D,A:A,A348,B:B,B348,C:C,C348)),"")</f>
        <v/>
      </c>
      <c r="R348" s="165" t="str">
        <f ca="1">IFERROR(CONCATENATE(VLOOKUP(A348,GM_Table,12,FALSE)," ",(VLOOKUP(A348,GM_Table,13,FALSE))),"")</f>
        <v/>
      </c>
    </row>
    <row r="349" spans="1:18" ht="15" x14ac:dyDescent="0.2">
      <c r="A349" s="155" t="s">
        <v>1683</v>
      </c>
      <c r="B349" s="169" t="s">
        <v>2985</v>
      </c>
      <c r="C349" s="169" t="s">
        <v>667</v>
      </c>
      <c r="D349" s="277">
        <v>2.04</v>
      </c>
      <c r="E349" s="282">
        <v>1200</v>
      </c>
      <c r="F349" s="283">
        <v>1100</v>
      </c>
      <c r="G349" s="171">
        <v>0</v>
      </c>
      <c r="H349" s="172">
        <v>0</v>
      </c>
      <c r="I349" s="173">
        <v>0</v>
      </c>
      <c r="J349" s="164" t="b">
        <f>IF(ISBLANK(CertifiedCrop[[#This Row],[1. Identifiant interne d’exploitation agricole*]]),"",IF(ISERROR(MATCH(CertifiedCrop[[#This Row],[1. Identifiant interne d’exploitation agricole*]],GroupMember[1. Identifiant interne d’exploitation agricole*],0)),FALSE,TRUE))</f>
        <v>1</v>
      </c>
      <c r="K349" s="164" t="b">
        <f t="array" ref="K349">IF(ISBLANK(CertifiedCrop[[#This Row],[2. Produit agricole certifié*]]),"",IF(ISERROR(MATCH(1,(#REF!=CertifiedCrop[[#This Row],[2. Produit agricole certifié*]])*(#REF!=CertifiedCrop[[#This Row],[3. Variété**]]),0)),FALSE,TRUE))</f>
        <v>0</v>
      </c>
      <c r="L349" s="21" t="s">
        <v>667</v>
      </c>
      <c r="M349" s="59" t="s">
        <v>667</v>
      </c>
      <c r="N349" s="59" t="s">
        <v>667</v>
      </c>
      <c r="O349" s="185">
        <f t="shared" si="10"/>
        <v>588.23529411764707</v>
      </c>
      <c r="P349" s="185">
        <f t="shared" si="11"/>
        <v>539.21568627450984</v>
      </c>
      <c r="Q349" s="165" t="str">
        <f ca="1">IFERROR((VLOOKUP(A349,GM_Table,8,FALSE)-SUMIFS(D:D,A:A,A349,B:B,B349,C:C,C349)),"")</f>
        <v/>
      </c>
      <c r="R349" s="165" t="str">
        <f ca="1">IFERROR(CONCATENATE(VLOOKUP(A349,GM_Table,12,FALSE)," ",(VLOOKUP(A349,GM_Table,13,FALSE))),"")</f>
        <v/>
      </c>
    </row>
    <row r="350" spans="1:18" ht="15" x14ac:dyDescent="0.2">
      <c r="A350" s="155" t="s">
        <v>1686</v>
      </c>
      <c r="B350" s="169" t="s">
        <v>2985</v>
      </c>
      <c r="C350" s="169" t="s">
        <v>667</v>
      </c>
      <c r="D350" s="277">
        <v>3.91</v>
      </c>
      <c r="E350" s="282">
        <v>2260</v>
      </c>
      <c r="F350" s="283">
        <v>2200</v>
      </c>
      <c r="G350" s="171">
        <v>0</v>
      </c>
      <c r="H350" s="172">
        <v>0</v>
      </c>
      <c r="I350" s="173">
        <v>0</v>
      </c>
      <c r="J350" s="164" t="b">
        <f>IF(ISBLANK(CertifiedCrop[[#This Row],[1. Identifiant interne d’exploitation agricole*]]),"",IF(ISERROR(MATCH(CertifiedCrop[[#This Row],[1. Identifiant interne d’exploitation agricole*]],GroupMember[1. Identifiant interne d’exploitation agricole*],0)),FALSE,TRUE))</f>
        <v>1</v>
      </c>
      <c r="K350" s="164" t="b">
        <f t="array" ref="K350">IF(ISBLANK(CertifiedCrop[[#This Row],[2. Produit agricole certifié*]]),"",IF(ISERROR(MATCH(1,(#REF!=CertifiedCrop[[#This Row],[2. Produit agricole certifié*]])*(#REF!=CertifiedCrop[[#This Row],[3. Variété**]]),0)),FALSE,TRUE))</f>
        <v>0</v>
      </c>
      <c r="L350" s="21" t="s">
        <v>667</v>
      </c>
      <c r="M350" s="59" t="s">
        <v>667</v>
      </c>
      <c r="N350" s="59" t="s">
        <v>667</v>
      </c>
      <c r="O350" s="185">
        <f t="shared" si="10"/>
        <v>578.00511508951399</v>
      </c>
      <c r="P350" s="185">
        <f t="shared" si="11"/>
        <v>562.6598465473146</v>
      </c>
      <c r="Q350" s="165" t="str">
        <f ca="1">IFERROR((VLOOKUP(A350,GM_Table,8,FALSE)-SUMIFS(D:D,A:A,A350,B:B,B350,C:C,C350)),"")</f>
        <v/>
      </c>
      <c r="R350" s="165" t="str">
        <f ca="1">IFERROR(CONCATENATE(VLOOKUP(A350,GM_Table,12,FALSE)," ",(VLOOKUP(A350,GM_Table,13,FALSE))),"")</f>
        <v/>
      </c>
    </row>
    <row r="351" spans="1:18" ht="15" x14ac:dyDescent="0.2">
      <c r="A351" s="155" t="s">
        <v>1688</v>
      </c>
      <c r="B351" s="169" t="s">
        <v>2985</v>
      </c>
      <c r="C351" s="169" t="s">
        <v>667</v>
      </c>
      <c r="D351" s="277">
        <v>1.42</v>
      </c>
      <c r="E351" s="282">
        <v>846</v>
      </c>
      <c r="F351" s="283">
        <v>800</v>
      </c>
      <c r="G351" s="171">
        <v>0</v>
      </c>
      <c r="H351" s="172">
        <v>0</v>
      </c>
      <c r="I351" s="173">
        <v>0</v>
      </c>
      <c r="J351" s="164" t="b">
        <f>IF(ISBLANK(CertifiedCrop[[#This Row],[1. Identifiant interne d’exploitation agricole*]]),"",IF(ISERROR(MATCH(CertifiedCrop[[#This Row],[1. Identifiant interne d’exploitation agricole*]],GroupMember[1. Identifiant interne d’exploitation agricole*],0)),FALSE,TRUE))</f>
        <v>1</v>
      </c>
      <c r="K351" s="164" t="b">
        <f t="array" ref="K351">IF(ISBLANK(CertifiedCrop[[#This Row],[2. Produit agricole certifié*]]),"",IF(ISERROR(MATCH(1,(#REF!=CertifiedCrop[[#This Row],[2. Produit agricole certifié*]])*(#REF!=CertifiedCrop[[#This Row],[3. Variété**]]),0)),FALSE,TRUE))</f>
        <v>0</v>
      </c>
      <c r="L351" s="21" t="s">
        <v>667</v>
      </c>
      <c r="M351" s="59" t="s">
        <v>667</v>
      </c>
      <c r="N351" s="59" t="s">
        <v>667</v>
      </c>
      <c r="O351" s="185">
        <f t="shared" si="10"/>
        <v>595.77464788732402</v>
      </c>
      <c r="P351" s="185">
        <f t="shared" si="11"/>
        <v>563.38028169014092</v>
      </c>
      <c r="Q351" s="165" t="str">
        <f ca="1">IFERROR((VLOOKUP(A351,GM_Table,8,FALSE)-SUMIFS(D:D,A:A,A351,B:B,B351,C:C,C351)),"")</f>
        <v/>
      </c>
      <c r="R351" s="165" t="str">
        <f ca="1">IFERROR(CONCATENATE(VLOOKUP(A351,GM_Table,12,FALSE)," ",(VLOOKUP(A351,GM_Table,13,FALSE))),"")</f>
        <v/>
      </c>
    </row>
    <row r="352" spans="1:18" ht="15" x14ac:dyDescent="0.2">
      <c r="A352" s="155" t="s">
        <v>1691</v>
      </c>
      <c r="B352" s="169" t="s">
        <v>2985</v>
      </c>
      <c r="C352" s="169" t="s">
        <v>667</v>
      </c>
      <c r="D352" s="277">
        <v>2.04</v>
      </c>
      <c r="E352" s="282">
        <v>1209</v>
      </c>
      <c r="F352" s="283">
        <v>1160</v>
      </c>
      <c r="G352" s="171">
        <v>0</v>
      </c>
      <c r="H352" s="172">
        <v>0</v>
      </c>
      <c r="I352" s="173">
        <v>0</v>
      </c>
      <c r="J352" s="164" t="b">
        <f>IF(ISBLANK(CertifiedCrop[[#This Row],[1. Identifiant interne d’exploitation agricole*]]),"",IF(ISERROR(MATCH(CertifiedCrop[[#This Row],[1. Identifiant interne d’exploitation agricole*]],GroupMember[1. Identifiant interne d’exploitation agricole*],0)),FALSE,TRUE))</f>
        <v>1</v>
      </c>
      <c r="K352" s="164" t="b">
        <f t="array" ref="K352">IF(ISBLANK(CertifiedCrop[[#This Row],[2. Produit agricole certifié*]]),"",IF(ISERROR(MATCH(1,(#REF!=CertifiedCrop[[#This Row],[2. Produit agricole certifié*]])*(#REF!=CertifiedCrop[[#This Row],[3. Variété**]]),0)),FALSE,TRUE))</f>
        <v>0</v>
      </c>
      <c r="L352" s="21" t="s">
        <v>667</v>
      </c>
      <c r="M352" s="59" t="s">
        <v>667</v>
      </c>
      <c r="N352" s="59" t="s">
        <v>667</v>
      </c>
      <c r="O352" s="185">
        <f t="shared" si="10"/>
        <v>592.64705882352939</v>
      </c>
      <c r="P352" s="185">
        <f t="shared" si="11"/>
        <v>568.62745098039215</v>
      </c>
      <c r="Q352" s="165" t="str">
        <f ca="1">IFERROR((VLOOKUP(A352,GM_Table,8,FALSE)-SUMIFS(D:D,A:A,A352,B:B,B352,C:C,C352)),"")</f>
        <v/>
      </c>
      <c r="R352" s="165" t="str">
        <f ca="1">IFERROR(CONCATENATE(VLOOKUP(A352,GM_Table,12,FALSE)," ",(VLOOKUP(A352,GM_Table,13,FALSE))),"")</f>
        <v/>
      </c>
    </row>
    <row r="353" spans="1:18" ht="15" x14ac:dyDescent="0.2">
      <c r="A353" s="155" t="s">
        <v>1694</v>
      </c>
      <c r="B353" s="169" t="s">
        <v>2985</v>
      </c>
      <c r="C353" s="169" t="s">
        <v>667</v>
      </c>
      <c r="D353" s="277">
        <v>1.93</v>
      </c>
      <c r="E353" s="282">
        <v>1150</v>
      </c>
      <c r="F353" s="283">
        <v>1100</v>
      </c>
      <c r="G353" s="171">
        <v>0</v>
      </c>
      <c r="H353" s="172">
        <v>0</v>
      </c>
      <c r="I353" s="173">
        <v>0</v>
      </c>
      <c r="J353" s="164" t="b">
        <f>IF(ISBLANK(CertifiedCrop[[#This Row],[1. Identifiant interne d’exploitation agricole*]]),"",IF(ISERROR(MATCH(CertifiedCrop[[#This Row],[1. Identifiant interne d’exploitation agricole*]],GroupMember[1. Identifiant interne d’exploitation agricole*],0)),FALSE,TRUE))</f>
        <v>1</v>
      </c>
      <c r="K353" s="164" t="b">
        <f t="array" ref="K353">IF(ISBLANK(CertifiedCrop[[#This Row],[2. Produit agricole certifié*]]),"",IF(ISERROR(MATCH(1,(#REF!=CertifiedCrop[[#This Row],[2. Produit agricole certifié*]])*(#REF!=CertifiedCrop[[#This Row],[3. Variété**]]),0)),FALSE,TRUE))</f>
        <v>0</v>
      </c>
      <c r="L353" s="21" t="s">
        <v>667</v>
      </c>
      <c r="M353" s="59" t="s">
        <v>667</v>
      </c>
      <c r="N353" s="59" t="s">
        <v>667</v>
      </c>
      <c r="O353" s="185">
        <f t="shared" si="10"/>
        <v>595.85492227979273</v>
      </c>
      <c r="P353" s="185">
        <f t="shared" si="11"/>
        <v>569.94818652849744</v>
      </c>
      <c r="Q353" s="165" t="str">
        <f ca="1">IFERROR((VLOOKUP(A353,GM_Table,8,FALSE)-SUMIFS(D:D,A:A,A353,B:B,B353,C:C,C353)),"")</f>
        <v/>
      </c>
      <c r="R353" s="165" t="str">
        <f ca="1">IFERROR(CONCATENATE(VLOOKUP(A353,GM_Table,12,FALSE)," ",(VLOOKUP(A353,GM_Table,13,FALSE))),"")</f>
        <v/>
      </c>
    </row>
    <row r="354" spans="1:18" ht="15" x14ac:dyDescent="0.2">
      <c r="A354" s="155" t="s">
        <v>1695</v>
      </c>
      <c r="B354" s="169" t="s">
        <v>2985</v>
      </c>
      <c r="C354" s="169" t="s">
        <v>667</v>
      </c>
      <c r="D354" s="277">
        <v>2.08</v>
      </c>
      <c r="E354" s="282">
        <v>1239</v>
      </c>
      <c r="F354" s="283">
        <v>1200</v>
      </c>
      <c r="G354" s="171">
        <v>0</v>
      </c>
      <c r="H354" s="172">
        <v>0</v>
      </c>
      <c r="I354" s="173">
        <v>0</v>
      </c>
      <c r="J354" s="164" t="b">
        <f>IF(ISBLANK(CertifiedCrop[[#This Row],[1. Identifiant interne d’exploitation agricole*]]),"",IF(ISERROR(MATCH(CertifiedCrop[[#This Row],[1. Identifiant interne d’exploitation agricole*]],GroupMember[1. Identifiant interne d’exploitation agricole*],0)),FALSE,TRUE))</f>
        <v>1</v>
      </c>
      <c r="K354" s="164" t="b">
        <f t="array" ref="K354">IF(ISBLANK(CertifiedCrop[[#This Row],[2. Produit agricole certifié*]]),"",IF(ISERROR(MATCH(1,(#REF!=CertifiedCrop[[#This Row],[2. Produit agricole certifié*]])*(#REF!=CertifiedCrop[[#This Row],[3. Variété**]]),0)),FALSE,TRUE))</f>
        <v>0</v>
      </c>
      <c r="L354" s="21" t="s">
        <v>667</v>
      </c>
      <c r="M354" s="59" t="s">
        <v>667</v>
      </c>
      <c r="N354" s="59" t="s">
        <v>667</v>
      </c>
      <c r="O354" s="185">
        <f t="shared" si="10"/>
        <v>595.67307692307691</v>
      </c>
      <c r="P354" s="185">
        <f t="shared" si="11"/>
        <v>576.92307692307691</v>
      </c>
      <c r="Q354" s="165" t="str">
        <f ca="1">IFERROR((VLOOKUP(A354,GM_Table,8,FALSE)-SUMIFS(D:D,A:A,A354,B:B,B354,C:C,C354)),"")</f>
        <v/>
      </c>
      <c r="R354" s="165" t="str">
        <f ca="1">IFERROR(CONCATENATE(VLOOKUP(A354,GM_Table,12,FALSE)," ",(VLOOKUP(A354,GM_Table,13,FALSE))),"")</f>
        <v/>
      </c>
    </row>
    <row r="355" spans="1:18" ht="15" x14ac:dyDescent="0.2">
      <c r="A355" s="155" t="s">
        <v>1698</v>
      </c>
      <c r="B355" s="169" t="s">
        <v>2985</v>
      </c>
      <c r="C355" s="169" t="s">
        <v>667</v>
      </c>
      <c r="D355" s="277">
        <v>1.67</v>
      </c>
      <c r="E355" s="282">
        <v>1000</v>
      </c>
      <c r="F355" s="283">
        <v>890</v>
      </c>
      <c r="G355" s="171">
        <v>0</v>
      </c>
      <c r="H355" s="172">
        <v>0</v>
      </c>
      <c r="I355" s="173">
        <v>0</v>
      </c>
      <c r="J355" s="164" t="b">
        <f>IF(ISBLANK(CertifiedCrop[[#This Row],[1. Identifiant interne d’exploitation agricole*]]),"",IF(ISERROR(MATCH(CertifiedCrop[[#This Row],[1. Identifiant interne d’exploitation agricole*]],GroupMember[1. Identifiant interne d’exploitation agricole*],0)),FALSE,TRUE))</f>
        <v>1</v>
      </c>
      <c r="K355" s="164" t="b">
        <f t="array" ref="K355">IF(ISBLANK(CertifiedCrop[[#This Row],[2. Produit agricole certifié*]]),"",IF(ISERROR(MATCH(1,(#REF!=CertifiedCrop[[#This Row],[2. Produit agricole certifié*]])*(#REF!=CertifiedCrop[[#This Row],[3. Variété**]]),0)),FALSE,TRUE))</f>
        <v>0</v>
      </c>
      <c r="L355" s="21" t="s">
        <v>667</v>
      </c>
      <c r="M355" s="59" t="s">
        <v>667</v>
      </c>
      <c r="N355" s="59" t="s">
        <v>667</v>
      </c>
      <c r="O355" s="185">
        <f t="shared" si="10"/>
        <v>598.80239520958082</v>
      </c>
      <c r="P355" s="185">
        <f t="shared" si="11"/>
        <v>532.93413173652698</v>
      </c>
      <c r="Q355" s="165" t="str">
        <f ca="1">IFERROR((VLOOKUP(A355,GM_Table,8,FALSE)-SUMIFS(D:D,A:A,A355,B:B,B355,C:C,C355)),"")</f>
        <v/>
      </c>
      <c r="R355" s="165" t="str">
        <f ca="1">IFERROR(CONCATENATE(VLOOKUP(A355,GM_Table,12,FALSE)," ",(VLOOKUP(A355,GM_Table,13,FALSE))),"")</f>
        <v/>
      </c>
    </row>
    <row r="356" spans="1:18" ht="15" x14ac:dyDescent="0.2">
      <c r="A356" s="155" t="s">
        <v>1700</v>
      </c>
      <c r="B356" s="169" t="s">
        <v>2985</v>
      </c>
      <c r="C356" s="169" t="s">
        <v>667</v>
      </c>
      <c r="D356" s="277">
        <v>1.25</v>
      </c>
      <c r="E356" s="282">
        <v>730</v>
      </c>
      <c r="F356" s="283">
        <v>655</v>
      </c>
      <c r="G356" s="171">
        <v>0</v>
      </c>
      <c r="H356" s="172">
        <v>0</v>
      </c>
      <c r="I356" s="173">
        <v>0</v>
      </c>
      <c r="J356" s="164" t="b">
        <f>IF(ISBLANK(CertifiedCrop[[#This Row],[1. Identifiant interne d’exploitation agricole*]]),"",IF(ISERROR(MATCH(CertifiedCrop[[#This Row],[1. Identifiant interne d’exploitation agricole*]],GroupMember[1. Identifiant interne d’exploitation agricole*],0)),FALSE,TRUE))</f>
        <v>1</v>
      </c>
      <c r="K356" s="164" t="b">
        <f t="array" ref="K356">IF(ISBLANK(CertifiedCrop[[#This Row],[2. Produit agricole certifié*]]),"",IF(ISERROR(MATCH(1,(#REF!=CertifiedCrop[[#This Row],[2. Produit agricole certifié*]])*(#REF!=CertifiedCrop[[#This Row],[3. Variété**]]),0)),FALSE,TRUE))</f>
        <v>0</v>
      </c>
      <c r="L356" s="21" t="s">
        <v>667</v>
      </c>
      <c r="M356" s="59" t="s">
        <v>667</v>
      </c>
      <c r="N356" s="59" t="s">
        <v>667</v>
      </c>
      <c r="O356" s="185">
        <f t="shared" si="10"/>
        <v>584</v>
      </c>
      <c r="P356" s="185">
        <f t="shared" si="11"/>
        <v>524</v>
      </c>
      <c r="Q356" s="165" t="str">
        <f ca="1">IFERROR((VLOOKUP(A356,GM_Table,8,FALSE)-SUMIFS(D:D,A:A,A356,B:B,B356,C:C,C356)),"")</f>
        <v/>
      </c>
      <c r="R356" s="165" t="str">
        <f ca="1">IFERROR(CONCATENATE(VLOOKUP(A356,GM_Table,12,FALSE)," ",(VLOOKUP(A356,GM_Table,13,FALSE))),"")</f>
        <v/>
      </c>
    </row>
    <row r="357" spans="1:18" ht="15" x14ac:dyDescent="0.2">
      <c r="A357" s="155" t="s">
        <v>1702</v>
      </c>
      <c r="B357" s="169" t="s">
        <v>2985</v>
      </c>
      <c r="C357" s="169" t="s">
        <v>667</v>
      </c>
      <c r="D357" s="277">
        <v>1.07</v>
      </c>
      <c r="E357" s="282">
        <v>637</v>
      </c>
      <c r="F357" s="283">
        <v>600</v>
      </c>
      <c r="G357" s="171">
        <v>0</v>
      </c>
      <c r="H357" s="172">
        <v>0</v>
      </c>
      <c r="I357" s="173">
        <v>0</v>
      </c>
      <c r="J357" s="164" t="b">
        <f>IF(ISBLANK(CertifiedCrop[[#This Row],[1. Identifiant interne d’exploitation agricole*]]),"",IF(ISERROR(MATCH(CertifiedCrop[[#This Row],[1. Identifiant interne d’exploitation agricole*]],GroupMember[1. Identifiant interne d’exploitation agricole*],0)),FALSE,TRUE))</f>
        <v>1</v>
      </c>
      <c r="K357" s="164" t="b">
        <f t="array" ref="K357">IF(ISBLANK(CertifiedCrop[[#This Row],[2. Produit agricole certifié*]]),"",IF(ISERROR(MATCH(1,(#REF!=CertifiedCrop[[#This Row],[2. Produit agricole certifié*]])*(#REF!=CertifiedCrop[[#This Row],[3. Variété**]]),0)),FALSE,TRUE))</f>
        <v>0</v>
      </c>
      <c r="L357" s="21" t="s">
        <v>667</v>
      </c>
      <c r="M357" s="59" t="s">
        <v>667</v>
      </c>
      <c r="N357" s="59" t="s">
        <v>667</v>
      </c>
      <c r="O357" s="185">
        <f t="shared" si="10"/>
        <v>595.32710280373828</v>
      </c>
      <c r="P357" s="185">
        <f t="shared" si="11"/>
        <v>560.74766355140184</v>
      </c>
      <c r="Q357" s="165" t="str">
        <f ca="1">IFERROR((VLOOKUP(A357,GM_Table,8,FALSE)-SUMIFS(D:D,A:A,A357,B:B,B357,C:C,C357)),"")</f>
        <v/>
      </c>
      <c r="R357" s="165" t="str">
        <f ca="1">IFERROR(CONCATENATE(VLOOKUP(A357,GM_Table,12,FALSE)," ",(VLOOKUP(A357,GM_Table,13,FALSE))),"")</f>
        <v/>
      </c>
    </row>
    <row r="358" spans="1:18" ht="15" x14ac:dyDescent="0.2">
      <c r="A358" s="155" t="s">
        <v>1704</v>
      </c>
      <c r="B358" s="169" t="s">
        <v>2985</v>
      </c>
      <c r="C358" s="169" t="s">
        <v>667</v>
      </c>
      <c r="D358" s="277">
        <v>1.81</v>
      </c>
      <c r="E358" s="282">
        <v>1082</v>
      </c>
      <c r="F358" s="283">
        <v>1000</v>
      </c>
      <c r="G358" s="171">
        <v>0</v>
      </c>
      <c r="H358" s="172">
        <v>0</v>
      </c>
      <c r="I358" s="173">
        <v>0</v>
      </c>
      <c r="J358" s="164" t="b">
        <f>IF(ISBLANK(CertifiedCrop[[#This Row],[1. Identifiant interne d’exploitation agricole*]]),"",IF(ISERROR(MATCH(CertifiedCrop[[#This Row],[1. Identifiant interne d’exploitation agricole*]],GroupMember[1. Identifiant interne d’exploitation agricole*],0)),FALSE,TRUE))</f>
        <v>1</v>
      </c>
      <c r="K358" s="164" t="b">
        <f t="array" ref="K358">IF(ISBLANK(CertifiedCrop[[#This Row],[2. Produit agricole certifié*]]),"",IF(ISERROR(MATCH(1,(#REF!=CertifiedCrop[[#This Row],[2. Produit agricole certifié*]])*(#REF!=CertifiedCrop[[#This Row],[3. Variété**]]),0)),FALSE,TRUE))</f>
        <v>0</v>
      </c>
      <c r="L358" s="21" t="s">
        <v>667</v>
      </c>
      <c r="M358" s="59" t="s">
        <v>667</v>
      </c>
      <c r="N358" s="59" t="s">
        <v>667</v>
      </c>
      <c r="O358" s="185">
        <f t="shared" si="10"/>
        <v>597.79005524861873</v>
      </c>
      <c r="P358" s="185">
        <f t="shared" si="11"/>
        <v>552.4861878453039</v>
      </c>
      <c r="Q358" s="165" t="str">
        <f ca="1">IFERROR((VLOOKUP(A358,GM_Table,8,FALSE)-SUMIFS(D:D,A:A,A358,B:B,B358,C:C,C358)),"")</f>
        <v/>
      </c>
      <c r="R358" s="165" t="str">
        <f ca="1">IFERROR(CONCATENATE(VLOOKUP(A358,GM_Table,12,FALSE)," ",(VLOOKUP(A358,GM_Table,13,FALSE))),"")</f>
        <v/>
      </c>
    </row>
    <row r="359" spans="1:18" ht="15" x14ac:dyDescent="0.2">
      <c r="A359" s="155" t="s">
        <v>1707</v>
      </c>
      <c r="B359" s="169" t="s">
        <v>2985</v>
      </c>
      <c r="C359" s="169" t="s">
        <v>667</v>
      </c>
      <c r="D359" s="277">
        <v>2.48</v>
      </c>
      <c r="E359" s="282">
        <v>1483</v>
      </c>
      <c r="F359" s="283">
        <v>1400</v>
      </c>
      <c r="G359" s="171">
        <v>0</v>
      </c>
      <c r="H359" s="172">
        <v>0</v>
      </c>
      <c r="I359" s="173">
        <v>0</v>
      </c>
      <c r="J359" s="164" t="b">
        <f>IF(ISBLANK(CertifiedCrop[[#This Row],[1. Identifiant interne d’exploitation agricole*]]),"",IF(ISERROR(MATCH(CertifiedCrop[[#This Row],[1. Identifiant interne d’exploitation agricole*]],GroupMember[1. Identifiant interne d’exploitation agricole*],0)),FALSE,TRUE))</f>
        <v>1</v>
      </c>
      <c r="K359" s="164" t="b">
        <f t="array" ref="K359">IF(ISBLANK(CertifiedCrop[[#This Row],[2. Produit agricole certifié*]]),"",IF(ISERROR(MATCH(1,(#REF!=CertifiedCrop[[#This Row],[2. Produit agricole certifié*]])*(#REF!=CertifiedCrop[[#This Row],[3. Variété**]]),0)),FALSE,TRUE))</f>
        <v>0</v>
      </c>
      <c r="L359" s="21" t="s">
        <v>667</v>
      </c>
      <c r="M359" s="59" t="s">
        <v>667</v>
      </c>
      <c r="N359" s="59" t="s">
        <v>667</v>
      </c>
      <c r="O359" s="185">
        <f t="shared" si="10"/>
        <v>597.98387096774195</v>
      </c>
      <c r="P359" s="185">
        <f t="shared" si="11"/>
        <v>564.51612903225805</v>
      </c>
      <c r="Q359" s="165" t="str">
        <f ca="1">IFERROR((VLOOKUP(A359,GM_Table,8,FALSE)-SUMIFS(D:D,A:A,A359,B:B,B359,C:C,C359)),"")</f>
        <v/>
      </c>
      <c r="R359" s="165" t="str">
        <f ca="1">IFERROR(CONCATENATE(VLOOKUP(A359,GM_Table,12,FALSE)," ",(VLOOKUP(A359,GM_Table,13,FALSE))),"")</f>
        <v/>
      </c>
    </row>
    <row r="360" spans="1:18" ht="15" x14ac:dyDescent="0.2">
      <c r="A360" s="155" t="s">
        <v>1709</v>
      </c>
      <c r="B360" s="169" t="s">
        <v>2985</v>
      </c>
      <c r="C360" s="169" t="s">
        <v>667</v>
      </c>
      <c r="D360" s="275">
        <v>8</v>
      </c>
      <c r="E360" s="282">
        <v>4784</v>
      </c>
      <c r="F360" s="283">
        <v>4600</v>
      </c>
      <c r="G360" s="171">
        <v>0</v>
      </c>
      <c r="H360" s="172">
        <v>0</v>
      </c>
      <c r="I360" s="173">
        <v>0</v>
      </c>
      <c r="J360" s="164" t="b">
        <f>IF(ISBLANK(CertifiedCrop[[#This Row],[1. Identifiant interne d’exploitation agricole*]]),"",IF(ISERROR(MATCH(CertifiedCrop[[#This Row],[1. Identifiant interne d’exploitation agricole*]],GroupMember[1. Identifiant interne d’exploitation agricole*],0)),FALSE,TRUE))</f>
        <v>1</v>
      </c>
      <c r="K360" s="164" t="b">
        <f t="array" ref="K360">IF(ISBLANK(CertifiedCrop[[#This Row],[2. Produit agricole certifié*]]),"",IF(ISERROR(MATCH(1,(#REF!=CertifiedCrop[[#This Row],[2. Produit agricole certifié*]])*(#REF!=CertifiedCrop[[#This Row],[3. Variété**]]),0)),FALSE,TRUE))</f>
        <v>0</v>
      </c>
      <c r="L360" s="21" t="s">
        <v>667</v>
      </c>
      <c r="M360" s="59" t="s">
        <v>667</v>
      </c>
      <c r="N360" s="59" t="s">
        <v>667</v>
      </c>
      <c r="O360" s="185">
        <f t="shared" si="10"/>
        <v>598</v>
      </c>
      <c r="P360" s="185">
        <f t="shared" si="11"/>
        <v>575</v>
      </c>
      <c r="Q360" s="165" t="str">
        <f ca="1">IFERROR((VLOOKUP(A360,GM_Table,8,FALSE)-SUMIFS(D:D,A:A,A360,B:B,B360,C:C,C360)),"")</f>
        <v/>
      </c>
      <c r="R360" s="165" t="str">
        <f ca="1">IFERROR(CONCATENATE(VLOOKUP(A360,GM_Table,12,FALSE)," ",(VLOOKUP(A360,GM_Table,13,FALSE))),"")</f>
        <v/>
      </c>
    </row>
    <row r="361" spans="1:18" ht="15" x14ac:dyDescent="0.2">
      <c r="A361" s="155" t="s">
        <v>1710</v>
      </c>
      <c r="B361" s="169" t="s">
        <v>2985</v>
      </c>
      <c r="C361" s="169" t="s">
        <v>667</v>
      </c>
      <c r="D361" s="275">
        <v>4</v>
      </c>
      <c r="E361" s="282">
        <v>2356</v>
      </c>
      <c r="F361" s="283">
        <v>2240</v>
      </c>
      <c r="G361" s="171">
        <v>0</v>
      </c>
      <c r="H361" s="172">
        <v>0</v>
      </c>
      <c r="I361" s="173">
        <v>0</v>
      </c>
      <c r="J361" s="164" t="b">
        <f>IF(ISBLANK(CertifiedCrop[[#This Row],[1. Identifiant interne d’exploitation agricole*]]),"",IF(ISERROR(MATCH(CertifiedCrop[[#This Row],[1. Identifiant interne d’exploitation agricole*]],GroupMember[1. Identifiant interne d’exploitation agricole*],0)),FALSE,TRUE))</f>
        <v>1</v>
      </c>
      <c r="K361" s="164" t="b">
        <f t="array" ref="K361">IF(ISBLANK(CertifiedCrop[[#This Row],[2. Produit agricole certifié*]]),"",IF(ISERROR(MATCH(1,(#REF!=CertifiedCrop[[#This Row],[2. Produit agricole certifié*]])*(#REF!=CertifiedCrop[[#This Row],[3. Variété**]]),0)),FALSE,TRUE))</f>
        <v>0</v>
      </c>
      <c r="L361" s="21" t="s">
        <v>667</v>
      </c>
      <c r="M361" s="59" t="s">
        <v>667</v>
      </c>
      <c r="N361" s="59" t="s">
        <v>667</v>
      </c>
      <c r="O361" s="185">
        <f t="shared" si="10"/>
        <v>589</v>
      </c>
      <c r="P361" s="185">
        <f t="shared" si="11"/>
        <v>560</v>
      </c>
      <c r="Q361" s="165" t="str">
        <f ca="1">IFERROR((VLOOKUP(A361,GM_Table,8,FALSE)-SUMIFS(D:D,A:A,A361,B:B,B361,C:C,C361)),"")</f>
        <v/>
      </c>
      <c r="R361" s="165" t="str">
        <f ca="1">IFERROR(CONCATENATE(VLOOKUP(A361,GM_Table,12,FALSE)," ",(VLOOKUP(A361,GM_Table,13,FALSE))),"")</f>
        <v/>
      </c>
    </row>
    <row r="362" spans="1:18" ht="15" x14ac:dyDescent="0.2">
      <c r="A362" s="155" t="s">
        <v>1711</v>
      </c>
      <c r="B362" s="169" t="s">
        <v>2985</v>
      </c>
      <c r="C362" s="169" t="s">
        <v>667</v>
      </c>
      <c r="D362" s="275">
        <v>3</v>
      </c>
      <c r="E362" s="282">
        <v>1794</v>
      </c>
      <c r="F362" s="283">
        <v>1620</v>
      </c>
      <c r="G362" s="171">
        <v>0</v>
      </c>
      <c r="H362" s="172">
        <v>0</v>
      </c>
      <c r="I362" s="173">
        <v>0</v>
      </c>
      <c r="J362" s="164" t="b">
        <f>IF(ISBLANK(CertifiedCrop[[#This Row],[1. Identifiant interne d’exploitation agricole*]]),"",IF(ISERROR(MATCH(CertifiedCrop[[#This Row],[1. Identifiant interne d’exploitation agricole*]],GroupMember[1. Identifiant interne d’exploitation agricole*],0)),FALSE,TRUE))</f>
        <v>1</v>
      </c>
      <c r="K362" s="164" t="b">
        <f t="array" ref="K362">IF(ISBLANK(CertifiedCrop[[#This Row],[2. Produit agricole certifié*]]),"",IF(ISERROR(MATCH(1,(#REF!=CertifiedCrop[[#This Row],[2. Produit agricole certifié*]])*(#REF!=CertifiedCrop[[#This Row],[3. Variété**]]),0)),FALSE,TRUE))</f>
        <v>0</v>
      </c>
      <c r="L362" s="21" t="s">
        <v>667</v>
      </c>
      <c r="M362" s="59" t="s">
        <v>667</v>
      </c>
      <c r="N362" s="59" t="s">
        <v>667</v>
      </c>
      <c r="O362" s="185">
        <f t="shared" si="10"/>
        <v>598</v>
      </c>
      <c r="P362" s="185">
        <f t="shared" si="11"/>
        <v>540</v>
      </c>
      <c r="Q362" s="165" t="str">
        <f ca="1">IFERROR((VLOOKUP(A362,GM_Table,8,FALSE)-SUMIFS(D:D,A:A,A362,B:B,B362,C:C,C362)),"")</f>
        <v/>
      </c>
      <c r="R362" s="165" t="str">
        <f ca="1">IFERROR(CONCATENATE(VLOOKUP(A362,GM_Table,12,FALSE)," ",(VLOOKUP(A362,GM_Table,13,FALSE))),"")</f>
        <v/>
      </c>
    </row>
    <row r="363" spans="1:18" ht="15" x14ac:dyDescent="0.2">
      <c r="A363" s="155" t="s">
        <v>1714</v>
      </c>
      <c r="B363" s="169" t="s">
        <v>2985</v>
      </c>
      <c r="C363" s="169" t="s">
        <v>667</v>
      </c>
      <c r="D363" s="275">
        <v>5</v>
      </c>
      <c r="E363" s="282">
        <v>2990</v>
      </c>
      <c r="F363" s="283">
        <v>2830</v>
      </c>
      <c r="G363" s="171">
        <v>0</v>
      </c>
      <c r="H363" s="172">
        <v>0</v>
      </c>
      <c r="I363" s="173">
        <v>0</v>
      </c>
      <c r="J363" s="164" t="b">
        <f>IF(ISBLANK(CertifiedCrop[[#This Row],[1. Identifiant interne d’exploitation agricole*]]),"",IF(ISERROR(MATCH(CertifiedCrop[[#This Row],[1. Identifiant interne d’exploitation agricole*]],GroupMember[1. Identifiant interne d’exploitation agricole*],0)),FALSE,TRUE))</f>
        <v>1</v>
      </c>
      <c r="K363" s="164" t="b">
        <f t="array" ref="K363">IF(ISBLANK(CertifiedCrop[[#This Row],[2. Produit agricole certifié*]]),"",IF(ISERROR(MATCH(1,(#REF!=CertifiedCrop[[#This Row],[2. Produit agricole certifié*]])*(#REF!=CertifiedCrop[[#This Row],[3. Variété**]]),0)),FALSE,TRUE))</f>
        <v>0</v>
      </c>
      <c r="L363" s="21" t="s">
        <v>667</v>
      </c>
      <c r="M363" s="59" t="s">
        <v>667</v>
      </c>
      <c r="N363" s="59" t="s">
        <v>667</v>
      </c>
      <c r="O363" s="185">
        <f t="shared" si="10"/>
        <v>598</v>
      </c>
      <c r="P363" s="185">
        <f t="shared" si="11"/>
        <v>566</v>
      </c>
      <c r="Q363" s="165" t="str">
        <f ca="1">IFERROR((VLOOKUP(A363,GM_Table,8,FALSE)-SUMIFS(D:D,A:A,A363,B:B,B363,C:C,C363)),"")</f>
        <v/>
      </c>
      <c r="R363" s="165" t="str">
        <f ca="1">IFERROR(CONCATENATE(VLOOKUP(A363,GM_Table,12,FALSE)," ",(VLOOKUP(A363,GM_Table,13,FALSE))),"")</f>
        <v/>
      </c>
    </row>
    <row r="364" spans="1:18" ht="15" x14ac:dyDescent="0.2">
      <c r="A364" s="155" t="s">
        <v>1717</v>
      </c>
      <c r="B364" s="169" t="s">
        <v>2985</v>
      </c>
      <c r="C364" s="169" t="s">
        <v>667</v>
      </c>
      <c r="D364" s="275">
        <v>5</v>
      </c>
      <c r="E364" s="282">
        <v>2991</v>
      </c>
      <c r="F364" s="283">
        <v>2840</v>
      </c>
      <c r="G364" s="171">
        <v>0</v>
      </c>
      <c r="H364" s="172">
        <v>0</v>
      </c>
      <c r="I364" s="173">
        <v>0</v>
      </c>
      <c r="J364" s="164" t="b">
        <f>IF(ISBLANK(CertifiedCrop[[#This Row],[1. Identifiant interne d’exploitation agricole*]]),"",IF(ISERROR(MATCH(CertifiedCrop[[#This Row],[1. Identifiant interne d’exploitation agricole*]],GroupMember[1. Identifiant interne d’exploitation agricole*],0)),FALSE,TRUE))</f>
        <v>1</v>
      </c>
      <c r="K364" s="164" t="b">
        <f t="array" ref="K364">IF(ISBLANK(CertifiedCrop[[#This Row],[2. Produit agricole certifié*]]),"",IF(ISERROR(MATCH(1,(#REF!=CertifiedCrop[[#This Row],[2. Produit agricole certifié*]])*(#REF!=CertifiedCrop[[#This Row],[3. Variété**]]),0)),FALSE,TRUE))</f>
        <v>0</v>
      </c>
      <c r="L364" s="21" t="s">
        <v>667</v>
      </c>
      <c r="M364" s="59" t="s">
        <v>667</v>
      </c>
      <c r="N364" s="59" t="s">
        <v>667</v>
      </c>
      <c r="O364" s="185">
        <f t="shared" si="10"/>
        <v>598.20000000000005</v>
      </c>
      <c r="P364" s="185">
        <f t="shared" si="11"/>
        <v>568</v>
      </c>
      <c r="Q364" s="165" t="str">
        <f ca="1">IFERROR((VLOOKUP(A364,GM_Table,8,FALSE)-SUMIFS(D:D,A:A,A364,B:B,B364,C:C,C364)),"")</f>
        <v/>
      </c>
      <c r="R364" s="165" t="str">
        <f ca="1">IFERROR(CONCATENATE(VLOOKUP(A364,GM_Table,12,FALSE)," ",(VLOOKUP(A364,GM_Table,13,FALSE))),"")</f>
        <v/>
      </c>
    </row>
    <row r="365" spans="1:18" ht="15" x14ac:dyDescent="0.2">
      <c r="A365" s="155" t="s">
        <v>1720</v>
      </c>
      <c r="B365" s="169" t="s">
        <v>2985</v>
      </c>
      <c r="C365" s="169" t="s">
        <v>667</v>
      </c>
      <c r="D365" s="275">
        <v>7</v>
      </c>
      <c r="E365" s="282">
        <v>4123</v>
      </c>
      <c r="F365" s="283">
        <v>4000</v>
      </c>
      <c r="G365" s="171">
        <v>0</v>
      </c>
      <c r="H365" s="172">
        <v>0</v>
      </c>
      <c r="I365" s="173">
        <v>0</v>
      </c>
      <c r="J365" s="164" t="b">
        <f>IF(ISBLANK(CertifiedCrop[[#This Row],[1. Identifiant interne d’exploitation agricole*]]),"",IF(ISERROR(MATCH(CertifiedCrop[[#This Row],[1. Identifiant interne d’exploitation agricole*]],GroupMember[1. Identifiant interne d’exploitation agricole*],0)),FALSE,TRUE))</f>
        <v>1</v>
      </c>
      <c r="K365" s="164" t="b">
        <f t="array" ref="K365">IF(ISBLANK(CertifiedCrop[[#This Row],[2. Produit agricole certifié*]]),"",IF(ISERROR(MATCH(1,(#REF!=CertifiedCrop[[#This Row],[2. Produit agricole certifié*]])*(#REF!=CertifiedCrop[[#This Row],[3. Variété**]]),0)),FALSE,TRUE))</f>
        <v>0</v>
      </c>
      <c r="L365" s="21" t="s">
        <v>667</v>
      </c>
      <c r="M365" s="59" t="s">
        <v>667</v>
      </c>
      <c r="N365" s="59" t="s">
        <v>667</v>
      </c>
      <c r="O365" s="185">
        <f t="shared" si="10"/>
        <v>589</v>
      </c>
      <c r="P365" s="185">
        <f t="shared" si="11"/>
        <v>571.42857142857144</v>
      </c>
      <c r="Q365" s="165" t="str">
        <f ca="1">IFERROR((VLOOKUP(A365,GM_Table,8,FALSE)-SUMIFS(D:D,A:A,A365,B:B,B365,C:C,C365)),"")</f>
        <v/>
      </c>
      <c r="R365" s="165" t="str">
        <f ca="1">IFERROR(CONCATENATE(VLOOKUP(A365,GM_Table,12,FALSE)," ",(VLOOKUP(A365,GM_Table,13,FALSE))),"")</f>
        <v/>
      </c>
    </row>
    <row r="366" spans="1:18" ht="15" x14ac:dyDescent="0.2">
      <c r="A366" s="155" t="s">
        <v>1722</v>
      </c>
      <c r="B366" s="169" t="s">
        <v>2985</v>
      </c>
      <c r="C366" s="169" t="s">
        <v>667</v>
      </c>
      <c r="D366" s="275">
        <v>6</v>
      </c>
      <c r="E366" s="282">
        <v>3588</v>
      </c>
      <c r="F366" s="283">
        <v>3400</v>
      </c>
      <c r="G366" s="171">
        <v>0</v>
      </c>
      <c r="H366" s="172">
        <v>0</v>
      </c>
      <c r="I366" s="173">
        <v>0</v>
      </c>
      <c r="J366" s="164" t="b">
        <f>IF(ISBLANK(CertifiedCrop[[#This Row],[1. Identifiant interne d’exploitation agricole*]]),"",IF(ISERROR(MATCH(CertifiedCrop[[#This Row],[1. Identifiant interne d’exploitation agricole*]],GroupMember[1. Identifiant interne d’exploitation agricole*],0)),FALSE,TRUE))</f>
        <v>1</v>
      </c>
      <c r="K366" s="164" t="b">
        <f t="array" ref="K366">IF(ISBLANK(CertifiedCrop[[#This Row],[2. Produit agricole certifié*]]),"",IF(ISERROR(MATCH(1,(#REF!=CertifiedCrop[[#This Row],[2. Produit agricole certifié*]])*(#REF!=CertifiedCrop[[#This Row],[3. Variété**]]),0)),FALSE,TRUE))</f>
        <v>0</v>
      </c>
      <c r="L366" s="21" t="s">
        <v>667</v>
      </c>
      <c r="M366" s="59" t="s">
        <v>667</v>
      </c>
      <c r="N366" s="59" t="s">
        <v>667</v>
      </c>
      <c r="O366" s="185">
        <f t="shared" si="10"/>
        <v>598</v>
      </c>
      <c r="P366" s="185">
        <f t="shared" si="11"/>
        <v>566.66666666666663</v>
      </c>
      <c r="Q366" s="165" t="str">
        <f ca="1">IFERROR((VLOOKUP(A366,GM_Table,8,FALSE)-SUMIFS(D:D,A:A,A366,B:B,B366,C:C,C366)),"")</f>
        <v/>
      </c>
      <c r="R366" s="165" t="str">
        <f ca="1">IFERROR(CONCATENATE(VLOOKUP(A366,GM_Table,12,FALSE)," ",(VLOOKUP(A366,GM_Table,13,FALSE))),"")</f>
        <v/>
      </c>
    </row>
    <row r="367" spans="1:18" ht="15" x14ac:dyDescent="0.2">
      <c r="A367" s="155" t="s">
        <v>1723</v>
      </c>
      <c r="B367" s="169" t="s">
        <v>2985</v>
      </c>
      <c r="C367" s="169" t="s">
        <v>667</v>
      </c>
      <c r="D367" s="275">
        <v>3</v>
      </c>
      <c r="E367" s="282">
        <v>1795</v>
      </c>
      <c r="F367" s="283">
        <v>1705</v>
      </c>
      <c r="G367" s="171">
        <v>0</v>
      </c>
      <c r="H367" s="172">
        <v>0</v>
      </c>
      <c r="I367" s="173">
        <v>0</v>
      </c>
      <c r="J367" s="164" t="b">
        <f>IF(ISBLANK(CertifiedCrop[[#This Row],[1. Identifiant interne d’exploitation agricole*]]),"",IF(ISERROR(MATCH(CertifiedCrop[[#This Row],[1. Identifiant interne d’exploitation agricole*]],GroupMember[1. Identifiant interne d’exploitation agricole*],0)),FALSE,TRUE))</f>
        <v>1</v>
      </c>
      <c r="K367" s="164" t="b">
        <f t="array" ref="K367">IF(ISBLANK(CertifiedCrop[[#This Row],[2. Produit agricole certifié*]]),"",IF(ISERROR(MATCH(1,(#REF!=CertifiedCrop[[#This Row],[2. Produit agricole certifié*]])*(#REF!=CertifiedCrop[[#This Row],[3. Variété**]]),0)),FALSE,TRUE))</f>
        <v>0</v>
      </c>
      <c r="L367" s="21" t="s">
        <v>667</v>
      </c>
      <c r="M367" s="59" t="s">
        <v>667</v>
      </c>
      <c r="N367" s="59" t="s">
        <v>667</v>
      </c>
      <c r="O367" s="185">
        <f t="shared" si="10"/>
        <v>598.33333333333337</v>
      </c>
      <c r="P367" s="185">
        <f t="shared" si="11"/>
        <v>568.33333333333337</v>
      </c>
      <c r="Q367" s="165" t="str">
        <f ca="1">IFERROR((VLOOKUP(A367,GM_Table,8,FALSE)-SUMIFS(D:D,A:A,A367,B:B,B367,C:C,C367)),"")</f>
        <v/>
      </c>
      <c r="R367" s="165" t="str">
        <f ca="1">IFERROR(CONCATENATE(VLOOKUP(A367,GM_Table,12,FALSE)," ",(VLOOKUP(A367,GM_Table,13,FALSE))),"")</f>
        <v/>
      </c>
    </row>
    <row r="368" spans="1:18" ht="15" x14ac:dyDescent="0.2">
      <c r="A368" s="155" t="s">
        <v>1724</v>
      </c>
      <c r="B368" s="169" t="s">
        <v>2985</v>
      </c>
      <c r="C368" s="169" t="s">
        <v>667</v>
      </c>
      <c r="D368" s="275">
        <v>5</v>
      </c>
      <c r="E368" s="282">
        <v>2990</v>
      </c>
      <c r="F368" s="283">
        <v>2800</v>
      </c>
      <c r="G368" s="171">
        <v>0</v>
      </c>
      <c r="H368" s="172">
        <v>0</v>
      </c>
      <c r="I368" s="173">
        <v>0</v>
      </c>
      <c r="J368" s="164" t="b">
        <f>IF(ISBLANK(CertifiedCrop[[#This Row],[1. Identifiant interne d’exploitation agricole*]]),"",IF(ISERROR(MATCH(CertifiedCrop[[#This Row],[1. Identifiant interne d’exploitation agricole*]],GroupMember[1. Identifiant interne d’exploitation agricole*],0)),FALSE,TRUE))</f>
        <v>1</v>
      </c>
      <c r="K368" s="164" t="b">
        <f t="array" ref="K368">IF(ISBLANK(CertifiedCrop[[#This Row],[2. Produit agricole certifié*]]),"",IF(ISERROR(MATCH(1,(#REF!=CertifiedCrop[[#This Row],[2. Produit agricole certifié*]])*(#REF!=CertifiedCrop[[#This Row],[3. Variété**]]),0)),FALSE,TRUE))</f>
        <v>0</v>
      </c>
      <c r="L368" s="21" t="s">
        <v>667</v>
      </c>
      <c r="M368" s="59" t="s">
        <v>667</v>
      </c>
      <c r="N368" s="59" t="s">
        <v>667</v>
      </c>
      <c r="O368" s="185">
        <f t="shared" si="10"/>
        <v>598</v>
      </c>
      <c r="P368" s="185">
        <f t="shared" si="11"/>
        <v>560</v>
      </c>
      <c r="Q368" s="165" t="str">
        <f ca="1">IFERROR((VLOOKUP(A368,GM_Table,8,FALSE)-SUMIFS(D:D,A:A,A368,B:B,B368,C:C,C368)),"")</f>
        <v/>
      </c>
      <c r="R368" s="165" t="str">
        <f ca="1">IFERROR(CONCATENATE(VLOOKUP(A368,GM_Table,12,FALSE)," ",(VLOOKUP(A368,GM_Table,13,FALSE))),"")</f>
        <v/>
      </c>
    </row>
    <row r="369" spans="1:18" ht="15" x14ac:dyDescent="0.2">
      <c r="A369" s="155" t="s">
        <v>1726</v>
      </c>
      <c r="B369" s="169" t="s">
        <v>2985</v>
      </c>
      <c r="C369" s="169" t="s">
        <v>667</v>
      </c>
      <c r="D369" s="275">
        <v>4.33</v>
      </c>
      <c r="E369" s="282">
        <v>2590</v>
      </c>
      <c r="F369" s="283">
        <v>2400</v>
      </c>
      <c r="G369" s="171">
        <v>0</v>
      </c>
      <c r="H369" s="172">
        <v>0</v>
      </c>
      <c r="I369" s="173">
        <v>0</v>
      </c>
      <c r="J369" s="164" t="b">
        <f>IF(ISBLANK(CertifiedCrop[[#This Row],[1. Identifiant interne d’exploitation agricole*]]),"",IF(ISERROR(MATCH(CertifiedCrop[[#This Row],[1. Identifiant interne d’exploitation agricole*]],GroupMember[1. Identifiant interne d’exploitation agricole*],0)),FALSE,TRUE))</f>
        <v>1</v>
      </c>
      <c r="K369" s="164" t="b">
        <f t="array" ref="K369">IF(ISBLANK(CertifiedCrop[[#This Row],[2. Produit agricole certifié*]]),"",IF(ISERROR(MATCH(1,(#REF!=CertifiedCrop[[#This Row],[2. Produit agricole certifié*]])*(#REF!=CertifiedCrop[[#This Row],[3. Variété**]]),0)),FALSE,TRUE))</f>
        <v>0</v>
      </c>
      <c r="L369" s="21" t="s">
        <v>667</v>
      </c>
      <c r="M369" s="59" t="s">
        <v>667</v>
      </c>
      <c r="N369" s="59" t="s">
        <v>667</v>
      </c>
      <c r="O369" s="185">
        <f t="shared" si="10"/>
        <v>598.15242494226322</v>
      </c>
      <c r="P369" s="185">
        <f t="shared" si="11"/>
        <v>554.27251732101615</v>
      </c>
      <c r="Q369" s="165" t="str">
        <f ca="1">IFERROR((VLOOKUP(A369,GM_Table,8,FALSE)-SUMIFS(D:D,A:A,A369,B:B,B369,C:C,C369)),"")</f>
        <v/>
      </c>
      <c r="R369" s="165" t="str">
        <f ca="1">IFERROR(CONCATENATE(VLOOKUP(A369,GM_Table,12,FALSE)," ",(VLOOKUP(A369,GM_Table,13,FALSE))),"")</f>
        <v/>
      </c>
    </row>
    <row r="370" spans="1:18" ht="15" x14ac:dyDescent="0.2">
      <c r="A370" s="155" t="s">
        <v>1727</v>
      </c>
      <c r="B370" s="169" t="s">
        <v>2985</v>
      </c>
      <c r="C370" s="169" t="s">
        <v>667</v>
      </c>
      <c r="D370" s="275">
        <v>6.68</v>
      </c>
      <c r="E370" s="282">
        <v>3994</v>
      </c>
      <c r="F370" s="283">
        <v>3700</v>
      </c>
      <c r="G370" s="171">
        <v>0</v>
      </c>
      <c r="H370" s="172">
        <v>0</v>
      </c>
      <c r="I370" s="173">
        <v>0</v>
      </c>
      <c r="J370" s="164" t="b">
        <f>IF(ISBLANK(CertifiedCrop[[#This Row],[1. Identifiant interne d’exploitation agricole*]]),"",IF(ISERROR(MATCH(CertifiedCrop[[#This Row],[1. Identifiant interne d’exploitation agricole*]],GroupMember[1. Identifiant interne d’exploitation agricole*],0)),FALSE,TRUE))</f>
        <v>1</v>
      </c>
      <c r="K370" s="164" t="b">
        <f t="array" ref="K370">IF(ISBLANK(CertifiedCrop[[#This Row],[2. Produit agricole certifié*]]),"",IF(ISERROR(MATCH(1,(#REF!=CertifiedCrop[[#This Row],[2. Produit agricole certifié*]])*(#REF!=CertifiedCrop[[#This Row],[3. Variété**]]),0)),FALSE,TRUE))</f>
        <v>0</v>
      </c>
      <c r="L370" s="21" t="s">
        <v>667</v>
      </c>
      <c r="M370" s="59" t="s">
        <v>667</v>
      </c>
      <c r="N370" s="59" t="s">
        <v>667</v>
      </c>
      <c r="O370" s="185">
        <f t="shared" si="10"/>
        <v>597.90419161676652</v>
      </c>
      <c r="P370" s="185">
        <f t="shared" si="11"/>
        <v>553.8922155688623</v>
      </c>
      <c r="Q370" s="165" t="str">
        <f ca="1">IFERROR((VLOOKUP(A370,GM_Table,8,FALSE)-SUMIFS(D:D,A:A,A370,B:B,B370,C:C,C370)),"")</f>
        <v/>
      </c>
      <c r="R370" s="165" t="str">
        <f ca="1">IFERROR(CONCATENATE(VLOOKUP(A370,GM_Table,12,FALSE)," ",(VLOOKUP(A370,GM_Table,13,FALSE))),"")</f>
        <v/>
      </c>
    </row>
    <row r="371" spans="1:18" ht="15" x14ac:dyDescent="0.2">
      <c r="A371" s="155" t="s">
        <v>1730</v>
      </c>
      <c r="B371" s="169" t="s">
        <v>2985</v>
      </c>
      <c r="C371" s="169" t="s">
        <v>667</v>
      </c>
      <c r="D371" s="275">
        <v>8</v>
      </c>
      <c r="E371" s="282">
        <v>4783</v>
      </c>
      <c r="F371" s="283">
        <v>4600</v>
      </c>
      <c r="G371" s="171">
        <v>0</v>
      </c>
      <c r="H371" s="172">
        <v>0</v>
      </c>
      <c r="I371" s="173">
        <v>0</v>
      </c>
      <c r="J371" s="164" t="b">
        <f>IF(ISBLANK(CertifiedCrop[[#This Row],[1. Identifiant interne d’exploitation agricole*]]),"",IF(ISERROR(MATCH(CertifiedCrop[[#This Row],[1. Identifiant interne d’exploitation agricole*]],GroupMember[1. Identifiant interne d’exploitation agricole*],0)),FALSE,TRUE))</f>
        <v>1</v>
      </c>
      <c r="K371" s="164" t="b">
        <f t="array" ref="K371">IF(ISBLANK(CertifiedCrop[[#This Row],[2. Produit agricole certifié*]]),"",IF(ISERROR(MATCH(1,(#REF!=CertifiedCrop[[#This Row],[2. Produit agricole certifié*]])*(#REF!=CertifiedCrop[[#This Row],[3. Variété**]]),0)),FALSE,TRUE))</f>
        <v>0</v>
      </c>
      <c r="L371" s="21" t="s">
        <v>667</v>
      </c>
      <c r="M371" s="59" t="s">
        <v>667</v>
      </c>
      <c r="N371" s="59" t="s">
        <v>667</v>
      </c>
      <c r="O371" s="185">
        <f t="shared" ref="O371:O434" si="12">IFERROR(E371/D371,"")</f>
        <v>597.875</v>
      </c>
      <c r="P371" s="185">
        <f t="shared" ref="P371:P434" si="13">IFERROR(F371/D371,"")</f>
        <v>575</v>
      </c>
      <c r="Q371" s="165" t="str">
        <f ca="1">IFERROR((VLOOKUP(A371,GM_Table,8,FALSE)-SUMIFS(D:D,A:A,A371,B:B,B371,C:C,C371)),"")</f>
        <v/>
      </c>
      <c r="R371" s="165" t="str">
        <f ca="1">IFERROR(CONCATENATE(VLOOKUP(A371,GM_Table,12,FALSE)," ",(VLOOKUP(A371,GM_Table,13,FALSE))),"")</f>
        <v/>
      </c>
    </row>
    <row r="372" spans="1:18" ht="15" x14ac:dyDescent="0.2">
      <c r="A372" s="155" t="s">
        <v>1733</v>
      </c>
      <c r="B372" s="169" t="s">
        <v>2985</v>
      </c>
      <c r="C372" s="169" t="s">
        <v>667</v>
      </c>
      <c r="D372" s="275">
        <v>3.33</v>
      </c>
      <c r="E372" s="282">
        <v>1961</v>
      </c>
      <c r="F372" s="283">
        <v>1800</v>
      </c>
      <c r="G372" s="171">
        <v>0</v>
      </c>
      <c r="H372" s="172">
        <v>0</v>
      </c>
      <c r="I372" s="173">
        <v>0</v>
      </c>
      <c r="J372" s="164" t="b">
        <f>IF(ISBLANK(CertifiedCrop[[#This Row],[1. Identifiant interne d’exploitation agricole*]]),"",IF(ISERROR(MATCH(CertifiedCrop[[#This Row],[1. Identifiant interne d’exploitation agricole*]],GroupMember[1. Identifiant interne d’exploitation agricole*],0)),FALSE,TRUE))</f>
        <v>1</v>
      </c>
      <c r="K372" s="164" t="b">
        <f t="array" ref="K372">IF(ISBLANK(CertifiedCrop[[#This Row],[2. Produit agricole certifié*]]),"",IF(ISERROR(MATCH(1,(#REF!=CertifiedCrop[[#This Row],[2. Produit agricole certifié*]])*(#REF!=CertifiedCrop[[#This Row],[3. Variété**]]),0)),FALSE,TRUE))</f>
        <v>0</v>
      </c>
      <c r="L372" s="21" t="s">
        <v>667</v>
      </c>
      <c r="M372" s="59" t="s">
        <v>667</v>
      </c>
      <c r="N372" s="59" t="s">
        <v>667</v>
      </c>
      <c r="O372" s="185">
        <f t="shared" si="12"/>
        <v>588.88888888888891</v>
      </c>
      <c r="P372" s="185">
        <f t="shared" si="13"/>
        <v>540.54054054054052</v>
      </c>
      <c r="Q372" s="165" t="str">
        <f ca="1">IFERROR((VLOOKUP(A372,GM_Table,8,FALSE)-SUMIFS(D:D,A:A,A372,B:B,B372,C:C,C372)),"")</f>
        <v/>
      </c>
      <c r="R372" s="165" t="str">
        <f ca="1">IFERROR(CONCATENATE(VLOOKUP(A372,GM_Table,12,FALSE)," ",(VLOOKUP(A372,GM_Table,13,FALSE))),"")</f>
        <v/>
      </c>
    </row>
    <row r="373" spans="1:18" ht="15" x14ac:dyDescent="0.2">
      <c r="A373" s="155" t="s">
        <v>1736</v>
      </c>
      <c r="B373" s="169" t="s">
        <v>2985</v>
      </c>
      <c r="C373" s="169" t="s">
        <v>667</v>
      </c>
      <c r="D373" s="275">
        <v>4.33</v>
      </c>
      <c r="E373" s="282">
        <v>2550</v>
      </c>
      <c r="F373" s="283">
        <v>2400</v>
      </c>
      <c r="G373" s="171">
        <v>0</v>
      </c>
      <c r="H373" s="172">
        <v>0</v>
      </c>
      <c r="I373" s="173">
        <v>0</v>
      </c>
      <c r="J373" s="164" t="b">
        <f>IF(ISBLANK(CertifiedCrop[[#This Row],[1. Identifiant interne d’exploitation agricole*]]),"",IF(ISERROR(MATCH(CertifiedCrop[[#This Row],[1. Identifiant interne d’exploitation agricole*]],GroupMember[1. Identifiant interne d’exploitation agricole*],0)),FALSE,TRUE))</f>
        <v>1</v>
      </c>
      <c r="K373" s="164" t="b">
        <f t="array" ref="K373">IF(ISBLANK(CertifiedCrop[[#This Row],[2. Produit agricole certifié*]]),"",IF(ISERROR(MATCH(1,(#REF!=CertifiedCrop[[#This Row],[2. Produit agricole certifié*]])*(#REF!=CertifiedCrop[[#This Row],[3. Variété**]]),0)),FALSE,TRUE))</f>
        <v>0</v>
      </c>
      <c r="L373" s="21" t="s">
        <v>667</v>
      </c>
      <c r="M373" s="59" t="s">
        <v>667</v>
      </c>
      <c r="N373" s="59" t="s">
        <v>667</v>
      </c>
      <c r="O373" s="185">
        <f t="shared" si="12"/>
        <v>588.91454965357968</v>
      </c>
      <c r="P373" s="185">
        <f t="shared" si="13"/>
        <v>554.27251732101615</v>
      </c>
      <c r="Q373" s="165" t="str">
        <f ca="1">IFERROR((VLOOKUP(A373,GM_Table,8,FALSE)-SUMIFS(D:D,A:A,A373,B:B,B373,C:C,C373)),"")</f>
        <v/>
      </c>
      <c r="R373" s="165" t="str">
        <f ca="1">IFERROR(CONCATENATE(VLOOKUP(A373,GM_Table,12,FALSE)," ",(VLOOKUP(A373,GM_Table,13,FALSE))),"")</f>
        <v/>
      </c>
    </row>
    <row r="374" spans="1:18" ht="15" x14ac:dyDescent="0.2">
      <c r="A374" s="155" t="s">
        <v>1739</v>
      </c>
      <c r="B374" s="169" t="s">
        <v>2985</v>
      </c>
      <c r="C374" s="169" t="s">
        <v>667</v>
      </c>
      <c r="D374" s="275">
        <v>3.44</v>
      </c>
      <c r="E374" s="282">
        <v>2022</v>
      </c>
      <c r="F374" s="283">
        <v>1900</v>
      </c>
      <c r="G374" s="171">
        <v>0</v>
      </c>
      <c r="H374" s="172">
        <v>0</v>
      </c>
      <c r="I374" s="173">
        <v>0</v>
      </c>
      <c r="J374" s="164" t="b">
        <f>IF(ISBLANK(CertifiedCrop[[#This Row],[1. Identifiant interne d’exploitation agricole*]]),"",IF(ISERROR(MATCH(CertifiedCrop[[#This Row],[1. Identifiant interne d’exploitation agricole*]],GroupMember[1. Identifiant interne d’exploitation agricole*],0)),FALSE,TRUE))</f>
        <v>1</v>
      </c>
      <c r="K374" s="164" t="b">
        <f t="array" ref="K374">IF(ISBLANK(CertifiedCrop[[#This Row],[2. Produit agricole certifié*]]),"",IF(ISERROR(MATCH(1,(#REF!=CertifiedCrop[[#This Row],[2. Produit agricole certifié*]])*(#REF!=CertifiedCrop[[#This Row],[3. Variété**]]),0)),FALSE,TRUE))</f>
        <v>0</v>
      </c>
      <c r="L374" s="21" t="s">
        <v>667</v>
      </c>
      <c r="M374" s="59" t="s">
        <v>667</v>
      </c>
      <c r="N374" s="59" t="s">
        <v>667</v>
      </c>
      <c r="O374" s="185">
        <f t="shared" si="12"/>
        <v>587.79069767441865</v>
      </c>
      <c r="P374" s="185">
        <f t="shared" si="13"/>
        <v>552.32558139534888</v>
      </c>
      <c r="Q374" s="165" t="str">
        <f ca="1">IFERROR((VLOOKUP(A374,GM_Table,8,FALSE)-SUMIFS(D:D,A:A,A374,B:B,B374,C:C,C374)),"")</f>
        <v/>
      </c>
      <c r="R374" s="165" t="str">
        <f ca="1">IFERROR(CONCATENATE(VLOOKUP(A374,GM_Table,12,FALSE)," ",(VLOOKUP(A374,GM_Table,13,FALSE))),"")</f>
        <v/>
      </c>
    </row>
    <row r="375" spans="1:18" ht="15" x14ac:dyDescent="0.2">
      <c r="A375" s="155" t="s">
        <v>1742</v>
      </c>
      <c r="B375" s="169" t="s">
        <v>2985</v>
      </c>
      <c r="C375" s="169" t="s">
        <v>667</v>
      </c>
      <c r="D375" s="275">
        <v>6</v>
      </c>
      <c r="E375" s="282">
        <v>3534</v>
      </c>
      <c r="F375" s="283">
        <v>3400</v>
      </c>
      <c r="G375" s="171">
        <v>0</v>
      </c>
      <c r="H375" s="172">
        <v>0</v>
      </c>
      <c r="I375" s="173">
        <v>0</v>
      </c>
      <c r="J375" s="164" t="b">
        <f>IF(ISBLANK(CertifiedCrop[[#This Row],[1. Identifiant interne d’exploitation agricole*]]),"",IF(ISERROR(MATCH(CertifiedCrop[[#This Row],[1. Identifiant interne d’exploitation agricole*]],GroupMember[1. Identifiant interne d’exploitation agricole*],0)),FALSE,TRUE))</f>
        <v>1</v>
      </c>
      <c r="K375" s="164" t="b">
        <f t="array" ref="K375">IF(ISBLANK(CertifiedCrop[[#This Row],[2. Produit agricole certifié*]]),"",IF(ISERROR(MATCH(1,(#REF!=CertifiedCrop[[#This Row],[2. Produit agricole certifié*]])*(#REF!=CertifiedCrop[[#This Row],[3. Variété**]]),0)),FALSE,TRUE))</f>
        <v>0</v>
      </c>
      <c r="L375" s="21" t="s">
        <v>667</v>
      </c>
      <c r="M375" s="59" t="s">
        <v>667</v>
      </c>
      <c r="N375" s="59" t="s">
        <v>667</v>
      </c>
      <c r="O375" s="185">
        <f t="shared" si="12"/>
        <v>589</v>
      </c>
      <c r="P375" s="185">
        <f t="shared" si="13"/>
        <v>566.66666666666663</v>
      </c>
      <c r="Q375" s="165" t="str">
        <f ca="1">IFERROR((VLOOKUP(A375,GM_Table,8,FALSE)-SUMIFS(D:D,A:A,A375,B:B,B375,C:C,C375)),"")</f>
        <v/>
      </c>
      <c r="R375" s="165" t="str">
        <f ca="1">IFERROR(CONCATENATE(VLOOKUP(A375,GM_Table,12,FALSE)," ",(VLOOKUP(A375,GM_Table,13,FALSE))),"")</f>
        <v/>
      </c>
    </row>
    <row r="376" spans="1:18" ht="15" x14ac:dyDescent="0.2">
      <c r="A376" s="155" t="s">
        <v>1744</v>
      </c>
      <c r="B376" s="169" t="s">
        <v>2985</v>
      </c>
      <c r="C376" s="169" t="s">
        <v>667</v>
      </c>
      <c r="D376" s="275">
        <v>4</v>
      </c>
      <c r="E376" s="282">
        <v>2356</v>
      </c>
      <c r="F376" s="283">
        <v>2200</v>
      </c>
      <c r="G376" s="171">
        <v>0</v>
      </c>
      <c r="H376" s="172">
        <v>0</v>
      </c>
      <c r="I376" s="173">
        <v>0</v>
      </c>
      <c r="J376" s="164" t="b">
        <f>IF(ISBLANK(CertifiedCrop[[#This Row],[1. Identifiant interne d’exploitation agricole*]]),"",IF(ISERROR(MATCH(CertifiedCrop[[#This Row],[1. Identifiant interne d’exploitation agricole*]],GroupMember[1. Identifiant interne d’exploitation agricole*],0)),FALSE,TRUE))</f>
        <v>1</v>
      </c>
      <c r="K376" s="164" t="b">
        <f t="array" ref="K376">IF(ISBLANK(CertifiedCrop[[#This Row],[2. Produit agricole certifié*]]),"",IF(ISERROR(MATCH(1,(#REF!=CertifiedCrop[[#This Row],[2. Produit agricole certifié*]])*(#REF!=CertifiedCrop[[#This Row],[3. Variété**]]),0)),FALSE,TRUE))</f>
        <v>0</v>
      </c>
      <c r="L376" s="21" t="s">
        <v>667</v>
      </c>
      <c r="M376" s="59" t="s">
        <v>667</v>
      </c>
      <c r="N376" s="59" t="s">
        <v>667</v>
      </c>
      <c r="O376" s="185">
        <f t="shared" si="12"/>
        <v>589</v>
      </c>
      <c r="P376" s="185">
        <f t="shared" si="13"/>
        <v>550</v>
      </c>
      <c r="Q376" s="165" t="str">
        <f ca="1">IFERROR((VLOOKUP(A376,GM_Table,8,FALSE)-SUMIFS(D:D,A:A,A376,B:B,B376,C:C,C376)),"")</f>
        <v/>
      </c>
      <c r="R376" s="165" t="str">
        <f ca="1">IFERROR(CONCATENATE(VLOOKUP(A376,GM_Table,12,FALSE)," ",(VLOOKUP(A376,GM_Table,13,FALSE))),"")</f>
        <v/>
      </c>
    </row>
    <row r="377" spans="1:18" ht="15" x14ac:dyDescent="0.2">
      <c r="A377" s="155" t="s">
        <v>1746</v>
      </c>
      <c r="B377" s="169" t="s">
        <v>2985</v>
      </c>
      <c r="C377" s="169" t="s">
        <v>667</v>
      </c>
      <c r="D377" s="275">
        <v>6</v>
      </c>
      <c r="E377" s="282">
        <v>3588</v>
      </c>
      <c r="F377" s="283">
        <v>3400</v>
      </c>
      <c r="G377" s="171">
        <v>0</v>
      </c>
      <c r="H377" s="172">
        <v>0</v>
      </c>
      <c r="I377" s="173">
        <v>0</v>
      </c>
      <c r="J377" s="164" t="b">
        <f>IF(ISBLANK(CertifiedCrop[[#This Row],[1. Identifiant interne d’exploitation agricole*]]),"",IF(ISERROR(MATCH(CertifiedCrop[[#This Row],[1. Identifiant interne d’exploitation agricole*]],GroupMember[1. Identifiant interne d’exploitation agricole*],0)),FALSE,TRUE))</f>
        <v>1</v>
      </c>
      <c r="K377" s="164" t="b">
        <f t="array" ref="K377">IF(ISBLANK(CertifiedCrop[[#This Row],[2. Produit agricole certifié*]]),"",IF(ISERROR(MATCH(1,(#REF!=CertifiedCrop[[#This Row],[2. Produit agricole certifié*]])*(#REF!=CertifiedCrop[[#This Row],[3. Variété**]]),0)),FALSE,TRUE))</f>
        <v>0</v>
      </c>
      <c r="L377" s="21" t="s">
        <v>667</v>
      </c>
      <c r="M377" s="59" t="s">
        <v>667</v>
      </c>
      <c r="N377" s="59" t="s">
        <v>667</v>
      </c>
      <c r="O377" s="185">
        <f t="shared" si="12"/>
        <v>598</v>
      </c>
      <c r="P377" s="185">
        <f t="shared" si="13"/>
        <v>566.66666666666663</v>
      </c>
      <c r="Q377" s="165" t="str">
        <f ca="1">IFERROR((VLOOKUP(A377,GM_Table,8,FALSE)-SUMIFS(D:D,A:A,A377,B:B,B377,C:C,C377)),"")</f>
        <v/>
      </c>
      <c r="R377" s="165" t="str">
        <f ca="1">IFERROR(CONCATENATE(VLOOKUP(A377,GM_Table,12,FALSE)," ",(VLOOKUP(A377,GM_Table,13,FALSE))),"")</f>
        <v/>
      </c>
    </row>
    <row r="378" spans="1:18" ht="15" x14ac:dyDescent="0.2">
      <c r="A378" s="155" t="s">
        <v>1748</v>
      </c>
      <c r="B378" s="169" t="s">
        <v>2985</v>
      </c>
      <c r="C378" s="169" t="s">
        <v>667</v>
      </c>
      <c r="D378" s="275">
        <v>4.43</v>
      </c>
      <c r="E378" s="282">
        <v>2600</v>
      </c>
      <c r="F378" s="283">
        <v>2500</v>
      </c>
      <c r="G378" s="171">
        <v>0</v>
      </c>
      <c r="H378" s="172">
        <v>0</v>
      </c>
      <c r="I378" s="173">
        <v>0</v>
      </c>
      <c r="J378" s="164" t="b">
        <f>IF(ISBLANK(CertifiedCrop[[#This Row],[1. Identifiant interne d’exploitation agricole*]]),"",IF(ISERROR(MATCH(CertifiedCrop[[#This Row],[1. Identifiant interne d’exploitation agricole*]],GroupMember[1. Identifiant interne d’exploitation agricole*],0)),FALSE,TRUE))</f>
        <v>1</v>
      </c>
      <c r="K378" s="164" t="b">
        <f t="array" ref="K378">IF(ISBLANK(CertifiedCrop[[#This Row],[2. Produit agricole certifié*]]),"",IF(ISERROR(MATCH(1,(#REF!=CertifiedCrop[[#This Row],[2. Produit agricole certifié*]])*(#REF!=CertifiedCrop[[#This Row],[3. Variété**]]),0)),FALSE,TRUE))</f>
        <v>0</v>
      </c>
      <c r="L378" s="21" t="s">
        <v>667</v>
      </c>
      <c r="M378" s="59" t="s">
        <v>667</v>
      </c>
      <c r="N378" s="59" t="s">
        <v>667</v>
      </c>
      <c r="O378" s="185">
        <f t="shared" si="12"/>
        <v>586.90744920993234</v>
      </c>
      <c r="P378" s="185">
        <f t="shared" si="13"/>
        <v>564.33408577878106</v>
      </c>
      <c r="Q378" s="165" t="str">
        <f ca="1">IFERROR((VLOOKUP(A378,GM_Table,8,FALSE)-SUMIFS(D:D,A:A,A378,B:B,B378,C:C,C378)),"")</f>
        <v/>
      </c>
      <c r="R378" s="165" t="str">
        <f ca="1">IFERROR(CONCATENATE(VLOOKUP(A378,GM_Table,12,FALSE)," ",(VLOOKUP(A378,GM_Table,13,FALSE))),"")</f>
        <v/>
      </c>
    </row>
    <row r="379" spans="1:18" ht="15" x14ac:dyDescent="0.2">
      <c r="A379" s="155" t="s">
        <v>1750</v>
      </c>
      <c r="B379" s="169" t="s">
        <v>2985</v>
      </c>
      <c r="C379" s="169" t="s">
        <v>667</v>
      </c>
      <c r="D379" s="275">
        <v>8</v>
      </c>
      <c r="E379" s="282">
        <v>4784</v>
      </c>
      <c r="F379" s="283">
        <v>4620</v>
      </c>
      <c r="G379" s="171">
        <v>0</v>
      </c>
      <c r="H379" s="172">
        <v>0</v>
      </c>
      <c r="I379" s="173">
        <v>0</v>
      </c>
      <c r="J379" s="164" t="b">
        <f>IF(ISBLANK(CertifiedCrop[[#This Row],[1. Identifiant interne d’exploitation agricole*]]),"",IF(ISERROR(MATCH(CertifiedCrop[[#This Row],[1. Identifiant interne d’exploitation agricole*]],GroupMember[1. Identifiant interne d’exploitation agricole*],0)),FALSE,TRUE))</f>
        <v>1</v>
      </c>
      <c r="K379" s="164" t="b">
        <f t="array" ref="K379">IF(ISBLANK(CertifiedCrop[[#This Row],[2. Produit agricole certifié*]]),"",IF(ISERROR(MATCH(1,(#REF!=CertifiedCrop[[#This Row],[2. Produit agricole certifié*]])*(#REF!=CertifiedCrop[[#This Row],[3. Variété**]]),0)),FALSE,TRUE))</f>
        <v>0</v>
      </c>
      <c r="L379" s="21" t="s">
        <v>667</v>
      </c>
      <c r="M379" s="59" t="s">
        <v>667</v>
      </c>
      <c r="N379" s="59" t="s">
        <v>667</v>
      </c>
      <c r="O379" s="185">
        <f t="shared" si="12"/>
        <v>598</v>
      </c>
      <c r="P379" s="185">
        <f t="shared" si="13"/>
        <v>577.5</v>
      </c>
      <c r="Q379" s="165" t="str">
        <f ca="1">IFERROR((VLOOKUP(A379,GM_Table,8,FALSE)-SUMIFS(D:D,A:A,A379,B:B,B379,C:C,C379)),"")</f>
        <v/>
      </c>
      <c r="R379" s="165" t="str">
        <f ca="1">IFERROR(CONCATENATE(VLOOKUP(A379,GM_Table,12,FALSE)," ",(VLOOKUP(A379,GM_Table,13,FALSE))),"")</f>
        <v/>
      </c>
    </row>
    <row r="380" spans="1:18" ht="15" x14ac:dyDescent="0.2">
      <c r="A380" s="155" t="s">
        <v>1752</v>
      </c>
      <c r="B380" s="169" t="s">
        <v>2985</v>
      </c>
      <c r="C380" s="169" t="s">
        <v>667</v>
      </c>
      <c r="D380" s="275">
        <v>5</v>
      </c>
      <c r="E380" s="282">
        <v>2970</v>
      </c>
      <c r="F380" s="283">
        <v>2844</v>
      </c>
      <c r="G380" s="171">
        <v>0</v>
      </c>
      <c r="H380" s="172">
        <v>0</v>
      </c>
      <c r="I380" s="173">
        <v>0</v>
      </c>
      <c r="J380" s="164" t="b">
        <f>IF(ISBLANK(CertifiedCrop[[#This Row],[1. Identifiant interne d’exploitation agricole*]]),"",IF(ISERROR(MATCH(CertifiedCrop[[#This Row],[1. Identifiant interne d’exploitation agricole*]],GroupMember[1. Identifiant interne d’exploitation agricole*],0)),FALSE,TRUE))</f>
        <v>1</v>
      </c>
      <c r="K380" s="164" t="b">
        <f t="array" ref="K380">IF(ISBLANK(CertifiedCrop[[#This Row],[2. Produit agricole certifié*]]),"",IF(ISERROR(MATCH(1,(#REF!=CertifiedCrop[[#This Row],[2. Produit agricole certifié*]])*(#REF!=CertifiedCrop[[#This Row],[3. Variété**]]),0)),FALSE,TRUE))</f>
        <v>0</v>
      </c>
      <c r="L380" s="21" t="s">
        <v>667</v>
      </c>
      <c r="M380" s="59" t="s">
        <v>667</v>
      </c>
      <c r="N380" s="59" t="s">
        <v>667</v>
      </c>
      <c r="O380" s="185">
        <f t="shared" si="12"/>
        <v>594</v>
      </c>
      <c r="P380" s="185">
        <f t="shared" si="13"/>
        <v>568.79999999999995</v>
      </c>
      <c r="Q380" s="165" t="str">
        <f ca="1">IFERROR((VLOOKUP(A380,GM_Table,8,FALSE)-SUMIFS(D:D,A:A,A380,B:B,B380,C:C,C380)),"")</f>
        <v/>
      </c>
      <c r="R380" s="165" t="str">
        <f ca="1">IFERROR(CONCATENATE(VLOOKUP(A380,GM_Table,12,FALSE)," ",(VLOOKUP(A380,GM_Table,13,FALSE))),"")</f>
        <v/>
      </c>
    </row>
    <row r="381" spans="1:18" ht="15" x14ac:dyDescent="0.2">
      <c r="A381" s="155" t="s">
        <v>1755</v>
      </c>
      <c r="B381" s="169" t="s">
        <v>2985</v>
      </c>
      <c r="C381" s="169" t="s">
        <v>667</v>
      </c>
      <c r="D381" s="275">
        <v>3.45</v>
      </c>
      <c r="E381" s="282">
        <v>2028</v>
      </c>
      <c r="F381" s="283">
        <v>1920</v>
      </c>
      <c r="G381" s="171">
        <v>0</v>
      </c>
      <c r="H381" s="172">
        <v>0</v>
      </c>
      <c r="I381" s="173">
        <v>0</v>
      </c>
      <c r="J381" s="164" t="b">
        <f>IF(ISBLANK(CertifiedCrop[[#This Row],[1. Identifiant interne d’exploitation agricole*]]),"",IF(ISERROR(MATCH(CertifiedCrop[[#This Row],[1. Identifiant interne d’exploitation agricole*]],GroupMember[1. Identifiant interne d’exploitation agricole*],0)),FALSE,TRUE))</f>
        <v>1</v>
      </c>
      <c r="K381" s="164" t="b">
        <f t="array" ref="K381">IF(ISBLANK(CertifiedCrop[[#This Row],[2. Produit agricole certifié*]]),"",IF(ISERROR(MATCH(1,(#REF!=CertifiedCrop[[#This Row],[2. Produit agricole certifié*]])*(#REF!=CertifiedCrop[[#This Row],[3. Variété**]]),0)),FALSE,TRUE))</f>
        <v>0</v>
      </c>
      <c r="L381" s="21" t="s">
        <v>667</v>
      </c>
      <c r="M381" s="59" t="s">
        <v>667</v>
      </c>
      <c r="N381" s="59" t="s">
        <v>667</v>
      </c>
      <c r="O381" s="185">
        <f t="shared" si="12"/>
        <v>587.82608695652175</v>
      </c>
      <c r="P381" s="185">
        <f t="shared" si="13"/>
        <v>556.52173913043475</v>
      </c>
      <c r="Q381" s="165" t="str">
        <f ca="1">IFERROR((VLOOKUP(A381,GM_Table,8,FALSE)-SUMIFS(D:D,A:A,A381,B:B,B381,C:C,C381)),"")</f>
        <v/>
      </c>
      <c r="R381" s="165" t="str">
        <f ca="1">IFERROR(CONCATENATE(VLOOKUP(A381,GM_Table,12,FALSE)," ",(VLOOKUP(A381,GM_Table,13,FALSE))),"")</f>
        <v/>
      </c>
    </row>
    <row r="382" spans="1:18" ht="15" x14ac:dyDescent="0.2">
      <c r="A382" s="155" t="s">
        <v>1757</v>
      </c>
      <c r="B382" s="169" t="s">
        <v>2985</v>
      </c>
      <c r="C382" s="169" t="s">
        <v>667</v>
      </c>
      <c r="D382" s="275">
        <v>6</v>
      </c>
      <c r="E382" s="282">
        <v>3588</v>
      </c>
      <c r="F382" s="283">
        <v>3400</v>
      </c>
      <c r="G382" s="171">
        <v>0</v>
      </c>
      <c r="H382" s="172">
        <v>0</v>
      </c>
      <c r="I382" s="173">
        <v>0</v>
      </c>
      <c r="J382" s="164" t="b">
        <f>IF(ISBLANK(CertifiedCrop[[#This Row],[1. Identifiant interne d’exploitation agricole*]]),"",IF(ISERROR(MATCH(CertifiedCrop[[#This Row],[1. Identifiant interne d’exploitation agricole*]],GroupMember[1. Identifiant interne d’exploitation agricole*],0)),FALSE,TRUE))</f>
        <v>1</v>
      </c>
      <c r="K382" s="164" t="b">
        <f t="array" ref="K382">IF(ISBLANK(CertifiedCrop[[#This Row],[2. Produit agricole certifié*]]),"",IF(ISERROR(MATCH(1,(#REF!=CertifiedCrop[[#This Row],[2. Produit agricole certifié*]])*(#REF!=CertifiedCrop[[#This Row],[3. Variété**]]),0)),FALSE,TRUE))</f>
        <v>0</v>
      </c>
      <c r="L382" s="21" t="s">
        <v>667</v>
      </c>
      <c r="M382" s="59" t="s">
        <v>667</v>
      </c>
      <c r="N382" s="59" t="s">
        <v>667</v>
      </c>
      <c r="O382" s="185">
        <f t="shared" si="12"/>
        <v>598</v>
      </c>
      <c r="P382" s="185">
        <f t="shared" si="13"/>
        <v>566.66666666666663</v>
      </c>
      <c r="Q382" s="165" t="str">
        <f ca="1">IFERROR((VLOOKUP(A382,GM_Table,8,FALSE)-SUMIFS(D:D,A:A,A382,B:B,B382,C:C,C382)),"")</f>
        <v/>
      </c>
      <c r="R382" s="165" t="str">
        <f ca="1">IFERROR(CONCATENATE(VLOOKUP(A382,GM_Table,12,FALSE)," ",(VLOOKUP(A382,GM_Table,13,FALSE))),"")</f>
        <v/>
      </c>
    </row>
    <row r="383" spans="1:18" ht="15" x14ac:dyDescent="0.2">
      <c r="A383" s="155" t="s">
        <v>1758</v>
      </c>
      <c r="B383" s="169" t="s">
        <v>2985</v>
      </c>
      <c r="C383" s="169" t="s">
        <v>667</v>
      </c>
      <c r="D383" s="275">
        <v>4</v>
      </c>
      <c r="E383" s="282">
        <v>2370</v>
      </c>
      <c r="F383" s="283">
        <v>2300</v>
      </c>
      <c r="G383" s="171">
        <v>0</v>
      </c>
      <c r="H383" s="172">
        <v>0</v>
      </c>
      <c r="I383" s="173">
        <v>0</v>
      </c>
      <c r="J383" s="164" t="b">
        <f>IF(ISBLANK(CertifiedCrop[[#This Row],[1. Identifiant interne d’exploitation agricole*]]),"",IF(ISERROR(MATCH(CertifiedCrop[[#This Row],[1. Identifiant interne d’exploitation agricole*]],GroupMember[1. Identifiant interne d’exploitation agricole*],0)),FALSE,TRUE))</f>
        <v>1</v>
      </c>
      <c r="K383" s="164" t="b">
        <f t="array" ref="K383">IF(ISBLANK(CertifiedCrop[[#This Row],[2. Produit agricole certifié*]]),"",IF(ISERROR(MATCH(1,(#REF!=CertifiedCrop[[#This Row],[2. Produit agricole certifié*]])*(#REF!=CertifiedCrop[[#This Row],[3. Variété**]]),0)),FALSE,TRUE))</f>
        <v>0</v>
      </c>
      <c r="L383" s="21" t="s">
        <v>667</v>
      </c>
      <c r="M383" s="59" t="s">
        <v>667</v>
      </c>
      <c r="N383" s="59" t="s">
        <v>667</v>
      </c>
      <c r="O383" s="185">
        <f t="shared" si="12"/>
        <v>592.5</v>
      </c>
      <c r="P383" s="185">
        <f t="shared" si="13"/>
        <v>575</v>
      </c>
      <c r="Q383" s="165" t="str">
        <f ca="1">IFERROR((VLOOKUP(A383,GM_Table,8,FALSE)-SUMIFS(D:D,A:A,A383,B:B,B383,C:C,C383)),"")</f>
        <v/>
      </c>
      <c r="R383" s="165" t="str">
        <f ca="1">IFERROR(CONCATENATE(VLOOKUP(A383,GM_Table,12,FALSE)," ",(VLOOKUP(A383,GM_Table,13,FALSE))),"")</f>
        <v/>
      </c>
    </row>
    <row r="384" spans="1:18" ht="15" x14ac:dyDescent="0.2">
      <c r="A384" s="155" t="s">
        <v>1761</v>
      </c>
      <c r="B384" s="169" t="s">
        <v>2985</v>
      </c>
      <c r="C384" s="169" t="s">
        <v>667</v>
      </c>
      <c r="D384" s="275">
        <v>4</v>
      </c>
      <c r="E384" s="282">
        <v>2380</v>
      </c>
      <c r="F384" s="283">
        <v>2300</v>
      </c>
      <c r="G384" s="171">
        <v>0</v>
      </c>
      <c r="H384" s="172">
        <v>0</v>
      </c>
      <c r="I384" s="173">
        <v>0</v>
      </c>
      <c r="J384" s="164" t="b">
        <f>IF(ISBLANK(CertifiedCrop[[#This Row],[1. Identifiant interne d’exploitation agricole*]]),"",IF(ISERROR(MATCH(CertifiedCrop[[#This Row],[1. Identifiant interne d’exploitation agricole*]],GroupMember[1. Identifiant interne d’exploitation agricole*],0)),FALSE,TRUE))</f>
        <v>1</v>
      </c>
      <c r="K384" s="164" t="b">
        <f t="array" ref="K384">IF(ISBLANK(CertifiedCrop[[#This Row],[2. Produit agricole certifié*]]),"",IF(ISERROR(MATCH(1,(#REF!=CertifiedCrop[[#This Row],[2. Produit agricole certifié*]])*(#REF!=CertifiedCrop[[#This Row],[3. Variété**]]),0)),FALSE,TRUE))</f>
        <v>0</v>
      </c>
      <c r="L384" s="21" t="s">
        <v>667</v>
      </c>
      <c r="M384" s="59" t="s">
        <v>667</v>
      </c>
      <c r="N384" s="59" t="s">
        <v>667</v>
      </c>
      <c r="O384" s="185">
        <f t="shared" si="12"/>
        <v>595</v>
      </c>
      <c r="P384" s="185">
        <f t="shared" si="13"/>
        <v>575</v>
      </c>
      <c r="Q384" s="165" t="str">
        <f ca="1">IFERROR((VLOOKUP(A384,GM_Table,8,FALSE)-SUMIFS(D:D,A:A,A384,B:B,B384,C:C,C384)),"")</f>
        <v/>
      </c>
      <c r="R384" s="165" t="str">
        <f ca="1">IFERROR(CONCATENATE(VLOOKUP(A384,GM_Table,12,FALSE)," ",(VLOOKUP(A384,GM_Table,13,FALSE))),"")</f>
        <v/>
      </c>
    </row>
    <row r="385" spans="1:18" ht="15" x14ac:dyDescent="0.2">
      <c r="A385" s="155" t="s">
        <v>1764</v>
      </c>
      <c r="B385" s="169" t="s">
        <v>2985</v>
      </c>
      <c r="C385" s="169" t="s">
        <v>667</v>
      </c>
      <c r="D385" s="275">
        <v>4</v>
      </c>
      <c r="E385" s="282">
        <v>2380</v>
      </c>
      <c r="F385" s="283">
        <v>2300</v>
      </c>
      <c r="G385" s="171">
        <v>0</v>
      </c>
      <c r="H385" s="172">
        <v>0</v>
      </c>
      <c r="I385" s="173">
        <v>0</v>
      </c>
      <c r="J385" s="164" t="b">
        <f>IF(ISBLANK(CertifiedCrop[[#This Row],[1. Identifiant interne d’exploitation agricole*]]),"",IF(ISERROR(MATCH(CertifiedCrop[[#This Row],[1. Identifiant interne d’exploitation agricole*]],GroupMember[1. Identifiant interne d’exploitation agricole*],0)),FALSE,TRUE))</f>
        <v>1</v>
      </c>
      <c r="K385" s="164" t="b">
        <f t="array" ref="K385">IF(ISBLANK(CertifiedCrop[[#This Row],[2. Produit agricole certifié*]]),"",IF(ISERROR(MATCH(1,(#REF!=CertifiedCrop[[#This Row],[2. Produit agricole certifié*]])*(#REF!=CertifiedCrop[[#This Row],[3. Variété**]]),0)),FALSE,TRUE))</f>
        <v>0</v>
      </c>
      <c r="L385" s="21" t="s">
        <v>667</v>
      </c>
      <c r="M385" s="59" t="s">
        <v>667</v>
      </c>
      <c r="N385" s="59" t="s">
        <v>667</v>
      </c>
      <c r="O385" s="185">
        <f t="shared" si="12"/>
        <v>595</v>
      </c>
      <c r="P385" s="185">
        <f t="shared" si="13"/>
        <v>575</v>
      </c>
      <c r="Q385" s="165" t="str">
        <f ca="1">IFERROR((VLOOKUP(A385,GM_Table,8,FALSE)-SUMIFS(D:D,A:A,A385,B:B,B385,C:C,C385)),"")</f>
        <v/>
      </c>
      <c r="R385" s="165" t="str">
        <f ca="1">IFERROR(CONCATENATE(VLOOKUP(A385,GM_Table,12,FALSE)," ",(VLOOKUP(A385,GM_Table,13,FALSE))),"")</f>
        <v/>
      </c>
    </row>
    <row r="386" spans="1:18" ht="15" x14ac:dyDescent="0.2">
      <c r="A386" s="155" t="s">
        <v>1766</v>
      </c>
      <c r="B386" s="169" t="s">
        <v>2985</v>
      </c>
      <c r="C386" s="169" t="s">
        <v>667</v>
      </c>
      <c r="D386" s="275">
        <v>4</v>
      </c>
      <c r="E386" s="282">
        <v>2370</v>
      </c>
      <c r="F386" s="283">
        <v>2310</v>
      </c>
      <c r="G386" s="171">
        <v>0</v>
      </c>
      <c r="H386" s="172">
        <v>0</v>
      </c>
      <c r="I386" s="173">
        <v>0</v>
      </c>
      <c r="J386" s="164" t="b">
        <f>IF(ISBLANK(CertifiedCrop[[#This Row],[1. Identifiant interne d’exploitation agricole*]]),"",IF(ISERROR(MATCH(CertifiedCrop[[#This Row],[1. Identifiant interne d’exploitation agricole*]],GroupMember[1. Identifiant interne d’exploitation agricole*],0)),FALSE,TRUE))</f>
        <v>1</v>
      </c>
      <c r="K386" s="164" t="b">
        <f t="array" ref="K386">IF(ISBLANK(CertifiedCrop[[#This Row],[2. Produit agricole certifié*]]),"",IF(ISERROR(MATCH(1,(#REF!=CertifiedCrop[[#This Row],[2. Produit agricole certifié*]])*(#REF!=CertifiedCrop[[#This Row],[3. Variété**]]),0)),FALSE,TRUE))</f>
        <v>0</v>
      </c>
      <c r="L386" s="21" t="s">
        <v>667</v>
      </c>
      <c r="M386" s="59" t="s">
        <v>667</v>
      </c>
      <c r="N386" s="59" t="s">
        <v>667</v>
      </c>
      <c r="O386" s="185">
        <f t="shared" si="12"/>
        <v>592.5</v>
      </c>
      <c r="P386" s="185">
        <f t="shared" si="13"/>
        <v>577.5</v>
      </c>
      <c r="Q386" s="165" t="str">
        <f ca="1">IFERROR((VLOOKUP(A386,GM_Table,8,FALSE)-SUMIFS(D:D,A:A,A386,B:B,B386,C:C,C386)),"")</f>
        <v/>
      </c>
      <c r="R386" s="165" t="str">
        <f ca="1">IFERROR(CONCATENATE(VLOOKUP(A386,GM_Table,12,FALSE)," ",(VLOOKUP(A386,GM_Table,13,FALSE))),"")</f>
        <v/>
      </c>
    </row>
    <row r="387" spans="1:18" ht="15" x14ac:dyDescent="0.2">
      <c r="A387" s="155" t="s">
        <v>1768</v>
      </c>
      <c r="B387" s="169" t="s">
        <v>2985</v>
      </c>
      <c r="C387" s="169" t="s">
        <v>667</v>
      </c>
      <c r="D387" s="275">
        <v>3</v>
      </c>
      <c r="E387" s="282">
        <v>1794</v>
      </c>
      <c r="F387" s="283">
        <v>1700</v>
      </c>
      <c r="G387" s="171">
        <v>0</v>
      </c>
      <c r="H387" s="172">
        <v>0</v>
      </c>
      <c r="I387" s="173">
        <v>0</v>
      </c>
      <c r="J387" s="164" t="b">
        <f>IF(ISBLANK(CertifiedCrop[[#This Row],[1. Identifiant interne d’exploitation agricole*]]),"",IF(ISERROR(MATCH(CertifiedCrop[[#This Row],[1. Identifiant interne d’exploitation agricole*]],GroupMember[1. Identifiant interne d’exploitation agricole*],0)),FALSE,TRUE))</f>
        <v>1</v>
      </c>
      <c r="K387" s="164" t="b">
        <f t="array" ref="K387">IF(ISBLANK(CertifiedCrop[[#This Row],[2. Produit agricole certifié*]]),"",IF(ISERROR(MATCH(1,(#REF!=CertifiedCrop[[#This Row],[2. Produit agricole certifié*]])*(#REF!=CertifiedCrop[[#This Row],[3. Variété**]]),0)),FALSE,TRUE))</f>
        <v>0</v>
      </c>
      <c r="L387" s="21" t="s">
        <v>667</v>
      </c>
      <c r="M387" s="59" t="s">
        <v>667</v>
      </c>
      <c r="N387" s="59" t="s">
        <v>667</v>
      </c>
      <c r="O387" s="185">
        <f t="shared" si="12"/>
        <v>598</v>
      </c>
      <c r="P387" s="185">
        <f t="shared" si="13"/>
        <v>566.66666666666663</v>
      </c>
      <c r="Q387" s="165" t="str">
        <f ca="1">IFERROR((VLOOKUP(A387,GM_Table,8,FALSE)-SUMIFS(D:D,A:A,A387,B:B,B387,C:C,C387)),"")</f>
        <v/>
      </c>
      <c r="R387" s="165" t="str">
        <f ca="1">IFERROR(CONCATENATE(VLOOKUP(A387,GM_Table,12,FALSE)," ",(VLOOKUP(A387,GM_Table,13,FALSE))),"")</f>
        <v/>
      </c>
    </row>
    <row r="388" spans="1:18" ht="15" x14ac:dyDescent="0.2">
      <c r="A388" s="155" t="s">
        <v>1770</v>
      </c>
      <c r="B388" s="169" t="s">
        <v>2985</v>
      </c>
      <c r="C388" s="169" t="s">
        <v>667</v>
      </c>
      <c r="D388" s="275">
        <v>3.14</v>
      </c>
      <c r="E388" s="282">
        <v>1880</v>
      </c>
      <c r="F388" s="283">
        <v>1800</v>
      </c>
      <c r="G388" s="171">
        <v>0</v>
      </c>
      <c r="H388" s="172">
        <v>0</v>
      </c>
      <c r="I388" s="173">
        <v>0</v>
      </c>
      <c r="J388" s="164" t="b">
        <f>IF(ISBLANK(CertifiedCrop[[#This Row],[1. Identifiant interne d’exploitation agricole*]]),"",IF(ISERROR(MATCH(CertifiedCrop[[#This Row],[1. Identifiant interne d’exploitation agricole*]],GroupMember[1. Identifiant interne d’exploitation agricole*],0)),FALSE,TRUE))</f>
        <v>1</v>
      </c>
      <c r="K388" s="164" t="b">
        <f t="array" ref="K388">IF(ISBLANK(CertifiedCrop[[#This Row],[2. Produit agricole certifié*]]),"",IF(ISERROR(MATCH(1,(#REF!=CertifiedCrop[[#This Row],[2. Produit agricole certifié*]])*(#REF!=CertifiedCrop[[#This Row],[3. Variété**]]),0)),FALSE,TRUE))</f>
        <v>0</v>
      </c>
      <c r="L388" s="21" t="s">
        <v>667</v>
      </c>
      <c r="M388" s="59" t="s">
        <v>667</v>
      </c>
      <c r="N388" s="59" t="s">
        <v>667</v>
      </c>
      <c r="O388" s="185">
        <f t="shared" si="12"/>
        <v>598.72611464968145</v>
      </c>
      <c r="P388" s="185">
        <f t="shared" si="13"/>
        <v>573.24840764331213</v>
      </c>
      <c r="Q388" s="165" t="str">
        <f ca="1">IFERROR((VLOOKUP(A388,GM_Table,8,FALSE)-SUMIFS(D:D,A:A,A388,B:B,B388,C:C,C388)),"")</f>
        <v/>
      </c>
      <c r="R388" s="165" t="str">
        <f ca="1">IFERROR(CONCATENATE(VLOOKUP(A388,GM_Table,12,FALSE)," ",(VLOOKUP(A388,GM_Table,13,FALSE))),"")</f>
        <v/>
      </c>
    </row>
    <row r="389" spans="1:18" ht="15" x14ac:dyDescent="0.2">
      <c r="A389" s="155" t="s">
        <v>1772</v>
      </c>
      <c r="B389" s="169" t="s">
        <v>2985</v>
      </c>
      <c r="C389" s="169" t="s">
        <v>667</v>
      </c>
      <c r="D389" s="275">
        <v>3</v>
      </c>
      <c r="E389" s="282">
        <v>1767</v>
      </c>
      <c r="F389" s="283">
        <v>1700</v>
      </c>
      <c r="G389" s="171">
        <v>0</v>
      </c>
      <c r="H389" s="172">
        <v>0</v>
      </c>
      <c r="I389" s="173">
        <v>0</v>
      </c>
      <c r="J389" s="164" t="b">
        <f>IF(ISBLANK(CertifiedCrop[[#This Row],[1. Identifiant interne d’exploitation agricole*]]),"",IF(ISERROR(MATCH(CertifiedCrop[[#This Row],[1. Identifiant interne d’exploitation agricole*]],GroupMember[1. Identifiant interne d’exploitation agricole*],0)),FALSE,TRUE))</f>
        <v>1</v>
      </c>
      <c r="K389" s="164" t="b">
        <f t="array" ref="K389">IF(ISBLANK(CertifiedCrop[[#This Row],[2. Produit agricole certifié*]]),"",IF(ISERROR(MATCH(1,(#REF!=CertifiedCrop[[#This Row],[2. Produit agricole certifié*]])*(#REF!=CertifiedCrop[[#This Row],[3. Variété**]]),0)),FALSE,TRUE))</f>
        <v>0</v>
      </c>
      <c r="L389" s="21" t="s">
        <v>667</v>
      </c>
      <c r="M389" s="59" t="s">
        <v>667</v>
      </c>
      <c r="N389" s="59" t="s">
        <v>667</v>
      </c>
      <c r="O389" s="185">
        <f t="shared" si="12"/>
        <v>589</v>
      </c>
      <c r="P389" s="185">
        <f t="shared" si="13"/>
        <v>566.66666666666663</v>
      </c>
      <c r="Q389" s="165" t="str">
        <f ca="1">IFERROR((VLOOKUP(A389,GM_Table,8,FALSE)-SUMIFS(D:D,A:A,A389,B:B,B389,C:C,C389)),"")</f>
        <v/>
      </c>
      <c r="R389" s="165" t="str">
        <f ca="1">IFERROR(CONCATENATE(VLOOKUP(A389,GM_Table,12,FALSE)," ",(VLOOKUP(A389,GM_Table,13,FALSE))),"")</f>
        <v/>
      </c>
    </row>
    <row r="390" spans="1:18" ht="15" x14ac:dyDescent="0.2">
      <c r="A390" s="155" t="s">
        <v>1774</v>
      </c>
      <c r="B390" s="169" t="s">
        <v>2985</v>
      </c>
      <c r="C390" s="169" t="s">
        <v>667</v>
      </c>
      <c r="D390" s="275">
        <v>3</v>
      </c>
      <c r="E390" s="282">
        <v>1767</v>
      </c>
      <c r="F390" s="283">
        <v>1700</v>
      </c>
      <c r="G390" s="171">
        <v>0</v>
      </c>
      <c r="H390" s="172">
        <v>0</v>
      </c>
      <c r="I390" s="173">
        <v>0</v>
      </c>
      <c r="J390" s="164" t="b">
        <f>IF(ISBLANK(CertifiedCrop[[#This Row],[1. Identifiant interne d’exploitation agricole*]]),"",IF(ISERROR(MATCH(CertifiedCrop[[#This Row],[1. Identifiant interne d’exploitation agricole*]],GroupMember[1. Identifiant interne d’exploitation agricole*],0)),FALSE,TRUE))</f>
        <v>1</v>
      </c>
      <c r="K390" s="164" t="b">
        <f t="array" ref="K390">IF(ISBLANK(CertifiedCrop[[#This Row],[2. Produit agricole certifié*]]),"",IF(ISERROR(MATCH(1,(#REF!=CertifiedCrop[[#This Row],[2. Produit agricole certifié*]])*(#REF!=CertifiedCrop[[#This Row],[3. Variété**]]),0)),FALSE,TRUE))</f>
        <v>0</v>
      </c>
      <c r="L390" s="21" t="s">
        <v>667</v>
      </c>
      <c r="M390" s="59" t="s">
        <v>667</v>
      </c>
      <c r="N390" s="59" t="s">
        <v>667</v>
      </c>
      <c r="O390" s="185">
        <f t="shared" si="12"/>
        <v>589</v>
      </c>
      <c r="P390" s="185">
        <f t="shared" si="13"/>
        <v>566.66666666666663</v>
      </c>
      <c r="Q390" s="165" t="str">
        <f ca="1">IFERROR((VLOOKUP(A390,GM_Table,8,FALSE)-SUMIFS(D:D,A:A,A390,B:B,B390,C:C,C390)),"")</f>
        <v/>
      </c>
      <c r="R390" s="165" t="str">
        <f ca="1">IFERROR(CONCATENATE(VLOOKUP(A390,GM_Table,12,FALSE)," ",(VLOOKUP(A390,GM_Table,13,FALSE))),"")</f>
        <v/>
      </c>
    </row>
    <row r="391" spans="1:18" ht="15" x14ac:dyDescent="0.2">
      <c r="A391" s="155" t="s">
        <v>1776</v>
      </c>
      <c r="B391" s="169" t="s">
        <v>2985</v>
      </c>
      <c r="C391" s="169" t="s">
        <v>667</v>
      </c>
      <c r="D391" s="275">
        <v>2</v>
      </c>
      <c r="E391" s="282">
        <v>1178</v>
      </c>
      <c r="F391" s="283">
        <v>1100</v>
      </c>
      <c r="G391" s="171">
        <v>0</v>
      </c>
      <c r="H391" s="172">
        <v>0</v>
      </c>
      <c r="I391" s="173">
        <v>0</v>
      </c>
      <c r="J391" s="164" t="b">
        <f>IF(ISBLANK(CertifiedCrop[[#This Row],[1. Identifiant interne d’exploitation agricole*]]),"",IF(ISERROR(MATCH(CertifiedCrop[[#This Row],[1. Identifiant interne d’exploitation agricole*]],GroupMember[1. Identifiant interne d’exploitation agricole*],0)),FALSE,TRUE))</f>
        <v>1</v>
      </c>
      <c r="K391" s="164" t="b">
        <f t="array" ref="K391">IF(ISBLANK(CertifiedCrop[[#This Row],[2. Produit agricole certifié*]]),"",IF(ISERROR(MATCH(1,(#REF!=CertifiedCrop[[#This Row],[2. Produit agricole certifié*]])*(#REF!=CertifiedCrop[[#This Row],[3. Variété**]]),0)),FALSE,TRUE))</f>
        <v>0</v>
      </c>
      <c r="L391" s="21" t="s">
        <v>667</v>
      </c>
      <c r="M391" s="59" t="s">
        <v>667</v>
      </c>
      <c r="N391" s="59" t="s">
        <v>667</v>
      </c>
      <c r="O391" s="185">
        <f t="shared" si="12"/>
        <v>589</v>
      </c>
      <c r="P391" s="185">
        <f t="shared" si="13"/>
        <v>550</v>
      </c>
      <c r="Q391" s="165" t="str">
        <f ca="1">IFERROR((VLOOKUP(A391,GM_Table,8,FALSE)-SUMIFS(D:D,A:A,A391,B:B,B391,C:C,C391)),"")</f>
        <v/>
      </c>
      <c r="R391" s="165" t="str">
        <f ca="1">IFERROR(CONCATENATE(VLOOKUP(A391,GM_Table,12,FALSE)," ",(VLOOKUP(A391,GM_Table,13,FALSE))),"")</f>
        <v/>
      </c>
    </row>
    <row r="392" spans="1:18" ht="15" x14ac:dyDescent="0.2">
      <c r="A392" s="155" t="s">
        <v>1779</v>
      </c>
      <c r="B392" s="169" t="s">
        <v>2985</v>
      </c>
      <c r="C392" s="169" t="s">
        <v>667</v>
      </c>
      <c r="D392" s="275">
        <v>3</v>
      </c>
      <c r="E392" s="282">
        <v>1794</v>
      </c>
      <c r="F392" s="283">
        <v>1650</v>
      </c>
      <c r="G392" s="171">
        <v>0</v>
      </c>
      <c r="H392" s="172">
        <v>0</v>
      </c>
      <c r="I392" s="173">
        <v>0</v>
      </c>
      <c r="J392" s="164" t="b">
        <f>IF(ISBLANK(CertifiedCrop[[#This Row],[1. Identifiant interne d’exploitation agricole*]]),"",IF(ISERROR(MATCH(CertifiedCrop[[#This Row],[1. Identifiant interne d’exploitation agricole*]],GroupMember[1. Identifiant interne d’exploitation agricole*],0)),FALSE,TRUE))</f>
        <v>1</v>
      </c>
      <c r="K392" s="164" t="b">
        <f t="array" ref="K392">IF(ISBLANK(CertifiedCrop[[#This Row],[2. Produit agricole certifié*]]),"",IF(ISERROR(MATCH(1,(#REF!=CertifiedCrop[[#This Row],[2. Produit agricole certifié*]])*(#REF!=CertifiedCrop[[#This Row],[3. Variété**]]),0)),FALSE,TRUE))</f>
        <v>0</v>
      </c>
      <c r="L392" s="21" t="s">
        <v>667</v>
      </c>
      <c r="M392" s="59" t="s">
        <v>667</v>
      </c>
      <c r="N392" s="59" t="s">
        <v>667</v>
      </c>
      <c r="O392" s="185">
        <f t="shared" si="12"/>
        <v>598</v>
      </c>
      <c r="P392" s="185">
        <f t="shared" si="13"/>
        <v>550</v>
      </c>
      <c r="Q392" s="165" t="str">
        <f ca="1">IFERROR((VLOOKUP(A392,GM_Table,8,FALSE)-SUMIFS(D:D,A:A,A392,B:B,B392,C:C,C392)),"")</f>
        <v/>
      </c>
      <c r="R392" s="165" t="str">
        <f ca="1">IFERROR(CONCATENATE(VLOOKUP(A392,GM_Table,12,FALSE)," ",(VLOOKUP(A392,GM_Table,13,FALSE))),"")</f>
        <v/>
      </c>
    </row>
    <row r="393" spans="1:18" ht="15" x14ac:dyDescent="0.2">
      <c r="A393" s="155" t="s">
        <v>1781</v>
      </c>
      <c r="B393" s="169" t="s">
        <v>2985</v>
      </c>
      <c r="C393" s="169" t="s">
        <v>667</v>
      </c>
      <c r="D393" s="275">
        <v>5</v>
      </c>
      <c r="E393" s="282">
        <v>2990</v>
      </c>
      <c r="F393" s="283">
        <v>2850</v>
      </c>
      <c r="G393" s="171">
        <v>0</v>
      </c>
      <c r="H393" s="172">
        <v>0</v>
      </c>
      <c r="I393" s="173">
        <v>0</v>
      </c>
      <c r="J393" s="164" t="b">
        <f>IF(ISBLANK(CertifiedCrop[[#This Row],[1. Identifiant interne d’exploitation agricole*]]),"",IF(ISERROR(MATCH(CertifiedCrop[[#This Row],[1. Identifiant interne d’exploitation agricole*]],GroupMember[1. Identifiant interne d’exploitation agricole*],0)),FALSE,TRUE))</f>
        <v>1</v>
      </c>
      <c r="K393" s="164" t="b">
        <f t="array" ref="K393">IF(ISBLANK(CertifiedCrop[[#This Row],[2. Produit agricole certifié*]]),"",IF(ISERROR(MATCH(1,(#REF!=CertifiedCrop[[#This Row],[2. Produit agricole certifié*]])*(#REF!=CertifiedCrop[[#This Row],[3. Variété**]]),0)),FALSE,TRUE))</f>
        <v>0</v>
      </c>
      <c r="L393" s="21" t="s">
        <v>667</v>
      </c>
      <c r="M393" s="59" t="s">
        <v>667</v>
      </c>
      <c r="N393" s="59" t="s">
        <v>667</v>
      </c>
      <c r="O393" s="185">
        <f t="shared" si="12"/>
        <v>598</v>
      </c>
      <c r="P393" s="185">
        <f t="shared" si="13"/>
        <v>570</v>
      </c>
      <c r="Q393" s="165" t="str">
        <f ca="1">IFERROR((VLOOKUP(A393,GM_Table,8,FALSE)-SUMIFS(D:D,A:A,A393,B:B,B393,C:C,C393)),"")</f>
        <v/>
      </c>
      <c r="R393" s="165" t="str">
        <f ca="1">IFERROR(CONCATENATE(VLOOKUP(A393,GM_Table,12,FALSE)," ",(VLOOKUP(A393,GM_Table,13,FALSE))),"")</f>
        <v/>
      </c>
    </row>
    <row r="394" spans="1:18" ht="15" x14ac:dyDescent="0.2">
      <c r="A394" s="155" t="s">
        <v>1784</v>
      </c>
      <c r="B394" s="169" t="s">
        <v>2985</v>
      </c>
      <c r="C394" s="169" t="s">
        <v>667</v>
      </c>
      <c r="D394" s="275">
        <v>5</v>
      </c>
      <c r="E394" s="282">
        <v>2990</v>
      </c>
      <c r="F394" s="283">
        <v>2890</v>
      </c>
      <c r="G394" s="171">
        <v>0</v>
      </c>
      <c r="H394" s="172">
        <v>0</v>
      </c>
      <c r="I394" s="173">
        <v>0</v>
      </c>
      <c r="J394" s="164" t="b">
        <f>IF(ISBLANK(CertifiedCrop[[#This Row],[1. Identifiant interne d’exploitation agricole*]]),"",IF(ISERROR(MATCH(CertifiedCrop[[#This Row],[1. Identifiant interne d’exploitation agricole*]],GroupMember[1. Identifiant interne d’exploitation agricole*],0)),FALSE,TRUE))</f>
        <v>1</v>
      </c>
      <c r="K394" s="164" t="b">
        <f t="array" ref="K394">IF(ISBLANK(CertifiedCrop[[#This Row],[2. Produit agricole certifié*]]),"",IF(ISERROR(MATCH(1,(#REF!=CertifiedCrop[[#This Row],[2. Produit agricole certifié*]])*(#REF!=CertifiedCrop[[#This Row],[3. Variété**]]),0)),FALSE,TRUE))</f>
        <v>0</v>
      </c>
      <c r="L394" s="21" t="s">
        <v>667</v>
      </c>
      <c r="M394" s="59" t="s">
        <v>667</v>
      </c>
      <c r="N394" s="59" t="s">
        <v>667</v>
      </c>
      <c r="O394" s="185">
        <f t="shared" si="12"/>
        <v>598</v>
      </c>
      <c r="P394" s="185">
        <f t="shared" si="13"/>
        <v>578</v>
      </c>
      <c r="Q394" s="165" t="str">
        <f ca="1">IFERROR((VLOOKUP(A394,GM_Table,8,FALSE)-SUMIFS(D:D,A:A,A394,B:B,B394,C:C,C394)),"")</f>
        <v/>
      </c>
      <c r="R394" s="165" t="str">
        <f ca="1">IFERROR(CONCATENATE(VLOOKUP(A394,GM_Table,12,FALSE)," ",(VLOOKUP(A394,GM_Table,13,FALSE))),"")</f>
        <v/>
      </c>
    </row>
    <row r="395" spans="1:18" ht="15" x14ac:dyDescent="0.2">
      <c r="A395" s="155" t="s">
        <v>1787</v>
      </c>
      <c r="B395" s="169" t="s">
        <v>2985</v>
      </c>
      <c r="C395" s="169" t="s">
        <v>667</v>
      </c>
      <c r="D395" s="275">
        <v>3</v>
      </c>
      <c r="E395" s="282">
        <v>1794</v>
      </c>
      <c r="F395" s="283">
        <v>1700</v>
      </c>
      <c r="G395" s="171">
        <v>0</v>
      </c>
      <c r="H395" s="172">
        <v>0</v>
      </c>
      <c r="I395" s="173">
        <v>0</v>
      </c>
      <c r="J395" s="164" t="b">
        <f>IF(ISBLANK(CertifiedCrop[[#This Row],[1. Identifiant interne d’exploitation agricole*]]),"",IF(ISERROR(MATCH(CertifiedCrop[[#This Row],[1. Identifiant interne d’exploitation agricole*]],GroupMember[1. Identifiant interne d’exploitation agricole*],0)),FALSE,TRUE))</f>
        <v>1</v>
      </c>
      <c r="K395" s="164" t="b">
        <f t="array" ref="K395">IF(ISBLANK(CertifiedCrop[[#This Row],[2. Produit agricole certifié*]]),"",IF(ISERROR(MATCH(1,(#REF!=CertifiedCrop[[#This Row],[2. Produit agricole certifié*]])*(#REF!=CertifiedCrop[[#This Row],[3. Variété**]]),0)),FALSE,TRUE))</f>
        <v>0</v>
      </c>
      <c r="L395" s="21" t="s">
        <v>667</v>
      </c>
      <c r="M395" s="59" t="s">
        <v>667</v>
      </c>
      <c r="N395" s="59" t="s">
        <v>667</v>
      </c>
      <c r="O395" s="185">
        <f t="shared" si="12"/>
        <v>598</v>
      </c>
      <c r="P395" s="185">
        <f t="shared" si="13"/>
        <v>566.66666666666663</v>
      </c>
      <c r="Q395" s="165" t="str">
        <f ca="1">IFERROR((VLOOKUP(A395,GM_Table,8,FALSE)-SUMIFS(D:D,A:A,A395,B:B,B395,C:C,C395)),"")</f>
        <v/>
      </c>
      <c r="R395" s="165" t="str">
        <f ca="1">IFERROR(CONCATENATE(VLOOKUP(A395,GM_Table,12,FALSE)," ",(VLOOKUP(A395,GM_Table,13,FALSE))),"")</f>
        <v/>
      </c>
    </row>
    <row r="396" spans="1:18" ht="15" x14ac:dyDescent="0.2">
      <c r="A396" s="155" t="s">
        <v>1790</v>
      </c>
      <c r="B396" s="169" t="s">
        <v>2985</v>
      </c>
      <c r="C396" s="169" t="s">
        <v>667</v>
      </c>
      <c r="D396" s="275">
        <v>4</v>
      </c>
      <c r="E396" s="282">
        <v>2380</v>
      </c>
      <c r="F396" s="283">
        <v>2300</v>
      </c>
      <c r="G396" s="171">
        <v>0</v>
      </c>
      <c r="H396" s="172">
        <v>0</v>
      </c>
      <c r="I396" s="173">
        <v>0</v>
      </c>
      <c r="J396" s="164" t="b">
        <f>IF(ISBLANK(CertifiedCrop[[#This Row],[1. Identifiant interne d’exploitation agricole*]]),"",IF(ISERROR(MATCH(CertifiedCrop[[#This Row],[1. Identifiant interne d’exploitation agricole*]],GroupMember[1. Identifiant interne d’exploitation agricole*],0)),FALSE,TRUE))</f>
        <v>1</v>
      </c>
      <c r="K396" s="164" t="b">
        <f t="array" ref="K396">IF(ISBLANK(CertifiedCrop[[#This Row],[2. Produit agricole certifié*]]),"",IF(ISERROR(MATCH(1,(#REF!=CertifiedCrop[[#This Row],[2. Produit agricole certifié*]])*(#REF!=CertifiedCrop[[#This Row],[3. Variété**]]),0)),FALSE,TRUE))</f>
        <v>0</v>
      </c>
      <c r="L396" s="21" t="s">
        <v>667</v>
      </c>
      <c r="M396" s="59" t="s">
        <v>667</v>
      </c>
      <c r="N396" s="59" t="s">
        <v>667</v>
      </c>
      <c r="O396" s="185">
        <f t="shared" si="12"/>
        <v>595</v>
      </c>
      <c r="P396" s="185">
        <f t="shared" si="13"/>
        <v>575</v>
      </c>
      <c r="Q396" s="165" t="str">
        <f ca="1">IFERROR((VLOOKUP(A396,GM_Table,8,FALSE)-SUMIFS(D:D,A:A,A396,B:B,B396,C:C,C396)),"")</f>
        <v/>
      </c>
      <c r="R396" s="165" t="str">
        <f ca="1">IFERROR(CONCATENATE(VLOOKUP(A396,GM_Table,12,FALSE)," ",(VLOOKUP(A396,GM_Table,13,FALSE))),"")</f>
        <v/>
      </c>
    </row>
    <row r="397" spans="1:18" ht="15" x14ac:dyDescent="0.2">
      <c r="A397" s="155" t="s">
        <v>1793</v>
      </c>
      <c r="B397" s="169" t="s">
        <v>2985</v>
      </c>
      <c r="C397" s="169" t="s">
        <v>667</v>
      </c>
      <c r="D397" s="275">
        <v>3</v>
      </c>
      <c r="E397" s="282">
        <v>1794</v>
      </c>
      <c r="F397" s="283">
        <v>1700</v>
      </c>
      <c r="G397" s="171">
        <v>0</v>
      </c>
      <c r="H397" s="172">
        <v>0</v>
      </c>
      <c r="I397" s="173">
        <v>0</v>
      </c>
      <c r="J397" s="164" t="b">
        <f>IF(ISBLANK(CertifiedCrop[[#This Row],[1. Identifiant interne d’exploitation agricole*]]),"",IF(ISERROR(MATCH(CertifiedCrop[[#This Row],[1. Identifiant interne d’exploitation agricole*]],GroupMember[1. Identifiant interne d’exploitation agricole*],0)),FALSE,TRUE))</f>
        <v>1</v>
      </c>
      <c r="K397" s="164" t="b">
        <f t="array" ref="K397">IF(ISBLANK(CertifiedCrop[[#This Row],[2. Produit agricole certifié*]]),"",IF(ISERROR(MATCH(1,(#REF!=CertifiedCrop[[#This Row],[2. Produit agricole certifié*]])*(#REF!=CertifiedCrop[[#This Row],[3. Variété**]]),0)),FALSE,TRUE))</f>
        <v>0</v>
      </c>
      <c r="L397" s="21" t="s">
        <v>667</v>
      </c>
      <c r="M397" s="59" t="s">
        <v>667</v>
      </c>
      <c r="N397" s="59" t="s">
        <v>667</v>
      </c>
      <c r="O397" s="185">
        <f t="shared" si="12"/>
        <v>598</v>
      </c>
      <c r="P397" s="185">
        <f t="shared" si="13"/>
        <v>566.66666666666663</v>
      </c>
      <c r="Q397" s="165" t="str">
        <f ca="1">IFERROR((VLOOKUP(A397,GM_Table,8,FALSE)-SUMIFS(D:D,A:A,A397,B:B,B397,C:C,C397)),"")</f>
        <v/>
      </c>
      <c r="R397" s="165" t="str">
        <f ca="1">IFERROR(CONCATENATE(VLOOKUP(A397,GM_Table,12,FALSE)," ",(VLOOKUP(A397,GM_Table,13,FALSE))),"")</f>
        <v/>
      </c>
    </row>
    <row r="398" spans="1:18" ht="15" x14ac:dyDescent="0.2">
      <c r="A398" s="155" t="s">
        <v>1795</v>
      </c>
      <c r="B398" s="169" t="s">
        <v>2985</v>
      </c>
      <c r="C398" s="169" t="s">
        <v>667</v>
      </c>
      <c r="D398" s="275">
        <v>3</v>
      </c>
      <c r="E398" s="282">
        <v>1794</v>
      </c>
      <c r="F398" s="283">
        <v>1700</v>
      </c>
      <c r="G398" s="171">
        <v>0</v>
      </c>
      <c r="H398" s="172">
        <v>0</v>
      </c>
      <c r="I398" s="173">
        <v>0</v>
      </c>
      <c r="J398" s="164" t="b">
        <f>IF(ISBLANK(CertifiedCrop[[#This Row],[1. Identifiant interne d’exploitation agricole*]]),"",IF(ISERROR(MATCH(CertifiedCrop[[#This Row],[1. Identifiant interne d’exploitation agricole*]],GroupMember[1. Identifiant interne d’exploitation agricole*],0)),FALSE,TRUE))</f>
        <v>1</v>
      </c>
      <c r="K398" s="164" t="b">
        <f t="array" ref="K398">IF(ISBLANK(CertifiedCrop[[#This Row],[2. Produit agricole certifié*]]),"",IF(ISERROR(MATCH(1,(#REF!=CertifiedCrop[[#This Row],[2. Produit agricole certifié*]])*(#REF!=CertifiedCrop[[#This Row],[3. Variété**]]),0)),FALSE,TRUE))</f>
        <v>0</v>
      </c>
      <c r="L398" s="21" t="s">
        <v>667</v>
      </c>
      <c r="M398" s="59" t="s">
        <v>667</v>
      </c>
      <c r="N398" s="59" t="s">
        <v>667</v>
      </c>
      <c r="O398" s="185">
        <f t="shared" si="12"/>
        <v>598</v>
      </c>
      <c r="P398" s="185">
        <f t="shared" si="13"/>
        <v>566.66666666666663</v>
      </c>
      <c r="Q398" s="165" t="str">
        <f ca="1">IFERROR((VLOOKUP(A398,GM_Table,8,FALSE)-SUMIFS(D:D,A:A,A398,B:B,B398,C:C,C398)),"")</f>
        <v/>
      </c>
      <c r="R398" s="165" t="str">
        <f ca="1">IFERROR(CONCATENATE(VLOOKUP(A398,GM_Table,12,FALSE)," ",(VLOOKUP(A398,GM_Table,13,FALSE))),"")</f>
        <v/>
      </c>
    </row>
    <row r="399" spans="1:18" ht="15" x14ac:dyDescent="0.2">
      <c r="A399" s="155" t="s">
        <v>1798</v>
      </c>
      <c r="B399" s="169" t="s">
        <v>2985</v>
      </c>
      <c r="C399" s="169" t="s">
        <v>667</v>
      </c>
      <c r="D399" s="275">
        <v>2.08</v>
      </c>
      <c r="E399" s="282">
        <v>1243</v>
      </c>
      <c r="F399" s="283">
        <v>1200</v>
      </c>
      <c r="G399" s="171">
        <v>0</v>
      </c>
      <c r="H399" s="172">
        <v>0</v>
      </c>
      <c r="I399" s="173">
        <v>0</v>
      </c>
      <c r="J399" s="164" t="b">
        <f>IF(ISBLANK(CertifiedCrop[[#This Row],[1. Identifiant interne d’exploitation agricole*]]),"",IF(ISERROR(MATCH(CertifiedCrop[[#This Row],[1. Identifiant interne d’exploitation agricole*]],GroupMember[1. Identifiant interne d’exploitation agricole*],0)),FALSE,TRUE))</f>
        <v>1</v>
      </c>
      <c r="K399" s="164" t="b">
        <f t="array" ref="K399">IF(ISBLANK(CertifiedCrop[[#This Row],[2. Produit agricole certifié*]]),"",IF(ISERROR(MATCH(1,(#REF!=CertifiedCrop[[#This Row],[2. Produit agricole certifié*]])*(#REF!=CertifiedCrop[[#This Row],[3. Variété**]]),0)),FALSE,TRUE))</f>
        <v>0</v>
      </c>
      <c r="L399" s="21" t="s">
        <v>667</v>
      </c>
      <c r="M399" s="59" t="s">
        <v>667</v>
      </c>
      <c r="N399" s="59" t="s">
        <v>667</v>
      </c>
      <c r="O399" s="185">
        <f t="shared" si="12"/>
        <v>597.59615384615381</v>
      </c>
      <c r="P399" s="185">
        <f t="shared" si="13"/>
        <v>576.92307692307691</v>
      </c>
      <c r="Q399" s="165" t="str">
        <f ca="1">IFERROR((VLOOKUP(A399,GM_Table,8,FALSE)-SUMIFS(D:D,A:A,A399,B:B,B399,C:C,C399)),"")</f>
        <v/>
      </c>
      <c r="R399" s="165" t="str">
        <f ca="1">IFERROR(CONCATENATE(VLOOKUP(A399,GM_Table,12,FALSE)," ",(VLOOKUP(A399,GM_Table,13,FALSE))),"")</f>
        <v/>
      </c>
    </row>
    <row r="400" spans="1:18" ht="15" x14ac:dyDescent="0.2">
      <c r="A400" s="155" t="s">
        <v>1800</v>
      </c>
      <c r="B400" s="169" t="s">
        <v>2985</v>
      </c>
      <c r="C400" s="169" t="s">
        <v>667</v>
      </c>
      <c r="D400" s="275">
        <v>4.63</v>
      </c>
      <c r="E400" s="282">
        <v>2759</v>
      </c>
      <c r="F400" s="283">
        <v>2650</v>
      </c>
      <c r="G400" s="171">
        <v>0</v>
      </c>
      <c r="H400" s="172">
        <v>0</v>
      </c>
      <c r="I400" s="173">
        <v>0</v>
      </c>
      <c r="J400" s="164" t="b">
        <f>IF(ISBLANK(CertifiedCrop[[#This Row],[1. Identifiant interne d’exploitation agricole*]]),"",IF(ISERROR(MATCH(CertifiedCrop[[#This Row],[1. Identifiant interne d’exploitation agricole*]],GroupMember[1. Identifiant interne d’exploitation agricole*],0)),FALSE,TRUE))</f>
        <v>1</v>
      </c>
      <c r="K400" s="164" t="b">
        <f t="array" ref="K400">IF(ISBLANK(CertifiedCrop[[#This Row],[2. Produit agricole certifié*]]),"",IF(ISERROR(MATCH(1,(#REF!=CertifiedCrop[[#This Row],[2. Produit agricole certifié*]])*(#REF!=CertifiedCrop[[#This Row],[3. Variété**]]),0)),FALSE,TRUE))</f>
        <v>0</v>
      </c>
      <c r="L400" s="21" t="s">
        <v>667</v>
      </c>
      <c r="M400" s="59" t="s">
        <v>667</v>
      </c>
      <c r="N400" s="59" t="s">
        <v>667</v>
      </c>
      <c r="O400" s="185">
        <f t="shared" si="12"/>
        <v>595.89632829373647</v>
      </c>
      <c r="P400" s="185">
        <f t="shared" si="13"/>
        <v>572.35421166306696</v>
      </c>
      <c r="Q400" s="165" t="str">
        <f ca="1">IFERROR((VLOOKUP(A400,GM_Table,8,FALSE)-SUMIFS(D:D,A:A,A400,B:B,B400,C:C,C400)),"")</f>
        <v/>
      </c>
      <c r="R400" s="165" t="str">
        <f ca="1">IFERROR(CONCATENATE(VLOOKUP(A400,GM_Table,12,FALSE)," ",(VLOOKUP(A400,GM_Table,13,FALSE))),"")</f>
        <v/>
      </c>
    </row>
    <row r="401" spans="1:18" ht="15" x14ac:dyDescent="0.2">
      <c r="A401" s="155" t="s">
        <v>1802</v>
      </c>
      <c r="B401" s="169" t="s">
        <v>2985</v>
      </c>
      <c r="C401" s="169" t="s">
        <v>667</v>
      </c>
      <c r="D401" s="275">
        <v>6.3</v>
      </c>
      <c r="E401" s="282">
        <v>3754</v>
      </c>
      <c r="F401" s="283">
        <v>3620</v>
      </c>
      <c r="G401" s="171">
        <v>0</v>
      </c>
      <c r="H401" s="172">
        <v>0</v>
      </c>
      <c r="I401" s="173">
        <v>0</v>
      </c>
      <c r="J401" s="164" t="b">
        <f>IF(ISBLANK(CertifiedCrop[[#This Row],[1. Identifiant interne d’exploitation agricole*]]),"",IF(ISERROR(MATCH(CertifiedCrop[[#This Row],[1. Identifiant interne d’exploitation agricole*]],GroupMember[1. Identifiant interne d’exploitation agricole*],0)),FALSE,TRUE))</f>
        <v>1</v>
      </c>
      <c r="K401" s="164" t="b">
        <f t="array" ref="K401">IF(ISBLANK(CertifiedCrop[[#This Row],[2. Produit agricole certifié*]]),"",IF(ISERROR(MATCH(1,(#REF!=CertifiedCrop[[#This Row],[2. Produit agricole certifié*]])*(#REF!=CertifiedCrop[[#This Row],[3. Variété**]]),0)),FALSE,TRUE))</f>
        <v>0</v>
      </c>
      <c r="L401" s="21" t="s">
        <v>667</v>
      </c>
      <c r="M401" s="59" t="s">
        <v>667</v>
      </c>
      <c r="N401" s="59" t="s">
        <v>667</v>
      </c>
      <c r="O401" s="185">
        <f t="shared" si="12"/>
        <v>595.8730158730159</v>
      </c>
      <c r="P401" s="185">
        <f t="shared" si="13"/>
        <v>574.60317460317458</v>
      </c>
      <c r="Q401" s="165" t="str">
        <f ca="1">IFERROR((VLOOKUP(A401,GM_Table,8,FALSE)-SUMIFS(D:D,A:A,A401,B:B,B401,C:C,C401)),"")</f>
        <v/>
      </c>
      <c r="R401" s="165" t="str">
        <f ca="1">IFERROR(CONCATENATE(VLOOKUP(A401,GM_Table,12,FALSE)," ",(VLOOKUP(A401,GM_Table,13,FALSE))),"")</f>
        <v/>
      </c>
    </row>
    <row r="402" spans="1:18" ht="15" x14ac:dyDescent="0.2">
      <c r="A402" s="155" t="s">
        <v>1804</v>
      </c>
      <c r="B402" s="169" t="s">
        <v>2985</v>
      </c>
      <c r="C402" s="169" t="s">
        <v>667</v>
      </c>
      <c r="D402" s="275">
        <v>3</v>
      </c>
      <c r="E402" s="282">
        <v>1767</v>
      </c>
      <c r="F402" s="283">
        <v>1700</v>
      </c>
      <c r="G402" s="171">
        <v>0</v>
      </c>
      <c r="H402" s="172">
        <v>0</v>
      </c>
      <c r="I402" s="173">
        <v>0</v>
      </c>
      <c r="J402" s="164" t="b">
        <f>IF(ISBLANK(CertifiedCrop[[#This Row],[1. Identifiant interne d’exploitation agricole*]]),"",IF(ISERROR(MATCH(CertifiedCrop[[#This Row],[1. Identifiant interne d’exploitation agricole*]],GroupMember[1. Identifiant interne d’exploitation agricole*],0)),FALSE,TRUE))</f>
        <v>1</v>
      </c>
      <c r="K402" s="164" t="b">
        <f t="array" ref="K402">IF(ISBLANK(CertifiedCrop[[#This Row],[2. Produit agricole certifié*]]),"",IF(ISERROR(MATCH(1,(#REF!=CertifiedCrop[[#This Row],[2. Produit agricole certifié*]])*(#REF!=CertifiedCrop[[#This Row],[3. Variété**]]),0)),FALSE,TRUE))</f>
        <v>0</v>
      </c>
      <c r="L402" s="21" t="s">
        <v>667</v>
      </c>
      <c r="M402" s="59" t="s">
        <v>667</v>
      </c>
      <c r="N402" s="59" t="s">
        <v>667</v>
      </c>
      <c r="O402" s="185">
        <f t="shared" si="12"/>
        <v>589</v>
      </c>
      <c r="P402" s="185">
        <f t="shared" si="13"/>
        <v>566.66666666666663</v>
      </c>
      <c r="Q402" s="165" t="str">
        <f ca="1">IFERROR((VLOOKUP(A402,GM_Table,8,FALSE)-SUMIFS(D:D,A:A,A402,B:B,B402,C:C,C402)),"")</f>
        <v/>
      </c>
      <c r="R402" s="165" t="str">
        <f ca="1">IFERROR(CONCATENATE(VLOOKUP(A402,GM_Table,12,FALSE)," ",(VLOOKUP(A402,GM_Table,13,FALSE))),"")</f>
        <v/>
      </c>
    </row>
    <row r="403" spans="1:18" ht="15" x14ac:dyDescent="0.2">
      <c r="A403" s="155" t="s">
        <v>1806</v>
      </c>
      <c r="B403" s="169" t="s">
        <v>2985</v>
      </c>
      <c r="C403" s="169" t="s">
        <v>667</v>
      </c>
      <c r="D403" s="275">
        <v>4</v>
      </c>
      <c r="E403" s="282">
        <v>2356</v>
      </c>
      <c r="F403" s="283">
        <v>2300</v>
      </c>
      <c r="G403" s="171">
        <v>0</v>
      </c>
      <c r="H403" s="172">
        <v>0</v>
      </c>
      <c r="I403" s="173">
        <v>0</v>
      </c>
      <c r="J403" s="164" t="b">
        <f>IF(ISBLANK(CertifiedCrop[[#This Row],[1. Identifiant interne d’exploitation agricole*]]),"",IF(ISERROR(MATCH(CertifiedCrop[[#This Row],[1. Identifiant interne d’exploitation agricole*]],GroupMember[1. Identifiant interne d’exploitation agricole*],0)),FALSE,TRUE))</f>
        <v>1</v>
      </c>
      <c r="K403" s="164" t="b">
        <f t="array" ref="K403">IF(ISBLANK(CertifiedCrop[[#This Row],[2. Produit agricole certifié*]]),"",IF(ISERROR(MATCH(1,(#REF!=CertifiedCrop[[#This Row],[2. Produit agricole certifié*]])*(#REF!=CertifiedCrop[[#This Row],[3. Variété**]]),0)),FALSE,TRUE))</f>
        <v>0</v>
      </c>
      <c r="L403" s="21" t="s">
        <v>667</v>
      </c>
      <c r="M403" s="59" t="s">
        <v>667</v>
      </c>
      <c r="N403" s="59" t="s">
        <v>667</v>
      </c>
      <c r="O403" s="185">
        <f t="shared" si="12"/>
        <v>589</v>
      </c>
      <c r="P403" s="185">
        <f t="shared" si="13"/>
        <v>575</v>
      </c>
      <c r="Q403" s="165" t="str">
        <f ca="1">IFERROR((VLOOKUP(A403,GM_Table,8,FALSE)-SUMIFS(D:D,A:A,A403,B:B,B403,C:C,C403)),"")</f>
        <v/>
      </c>
      <c r="R403" s="165" t="str">
        <f ca="1">IFERROR(CONCATENATE(VLOOKUP(A403,GM_Table,12,FALSE)," ",(VLOOKUP(A403,GM_Table,13,FALSE))),"")</f>
        <v/>
      </c>
    </row>
    <row r="404" spans="1:18" ht="15" x14ac:dyDescent="0.2">
      <c r="A404" s="155" t="s">
        <v>1809</v>
      </c>
      <c r="B404" s="169" t="s">
        <v>2985</v>
      </c>
      <c r="C404" s="169" t="s">
        <v>667</v>
      </c>
      <c r="D404" s="275">
        <v>6</v>
      </c>
      <c r="E404" s="282">
        <v>3576</v>
      </c>
      <c r="F404" s="283">
        <v>3420</v>
      </c>
      <c r="G404" s="171">
        <v>0</v>
      </c>
      <c r="H404" s="172">
        <v>0</v>
      </c>
      <c r="I404" s="173">
        <v>0</v>
      </c>
      <c r="J404" s="164" t="b">
        <f>IF(ISBLANK(CertifiedCrop[[#This Row],[1. Identifiant interne d’exploitation agricole*]]),"",IF(ISERROR(MATCH(CertifiedCrop[[#This Row],[1. Identifiant interne d’exploitation agricole*]],GroupMember[1. Identifiant interne d’exploitation agricole*],0)),FALSE,TRUE))</f>
        <v>1</v>
      </c>
      <c r="K404" s="164" t="b">
        <f t="array" ref="K404">IF(ISBLANK(CertifiedCrop[[#This Row],[2. Produit agricole certifié*]]),"",IF(ISERROR(MATCH(1,(#REF!=CertifiedCrop[[#This Row],[2. Produit agricole certifié*]])*(#REF!=CertifiedCrop[[#This Row],[3. Variété**]]),0)),FALSE,TRUE))</f>
        <v>0</v>
      </c>
      <c r="L404" s="21" t="s">
        <v>667</v>
      </c>
      <c r="M404" s="59" t="s">
        <v>667</v>
      </c>
      <c r="N404" s="59" t="s">
        <v>667</v>
      </c>
      <c r="O404" s="185">
        <f t="shared" si="12"/>
        <v>596</v>
      </c>
      <c r="P404" s="185">
        <f t="shared" si="13"/>
        <v>570</v>
      </c>
      <c r="Q404" s="165" t="str">
        <f ca="1">IFERROR((VLOOKUP(A404,GM_Table,8,FALSE)-SUMIFS(D:D,A:A,A404,B:B,B404,C:C,C404)),"")</f>
        <v/>
      </c>
      <c r="R404" s="165" t="str">
        <f ca="1">IFERROR(CONCATENATE(VLOOKUP(A404,GM_Table,12,FALSE)," ",(VLOOKUP(A404,GM_Table,13,FALSE))),"")</f>
        <v/>
      </c>
    </row>
    <row r="405" spans="1:18" ht="15" x14ac:dyDescent="0.2">
      <c r="A405" s="155" t="s">
        <v>1811</v>
      </c>
      <c r="B405" s="169" t="s">
        <v>2985</v>
      </c>
      <c r="C405" s="169" t="s">
        <v>667</v>
      </c>
      <c r="D405" s="275">
        <v>3.11</v>
      </c>
      <c r="E405" s="282">
        <v>1853</v>
      </c>
      <c r="F405" s="283">
        <v>1750</v>
      </c>
      <c r="G405" s="171">
        <v>0</v>
      </c>
      <c r="H405" s="172">
        <v>0</v>
      </c>
      <c r="I405" s="173">
        <v>0</v>
      </c>
      <c r="J405" s="164" t="b">
        <f>IF(ISBLANK(CertifiedCrop[[#This Row],[1. Identifiant interne d’exploitation agricole*]]),"",IF(ISERROR(MATCH(CertifiedCrop[[#This Row],[1. Identifiant interne d’exploitation agricole*]],GroupMember[1. Identifiant interne d’exploitation agricole*],0)),FALSE,TRUE))</f>
        <v>1</v>
      </c>
      <c r="K405" s="164" t="b">
        <f t="array" ref="K405">IF(ISBLANK(CertifiedCrop[[#This Row],[2. Produit agricole certifié*]]),"",IF(ISERROR(MATCH(1,(#REF!=CertifiedCrop[[#This Row],[2. Produit agricole certifié*]])*(#REF!=CertifiedCrop[[#This Row],[3. Variété**]]),0)),FALSE,TRUE))</f>
        <v>0</v>
      </c>
      <c r="L405" s="21" t="s">
        <v>667</v>
      </c>
      <c r="M405" s="59" t="s">
        <v>667</v>
      </c>
      <c r="N405" s="59" t="s">
        <v>667</v>
      </c>
      <c r="O405" s="185">
        <f t="shared" si="12"/>
        <v>595.81993569131839</v>
      </c>
      <c r="P405" s="185">
        <f t="shared" si="13"/>
        <v>562.70096463022514</v>
      </c>
      <c r="Q405" s="165" t="str">
        <f ca="1">IFERROR((VLOOKUP(A405,GM_Table,8,FALSE)-SUMIFS(D:D,A:A,A405,B:B,B405,C:C,C405)),"")</f>
        <v/>
      </c>
      <c r="R405" s="165" t="str">
        <f ca="1">IFERROR(CONCATENATE(VLOOKUP(A405,GM_Table,12,FALSE)," ",(VLOOKUP(A405,GM_Table,13,FALSE))),"")</f>
        <v/>
      </c>
    </row>
    <row r="406" spans="1:18" ht="15" x14ac:dyDescent="0.2">
      <c r="A406" s="155" t="s">
        <v>1813</v>
      </c>
      <c r="B406" s="169" t="s">
        <v>2985</v>
      </c>
      <c r="C406" s="169" t="s">
        <v>667</v>
      </c>
      <c r="D406" s="275">
        <v>3</v>
      </c>
      <c r="E406" s="282">
        <v>1794</v>
      </c>
      <c r="F406" s="283">
        <v>1700</v>
      </c>
      <c r="G406" s="171">
        <v>0</v>
      </c>
      <c r="H406" s="172">
        <v>0</v>
      </c>
      <c r="I406" s="173">
        <v>0</v>
      </c>
      <c r="J406" s="164" t="b">
        <f>IF(ISBLANK(CertifiedCrop[[#This Row],[1. Identifiant interne d’exploitation agricole*]]),"",IF(ISERROR(MATCH(CertifiedCrop[[#This Row],[1. Identifiant interne d’exploitation agricole*]],GroupMember[1. Identifiant interne d’exploitation agricole*],0)),FALSE,TRUE))</f>
        <v>1</v>
      </c>
      <c r="K406" s="164" t="b">
        <f t="array" ref="K406">IF(ISBLANK(CertifiedCrop[[#This Row],[2. Produit agricole certifié*]]),"",IF(ISERROR(MATCH(1,(#REF!=CertifiedCrop[[#This Row],[2. Produit agricole certifié*]])*(#REF!=CertifiedCrop[[#This Row],[3. Variété**]]),0)),FALSE,TRUE))</f>
        <v>0</v>
      </c>
      <c r="L406" s="21" t="s">
        <v>667</v>
      </c>
      <c r="M406" s="59" t="s">
        <v>667</v>
      </c>
      <c r="N406" s="59" t="s">
        <v>667</v>
      </c>
      <c r="O406" s="185">
        <f t="shared" si="12"/>
        <v>598</v>
      </c>
      <c r="P406" s="185">
        <f t="shared" si="13"/>
        <v>566.66666666666663</v>
      </c>
      <c r="Q406" s="165" t="str">
        <f ca="1">IFERROR((VLOOKUP(A406,GM_Table,8,FALSE)-SUMIFS(D:D,A:A,A406,B:B,B406,C:C,C406)),"")</f>
        <v/>
      </c>
      <c r="R406" s="165" t="str">
        <f ca="1">IFERROR(CONCATENATE(VLOOKUP(A406,GM_Table,12,FALSE)," ",(VLOOKUP(A406,GM_Table,13,FALSE))),"")</f>
        <v/>
      </c>
    </row>
    <row r="407" spans="1:18" ht="15" x14ac:dyDescent="0.2">
      <c r="A407" s="155" t="s">
        <v>1816</v>
      </c>
      <c r="B407" s="169" t="s">
        <v>2985</v>
      </c>
      <c r="C407" s="169" t="s">
        <v>667</v>
      </c>
      <c r="D407" s="275">
        <v>3.22</v>
      </c>
      <c r="E407" s="282">
        <v>1920</v>
      </c>
      <c r="F407" s="283">
        <v>1800</v>
      </c>
      <c r="G407" s="171">
        <v>0</v>
      </c>
      <c r="H407" s="172">
        <v>0</v>
      </c>
      <c r="I407" s="173">
        <v>0</v>
      </c>
      <c r="J407" s="164" t="b">
        <f>IF(ISBLANK(CertifiedCrop[[#This Row],[1. Identifiant interne d’exploitation agricole*]]),"",IF(ISERROR(MATCH(CertifiedCrop[[#This Row],[1. Identifiant interne d’exploitation agricole*]],GroupMember[1. Identifiant interne d’exploitation agricole*],0)),FALSE,TRUE))</f>
        <v>1</v>
      </c>
      <c r="K407" s="164" t="b">
        <f t="array" ref="K407">IF(ISBLANK(CertifiedCrop[[#This Row],[2. Produit agricole certifié*]]),"",IF(ISERROR(MATCH(1,(#REF!=CertifiedCrop[[#This Row],[2. Produit agricole certifié*]])*(#REF!=CertifiedCrop[[#This Row],[3. Variété**]]),0)),FALSE,TRUE))</f>
        <v>0</v>
      </c>
      <c r="L407" s="21" t="s">
        <v>667</v>
      </c>
      <c r="M407" s="59" t="s">
        <v>667</v>
      </c>
      <c r="N407" s="59" t="s">
        <v>667</v>
      </c>
      <c r="O407" s="185">
        <f t="shared" si="12"/>
        <v>596.27329192546586</v>
      </c>
      <c r="P407" s="185">
        <f t="shared" si="13"/>
        <v>559.00621118012418</v>
      </c>
      <c r="Q407" s="165" t="str">
        <f ca="1">IFERROR((VLOOKUP(A407,GM_Table,8,FALSE)-SUMIFS(D:D,A:A,A407,B:B,B407,C:C,C407)),"")</f>
        <v/>
      </c>
      <c r="R407" s="165" t="str">
        <f ca="1">IFERROR(CONCATENATE(VLOOKUP(A407,GM_Table,12,FALSE)," ",(VLOOKUP(A407,GM_Table,13,FALSE))),"")</f>
        <v/>
      </c>
    </row>
    <row r="408" spans="1:18" ht="15" x14ac:dyDescent="0.2">
      <c r="A408" s="155" t="s">
        <v>1819</v>
      </c>
      <c r="B408" s="169" t="s">
        <v>2985</v>
      </c>
      <c r="C408" s="169" t="s">
        <v>667</v>
      </c>
      <c r="D408" s="275">
        <v>8</v>
      </c>
      <c r="E408" s="282">
        <v>4784</v>
      </c>
      <c r="F408" s="283">
        <v>4600</v>
      </c>
      <c r="G408" s="171">
        <v>0</v>
      </c>
      <c r="H408" s="172">
        <v>0</v>
      </c>
      <c r="I408" s="173">
        <v>0</v>
      </c>
      <c r="J408" s="164" t="b">
        <f>IF(ISBLANK(CertifiedCrop[[#This Row],[1. Identifiant interne d’exploitation agricole*]]),"",IF(ISERROR(MATCH(CertifiedCrop[[#This Row],[1. Identifiant interne d’exploitation agricole*]],GroupMember[1. Identifiant interne d’exploitation agricole*],0)),FALSE,TRUE))</f>
        <v>1</v>
      </c>
      <c r="K408" s="164" t="b">
        <f t="array" ref="K408">IF(ISBLANK(CertifiedCrop[[#This Row],[2. Produit agricole certifié*]]),"",IF(ISERROR(MATCH(1,(#REF!=CertifiedCrop[[#This Row],[2. Produit agricole certifié*]])*(#REF!=CertifiedCrop[[#This Row],[3. Variété**]]),0)),FALSE,TRUE))</f>
        <v>0</v>
      </c>
      <c r="L408" s="21" t="s">
        <v>667</v>
      </c>
      <c r="M408" s="59" t="s">
        <v>667</v>
      </c>
      <c r="N408" s="59" t="s">
        <v>667</v>
      </c>
      <c r="O408" s="185">
        <f t="shared" si="12"/>
        <v>598</v>
      </c>
      <c r="P408" s="185">
        <f t="shared" si="13"/>
        <v>575</v>
      </c>
      <c r="Q408" s="165" t="str">
        <f ca="1">IFERROR((VLOOKUP(A408,GM_Table,8,FALSE)-SUMIFS(D:D,A:A,A408,B:B,B408,C:C,C408)),"")</f>
        <v/>
      </c>
      <c r="R408" s="165" t="str">
        <f ca="1">IFERROR(CONCATENATE(VLOOKUP(A408,GM_Table,12,FALSE)," ",(VLOOKUP(A408,GM_Table,13,FALSE))),"")</f>
        <v/>
      </c>
    </row>
    <row r="409" spans="1:18" ht="15" x14ac:dyDescent="0.2">
      <c r="A409" s="155" t="s">
        <v>1821</v>
      </c>
      <c r="B409" s="169" t="s">
        <v>2985</v>
      </c>
      <c r="C409" s="169" t="s">
        <v>667</v>
      </c>
      <c r="D409" s="275">
        <v>3.62</v>
      </c>
      <c r="E409" s="282">
        <v>2132</v>
      </c>
      <c r="F409" s="283">
        <v>2020</v>
      </c>
      <c r="G409" s="171">
        <v>0</v>
      </c>
      <c r="H409" s="172">
        <v>0</v>
      </c>
      <c r="I409" s="173">
        <v>0</v>
      </c>
      <c r="J409" s="164" t="b">
        <f>IF(ISBLANK(CertifiedCrop[[#This Row],[1. Identifiant interne d’exploitation agricole*]]),"",IF(ISERROR(MATCH(CertifiedCrop[[#This Row],[1. Identifiant interne d’exploitation agricole*]],GroupMember[1. Identifiant interne d’exploitation agricole*],0)),FALSE,TRUE))</f>
        <v>1</v>
      </c>
      <c r="K409" s="164" t="b">
        <f t="array" ref="K409">IF(ISBLANK(CertifiedCrop[[#This Row],[2. Produit agricole certifié*]]),"",IF(ISERROR(MATCH(1,(#REF!=CertifiedCrop[[#This Row],[2. Produit agricole certifié*]])*(#REF!=CertifiedCrop[[#This Row],[3. Variété**]]),0)),FALSE,TRUE))</f>
        <v>0</v>
      </c>
      <c r="L409" s="21" t="s">
        <v>667</v>
      </c>
      <c r="M409" s="59" t="s">
        <v>667</v>
      </c>
      <c r="N409" s="59" t="s">
        <v>667</v>
      </c>
      <c r="O409" s="185">
        <f t="shared" si="12"/>
        <v>588.95027624309387</v>
      </c>
      <c r="P409" s="185">
        <f t="shared" si="13"/>
        <v>558.01104972375686</v>
      </c>
      <c r="Q409" s="165" t="str">
        <f ca="1">IFERROR((VLOOKUP(A409,GM_Table,8,FALSE)-SUMIFS(D:D,A:A,A409,B:B,B409,C:C,C409)),"")</f>
        <v/>
      </c>
      <c r="R409" s="165" t="str">
        <f ca="1">IFERROR(CONCATENATE(VLOOKUP(A409,GM_Table,12,FALSE)," ",(VLOOKUP(A409,GM_Table,13,FALSE))),"")</f>
        <v/>
      </c>
    </row>
    <row r="410" spans="1:18" ht="15" x14ac:dyDescent="0.2">
      <c r="A410" s="155" t="s">
        <v>1823</v>
      </c>
      <c r="B410" s="169" t="s">
        <v>2985</v>
      </c>
      <c r="C410" s="169" t="s">
        <v>667</v>
      </c>
      <c r="D410" s="275">
        <v>2</v>
      </c>
      <c r="E410" s="282">
        <v>1194</v>
      </c>
      <c r="F410" s="283">
        <v>1100</v>
      </c>
      <c r="G410" s="171">
        <v>0</v>
      </c>
      <c r="H410" s="172">
        <v>0</v>
      </c>
      <c r="I410" s="173">
        <v>0</v>
      </c>
      <c r="J410" s="164" t="b">
        <f>IF(ISBLANK(CertifiedCrop[[#This Row],[1. Identifiant interne d’exploitation agricole*]]),"",IF(ISERROR(MATCH(CertifiedCrop[[#This Row],[1. Identifiant interne d’exploitation agricole*]],GroupMember[1. Identifiant interne d’exploitation agricole*],0)),FALSE,TRUE))</f>
        <v>1</v>
      </c>
      <c r="K410" s="164" t="b">
        <f t="array" ref="K410">IF(ISBLANK(CertifiedCrop[[#This Row],[2. Produit agricole certifié*]]),"",IF(ISERROR(MATCH(1,(#REF!=CertifiedCrop[[#This Row],[2. Produit agricole certifié*]])*(#REF!=CertifiedCrop[[#This Row],[3. Variété**]]),0)),FALSE,TRUE))</f>
        <v>0</v>
      </c>
      <c r="L410" s="21" t="s">
        <v>667</v>
      </c>
      <c r="M410" s="59" t="s">
        <v>667</v>
      </c>
      <c r="N410" s="59" t="s">
        <v>667</v>
      </c>
      <c r="O410" s="185">
        <f t="shared" si="12"/>
        <v>597</v>
      </c>
      <c r="P410" s="185">
        <f t="shared" si="13"/>
        <v>550</v>
      </c>
      <c r="Q410" s="165" t="str">
        <f ca="1">IFERROR((VLOOKUP(A410,GM_Table,8,FALSE)-SUMIFS(D:D,A:A,A410,B:B,B410,C:C,C410)),"")</f>
        <v/>
      </c>
      <c r="R410" s="165" t="str">
        <f ca="1">IFERROR(CONCATENATE(VLOOKUP(A410,GM_Table,12,FALSE)," ",(VLOOKUP(A410,GM_Table,13,FALSE))),"")</f>
        <v/>
      </c>
    </row>
    <row r="411" spans="1:18" ht="15" x14ac:dyDescent="0.2">
      <c r="A411" s="155" t="s">
        <v>1826</v>
      </c>
      <c r="B411" s="169" t="s">
        <v>2985</v>
      </c>
      <c r="C411" s="169" t="s">
        <v>667</v>
      </c>
      <c r="D411" s="275">
        <v>2.2400000000000002</v>
      </c>
      <c r="E411" s="282">
        <v>1339</v>
      </c>
      <c r="F411" s="283">
        <v>1220</v>
      </c>
      <c r="G411" s="171">
        <v>0</v>
      </c>
      <c r="H411" s="172">
        <v>0</v>
      </c>
      <c r="I411" s="173">
        <v>0</v>
      </c>
      <c r="J411" s="164" t="b">
        <f>IF(ISBLANK(CertifiedCrop[[#This Row],[1. Identifiant interne d’exploitation agricole*]]),"",IF(ISERROR(MATCH(CertifiedCrop[[#This Row],[1. Identifiant interne d’exploitation agricole*]],GroupMember[1. Identifiant interne d’exploitation agricole*],0)),FALSE,TRUE))</f>
        <v>1</v>
      </c>
      <c r="K411" s="164" t="b">
        <f t="array" ref="K411">IF(ISBLANK(CertifiedCrop[[#This Row],[2. Produit agricole certifié*]]),"",IF(ISERROR(MATCH(1,(#REF!=CertifiedCrop[[#This Row],[2. Produit agricole certifié*]])*(#REF!=CertifiedCrop[[#This Row],[3. Variété**]]),0)),FALSE,TRUE))</f>
        <v>0</v>
      </c>
      <c r="L411" s="21" t="s">
        <v>667</v>
      </c>
      <c r="M411" s="59" t="s">
        <v>667</v>
      </c>
      <c r="N411" s="59" t="s">
        <v>667</v>
      </c>
      <c r="O411" s="185">
        <f t="shared" si="12"/>
        <v>597.76785714285711</v>
      </c>
      <c r="P411" s="185">
        <f t="shared" si="13"/>
        <v>544.64285714285711</v>
      </c>
      <c r="Q411" s="165" t="str">
        <f ca="1">IFERROR((VLOOKUP(A411,GM_Table,8,FALSE)-SUMIFS(D:D,A:A,A411,B:B,B411,C:C,C411)),"")</f>
        <v/>
      </c>
      <c r="R411" s="165" t="str">
        <f ca="1">IFERROR(CONCATENATE(VLOOKUP(A411,GM_Table,12,FALSE)," ",(VLOOKUP(A411,GM_Table,13,FALSE))),"")</f>
        <v/>
      </c>
    </row>
    <row r="412" spans="1:18" ht="15" x14ac:dyDescent="0.2">
      <c r="A412" s="155" t="s">
        <v>1828</v>
      </c>
      <c r="B412" s="169" t="s">
        <v>2985</v>
      </c>
      <c r="C412" s="169" t="s">
        <v>667</v>
      </c>
      <c r="D412" s="275">
        <v>2.93</v>
      </c>
      <c r="E412" s="282">
        <v>1746</v>
      </c>
      <c r="F412" s="283">
        <v>1650</v>
      </c>
      <c r="G412" s="171">
        <v>0</v>
      </c>
      <c r="H412" s="172">
        <v>0</v>
      </c>
      <c r="I412" s="173">
        <v>0</v>
      </c>
      <c r="J412" s="164" t="b">
        <f>IF(ISBLANK(CertifiedCrop[[#This Row],[1. Identifiant interne d’exploitation agricole*]]),"",IF(ISERROR(MATCH(CertifiedCrop[[#This Row],[1. Identifiant interne d’exploitation agricole*]],GroupMember[1. Identifiant interne d’exploitation agricole*],0)),FALSE,TRUE))</f>
        <v>1</v>
      </c>
      <c r="K412" s="164" t="b">
        <f t="array" ref="K412">IF(ISBLANK(CertifiedCrop[[#This Row],[2. Produit agricole certifié*]]),"",IF(ISERROR(MATCH(1,(#REF!=CertifiedCrop[[#This Row],[2. Produit agricole certifié*]])*(#REF!=CertifiedCrop[[#This Row],[3. Variété**]]),0)),FALSE,TRUE))</f>
        <v>0</v>
      </c>
      <c r="L412" s="21" t="s">
        <v>667</v>
      </c>
      <c r="M412" s="59" t="s">
        <v>667</v>
      </c>
      <c r="N412" s="59" t="s">
        <v>667</v>
      </c>
      <c r="O412" s="185">
        <f t="shared" si="12"/>
        <v>595.90443686006824</v>
      </c>
      <c r="P412" s="185">
        <f t="shared" si="13"/>
        <v>563.13993174061432</v>
      </c>
      <c r="Q412" s="165" t="str">
        <f ca="1">IFERROR((VLOOKUP(A412,GM_Table,8,FALSE)-SUMIFS(D:D,A:A,A412,B:B,B412,C:C,C412)),"")</f>
        <v/>
      </c>
      <c r="R412" s="165" t="str">
        <f ca="1">IFERROR(CONCATENATE(VLOOKUP(A412,GM_Table,12,FALSE)," ",(VLOOKUP(A412,GM_Table,13,FALSE))),"")</f>
        <v/>
      </c>
    </row>
    <row r="413" spans="1:18" ht="15" x14ac:dyDescent="0.2">
      <c r="A413" s="155" t="s">
        <v>1831</v>
      </c>
      <c r="B413" s="169" t="s">
        <v>2985</v>
      </c>
      <c r="C413" s="169" t="s">
        <v>667</v>
      </c>
      <c r="D413" s="275">
        <v>4</v>
      </c>
      <c r="E413" s="282">
        <v>2390</v>
      </c>
      <c r="F413" s="283">
        <v>2300</v>
      </c>
      <c r="G413" s="171">
        <v>0</v>
      </c>
      <c r="H413" s="172">
        <v>0</v>
      </c>
      <c r="I413" s="173">
        <v>0</v>
      </c>
      <c r="J413" s="164" t="b">
        <f>IF(ISBLANK(CertifiedCrop[[#This Row],[1. Identifiant interne d’exploitation agricole*]]),"",IF(ISERROR(MATCH(CertifiedCrop[[#This Row],[1. Identifiant interne d’exploitation agricole*]],GroupMember[1. Identifiant interne d’exploitation agricole*],0)),FALSE,TRUE))</f>
        <v>1</v>
      </c>
      <c r="K413" s="164" t="b">
        <f t="array" ref="K413">IF(ISBLANK(CertifiedCrop[[#This Row],[2. Produit agricole certifié*]]),"",IF(ISERROR(MATCH(1,(#REF!=CertifiedCrop[[#This Row],[2. Produit agricole certifié*]])*(#REF!=CertifiedCrop[[#This Row],[3. Variété**]]),0)),FALSE,TRUE))</f>
        <v>0</v>
      </c>
      <c r="L413" s="21" t="s">
        <v>667</v>
      </c>
      <c r="M413" s="59" t="s">
        <v>667</v>
      </c>
      <c r="N413" s="59" t="s">
        <v>667</v>
      </c>
      <c r="O413" s="185">
        <f t="shared" si="12"/>
        <v>597.5</v>
      </c>
      <c r="P413" s="185">
        <f t="shared" si="13"/>
        <v>575</v>
      </c>
      <c r="Q413" s="165" t="str">
        <f ca="1">IFERROR((VLOOKUP(A413,GM_Table,8,FALSE)-SUMIFS(D:D,A:A,A413,B:B,B413,C:C,C413)),"")</f>
        <v/>
      </c>
      <c r="R413" s="165" t="str">
        <f ca="1">IFERROR(CONCATENATE(VLOOKUP(A413,GM_Table,12,FALSE)," ",(VLOOKUP(A413,GM_Table,13,FALSE))),"")</f>
        <v/>
      </c>
    </row>
    <row r="414" spans="1:18" ht="15" x14ac:dyDescent="0.2">
      <c r="A414" s="155" t="s">
        <v>1833</v>
      </c>
      <c r="B414" s="169" t="s">
        <v>2985</v>
      </c>
      <c r="C414" s="169" t="s">
        <v>667</v>
      </c>
      <c r="D414" s="275">
        <v>3</v>
      </c>
      <c r="E414" s="282">
        <v>1765</v>
      </c>
      <c r="F414" s="283">
        <v>1700</v>
      </c>
      <c r="G414" s="171">
        <v>0</v>
      </c>
      <c r="H414" s="172">
        <v>0</v>
      </c>
      <c r="I414" s="173">
        <v>0</v>
      </c>
      <c r="J414" s="164" t="b">
        <f>IF(ISBLANK(CertifiedCrop[[#This Row],[1. Identifiant interne d’exploitation agricole*]]),"",IF(ISERROR(MATCH(CertifiedCrop[[#This Row],[1. Identifiant interne d’exploitation agricole*]],GroupMember[1. Identifiant interne d’exploitation agricole*],0)),FALSE,TRUE))</f>
        <v>1</v>
      </c>
      <c r="K414" s="164" t="b">
        <f t="array" ref="K414">IF(ISBLANK(CertifiedCrop[[#This Row],[2. Produit agricole certifié*]]),"",IF(ISERROR(MATCH(1,(#REF!=CertifiedCrop[[#This Row],[2. Produit agricole certifié*]])*(#REF!=CertifiedCrop[[#This Row],[3. Variété**]]),0)),FALSE,TRUE))</f>
        <v>0</v>
      </c>
      <c r="L414" s="21" t="s">
        <v>667</v>
      </c>
      <c r="M414" s="59" t="s">
        <v>667</v>
      </c>
      <c r="N414" s="59" t="s">
        <v>667</v>
      </c>
      <c r="O414" s="185">
        <f t="shared" si="12"/>
        <v>588.33333333333337</v>
      </c>
      <c r="P414" s="185">
        <f t="shared" si="13"/>
        <v>566.66666666666663</v>
      </c>
      <c r="Q414" s="165" t="str">
        <f ca="1">IFERROR((VLOOKUP(A414,GM_Table,8,FALSE)-SUMIFS(D:D,A:A,A414,B:B,B414,C:C,C414)),"")</f>
        <v/>
      </c>
      <c r="R414" s="165" t="str">
        <f ca="1">IFERROR(CONCATENATE(VLOOKUP(A414,GM_Table,12,FALSE)," ",(VLOOKUP(A414,GM_Table,13,FALSE))),"")</f>
        <v/>
      </c>
    </row>
    <row r="415" spans="1:18" ht="15" x14ac:dyDescent="0.2">
      <c r="A415" s="155" t="s">
        <v>1834</v>
      </c>
      <c r="B415" s="169" t="s">
        <v>2985</v>
      </c>
      <c r="C415" s="169" t="s">
        <v>667</v>
      </c>
      <c r="D415" s="275">
        <v>2</v>
      </c>
      <c r="E415" s="282">
        <v>1195</v>
      </c>
      <c r="F415" s="283">
        <v>1100</v>
      </c>
      <c r="G415" s="171">
        <v>0</v>
      </c>
      <c r="H415" s="172">
        <v>0</v>
      </c>
      <c r="I415" s="173">
        <v>0</v>
      </c>
      <c r="J415" s="164" t="b">
        <f>IF(ISBLANK(CertifiedCrop[[#This Row],[1. Identifiant interne d’exploitation agricole*]]),"",IF(ISERROR(MATCH(CertifiedCrop[[#This Row],[1. Identifiant interne d’exploitation agricole*]],GroupMember[1. Identifiant interne d’exploitation agricole*],0)),FALSE,TRUE))</f>
        <v>1</v>
      </c>
      <c r="K415" s="164" t="b">
        <f t="array" ref="K415">IF(ISBLANK(CertifiedCrop[[#This Row],[2. Produit agricole certifié*]]),"",IF(ISERROR(MATCH(1,(#REF!=CertifiedCrop[[#This Row],[2. Produit agricole certifié*]])*(#REF!=CertifiedCrop[[#This Row],[3. Variété**]]),0)),FALSE,TRUE))</f>
        <v>0</v>
      </c>
      <c r="L415" s="21" t="s">
        <v>667</v>
      </c>
      <c r="M415" s="59" t="s">
        <v>667</v>
      </c>
      <c r="N415" s="59" t="s">
        <v>667</v>
      </c>
      <c r="O415" s="185">
        <f t="shared" si="12"/>
        <v>597.5</v>
      </c>
      <c r="P415" s="185">
        <f t="shared" si="13"/>
        <v>550</v>
      </c>
      <c r="Q415" s="165" t="str">
        <f ca="1">IFERROR((VLOOKUP(A415,GM_Table,8,FALSE)-SUMIFS(D:D,A:A,A415,B:B,B415,C:C,C415)),"")</f>
        <v/>
      </c>
      <c r="R415" s="165" t="str">
        <f ca="1">IFERROR(CONCATENATE(VLOOKUP(A415,GM_Table,12,FALSE)," ",(VLOOKUP(A415,GM_Table,13,FALSE))),"")</f>
        <v/>
      </c>
    </row>
    <row r="416" spans="1:18" ht="15" x14ac:dyDescent="0.2">
      <c r="A416" s="155" t="s">
        <v>1836</v>
      </c>
      <c r="B416" s="169" t="s">
        <v>2985</v>
      </c>
      <c r="C416" s="169" t="s">
        <v>667</v>
      </c>
      <c r="D416" s="275">
        <v>3</v>
      </c>
      <c r="E416" s="282">
        <v>1788</v>
      </c>
      <c r="F416" s="283">
        <v>1700</v>
      </c>
      <c r="G416" s="171">
        <v>0</v>
      </c>
      <c r="H416" s="172">
        <v>0</v>
      </c>
      <c r="I416" s="173">
        <v>0</v>
      </c>
      <c r="J416" s="164" t="b">
        <f>IF(ISBLANK(CertifiedCrop[[#This Row],[1. Identifiant interne d’exploitation agricole*]]),"",IF(ISERROR(MATCH(CertifiedCrop[[#This Row],[1. Identifiant interne d’exploitation agricole*]],GroupMember[1. Identifiant interne d’exploitation agricole*],0)),FALSE,TRUE))</f>
        <v>1</v>
      </c>
      <c r="K416" s="164" t="b">
        <f t="array" ref="K416">IF(ISBLANK(CertifiedCrop[[#This Row],[2. Produit agricole certifié*]]),"",IF(ISERROR(MATCH(1,(#REF!=CertifiedCrop[[#This Row],[2. Produit agricole certifié*]])*(#REF!=CertifiedCrop[[#This Row],[3. Variété**]]),0)),FALSE,TRUE))</f>
        <v>0</v>
      </c>
      <c r="L416" s="21" t="s">
        <v>667</v>
      </c>
      <c r="M416" s="59" t="s">
        <v>667</v>
      </c>
      <c r="N416" s="59" t="s">
        <v>667</v>
      </c>
      <c r="O416" s="185">
        <f t="shared" si="12"/>
        <v>596</v>
      </c>
      <c r="P416" s="185">
        <f t="shared" si="13"/>
        <v>566.66666666666663</v>
      </c>
      <c r="Q416" s="165" t="str">
        <f ca="1">IFERROR((VLOOKUP(A416,GM_Table,8,FALSE)-SUMIFS(D:D,A:A,A416,B:B,B416,C:C,C416)),"")</f>
        <v/>
      </c>
      <c r="R416" s="165" t="str">
        <f ca="1">IFERROR(CONCATENATE(VLOOKUP(A416,GM_Table,12,FALSE)," ",(VLOOKUP(A416,GM_Table,13,FALSE))),"")</f>
        <v/>
      </c>
    </row>
    <row r="417" spans="1:18" ht="15" x14ac:dyDescent="0.2">
      <c r="A417" s="155" t="s">
        <v>1839</v>
      </c>
      <c r="B417" s="169" t="s">
        <v>2985</v>
      </c>
      <c r="C417" s="169" t="s">
        <v>667</v>
      </c>
      <c r="D417" s="275">
        <v>2.4500000000000002</v>
      </c>
      <c r="E417" s="282">
        <v>1460</v>
      </c>
      <c r="F417" s="283">
        <v>1400</v>
      </c>
      <c r="G417" s="171">
        <v>0</v>
      </c>
      <c r="H417" s="172">
        <v>0</v>
      </c>
      <c r="I417" s="173">
        <v>0</v>
      </c>
      <c r="J417" s="164" t="b">
        <f>IF(ISBLANK(CertifiedCrop[[#This Row],[1. Identifiant interne d’exploitation agricole*]]),"",IF(ISERROR(MATCH(CertifiedCrop[[#This Row],[1. Identifiant interne d’exploitation agricole*]],GroupMember[1. Identifiant interne d’exploitation agricole*],0)),FALSE,TRUE))</f>
        <v>1</v>
      </c>
      <c r="K417" s="164" t="b">
        <f t="array" ref="K417">IF(ISBLANK(CertifiedCrop[[#This Row],[2. Produit agricole certifié*]]),"",IF(ISERROR(MATCH(1,(#REF!=CertifiedCrop[[#This Row],[2. Produit agricole certifié*]])*(#REF!=CertifiedCrop[[#This Row],[3. Variété**]]),0)),FALSE,TRUE))</f>
        <v>0</v>
      </c>
      <c r="L417" s="21" t="s">
        <v>667</v>
      </c>
      <c r="M417" s="59" t="s">
        <v>667</v>
      </c>
      <c r="N417" s="59" t="s">
        <v>667</v>
      </c>
      <c r="O417" s="185">
        <f t="shared" si="12"/>
        <v>595.91836734693868</v>
      </c>
      <c r="P417" s="185">
        <f t="shared" si="13"/>
        <v>571.42857142857133</v>
      </c>
      <c r="Q417" s="165" t="str">
        <f ca="1">IFERROR((VLOOKUP(A417,GM_Table,8,FALSE)-SUMIFS(D:D,A:A,A417,B:B,B417,C:C,C417)),"")</f>
        <v/>
      </c>
      <c r="R417" s="165" t="str">
        <f ca="1">IFERROR(CONCATENATE(VLOOKUP(A417,GM_Table,12,FALSE)," ",(VLOOKUP(A417,GM_Table,13,FALSE))),"")</f>
        <v/>
      </c>
    </row>
    <row r="418" spans="1:18" ht="15" x14ac:dyDescent="0.2">
      <c r="A418" s="155" t="s">
        <v>1841</v>
      </c>
      <c r="B418" s="169" t="s">
        <v>2985</v>
      </c>
      <c r="C418" s="169" t="s">
        <v>667</v>
      </c>
      <c r="D418" s="275">
        <v>2.4300000000000002</v>
      </c>
      <c r="E418" s="282">
        <v>1448</v>
      </c>
      <c r="F418" s="283">
        <v>1400</v>
      </c>
      <c r="G418" s="171">
        <v>0</v>
      </c>
      <c r="H418" s="172">
        <v>0</v>
      </c>
      <c r="I418" s="173">
        <v>0</v>
      </c>
      <c r="J418" s="164" t="b">
        <f>IF(ISBLANK(CertifiedCrop[[#This Row],[1. Identifiant interne d’exploitation agricole*]]),"",IF(ISERROR(MATCH(CertifiedCrop[[#This Row],[1. Identifiant interne d’exploitation agricole*]],GroupMember[1. Identifiant interne d’exploitation agricole*],0)),FALSE,TRUE))</f>
        <v>1</v>
      </c>
      <c r="K418" s="164" t="b">
        <f t="array" ref="K418">IF(ISBLANK(CertifiedCrop[[#This Row],[2. Produit agricole certifié*]]),"",IF(ISERROR(MATCH(1,(#REF!=CertifiedCrop[[#This Row],[2. Produit agricole certifié*]])*(#REF!=CertifiedCrop[[#This Row],[3. Variété**]]),0)),FALSE,TRUE))</f>
        <v>0</v>
      </c>
      <c r="L418" s="21" t="s">
        <v>667</v>
      </c>
      <c r="M418" s="59" t="s">
        <v>667</v>
      </c>
      <c r="N418" s="59" t="s">
        <v>667</v>
      </c>
      <c r="O418" s="185">
        <f t="shared" si="12"/>
        <v>595.88477366255142</v>
      </c>
      <c r="P418" s="185">
        <f t="shared" si="13"/>
        <v>576.13168724279831</v>
      </c>
      <c r="Q418" s="165" t="str">
        <f ca="1">IFERROR((VLOOKUP(A418,GM_Table,8,FALSE)-SUMIFS(D:D,A:A,A418,B:B,B418,C:C,C418)),"")</f>
        <v/>
      </c>
      <c r="R418" s="165" t="str">
        <f ca="1">IFERROR(CONCATENATE(VLOOKUP(A418,GM_Table,12,FALSE)," ",(VLOOKUP(A418,GM_Table,13,FALSE))),"")</f>
        <v/>
      </c>
    </row>
    <row r="419" spans="1:18" ht="15" x14ac:dyDescent="0.2">
      <c r="A419" s="155" t="s">
        <v>1843</v>
      </c>
      <c r="B419" s="169" t="s">
        <v>2985</v>
      </c>
      <c r="C419" s="169" t="s">
        <v>667</v>
      </c>
      <c r="D419" s="275">
        <v>3.19</v>
      </c>
      <c r="E419" s="282">
        <v>1901</v>
      </c>
      <c r="F419" s="283">
        <v>1800</v>
      </c>
      <c r="G419" s="171">
        <v>0</v>
      </c>
      <c r="H419" s="172">
        <v>0</v>
      </c>
      <c r="I419" s="173">
        <v>0</v>
      </c>
      <c r="J419" s="164" t="b">
        <f>IF(ISBLANK(CertifiedCrop[[#This Row],[1. Identifiant interne d’exploitation agricole*]]),"",IF(ISERROR(MATCH(CertifiedCrop[[#This Row],[1. Identifiant interne d’exploitation agricole*]],GroupMember[1. Identifiant interne d’exploitation agricole*],0)),FALSE,TRUE))</f>
        <v>1</v>
      </c>
      <c r="K419" s="164" t="b">
        <f t="array" ref="K419">IF(ISBLANK(CertifiedCrop[[#This Row],[2. Produit agricole certifié*]]),"",IF(ISERROR(MATCH(1,(#REF!=CertifiedCrop[[#This Row],[2. Produit agricole certifié*]])*(#REF!=CertifiedCrop[[#This Row],[3. Variété**]]),0)),FALSE,TRUE))</f>
        <v>0</v>
      </c>
      <c r="L419" s="21" t="s">
        <v>667</v>
      </c>
      <c r="M419" s="59" t="s">
        <v>667</v>
      </c>
      <c r="N419" s="59" t="s">
        <v>667</v>
      </c>
      <c r="O419" s="185">
        <f t="shared" si="12"/>
        <v>595.92476489028218</v>
      </c>
      <c r="P419" s="185">
        <f t="shared" si="13"/>
        <v>564.2633228840125</v>
      </c>
      <c r="Q419" s="165" t="str">
        <f ca="1">IFERROR((VLOOKUP(A419,GM_Table,8,FALSE)-SUMIFS(D:D,A:A,A419,B:B,B419,C:C,C419)),"")</f>
        <v/>
      </c>
      <c r="R419" s="165" t="str">
        <f ca="1">IFERROR(CONCATENATE(VLOOKUP(A419,GM_Table,12,FALSE)," ",(VLOOKUP(A419,GM_Table,13,FALSE))),"")</f>
        <v/>
      </c>
    </row>
    <row r="420" spans="1:18" ht="15" x14ac:dyDescent="0.2">
      <c r="A420" s="155" t="s">
        <v>1846</v>
      </c>
      <c r="B420" s="169" t="s">
        <v>2985</v>
      </c>
      <c r="C420" s="169" t="s">
        <v>667</v>
      </c>
      <c r="D420" s="275">
        <v>3.55</v>
      </c>
      <c r="E420" s="282">
        <v>2115</v>
      </c>
      <c r="F420" s="283">
        <v>2000</v>
      </c>
      <c r="G420" s="171">
        <v>0</v>
      </c>
      <c r="H420" s="172">
        <v>0</v>
      </c>
      <c r="I420" s="173">
        <v>0</v>
      </c>
      <c r="J420" s="164" t="b">
        <f>IF(ISBLANK(CertifiedCrop[[#This Row],[1. Identifiant interne d’exploitation agricole*]]),"",IF(ISERROR(MATCH(CertifiedCrop[[#This Row],[1. Identifiant interne d’exploitation agricole*]],GroupMember[1. Identifiant interne d’exploitation agricole*],0)),FALSE,TRUE))</f>
        <v>1</v>
      </c>
      <c r="K420" s="164" t="b">
        <f t="array" ref="K420">IF(ISBLANK(CertifiedCrop[[#This Row],[2. Produit agricole certifié*]]),"",IF(ISERROR(MATCH(1,(#REF!=CertifiedCrop[[#This Row],[2. Produit agricole certifié*]])*(#REF!=CertifiedCrop[[#This Row],[3. Variété**]]),0)),FALSE,TRUE))</f>
        <v>0</v>
      </c>
      <c r="L420" s="21" t="s">
        <v>667</v>
      </c>
      <c r="M420" s="59" t="s">
        <v>667</v>
      </c>
      <c r="N420" s="59" t="s">
        <v>667</v>
      </c>
      <c r="O420" s="185">
        <f t="shared" si="12"/>
        <v>595.77464788732402</v>
      </c>
      <c r="P420" s="185">
        <f t="shared" si="13"/>
        <v>563.38028169014092</v>
      </c>
      <c r="Q420" s="165" t="str">
        <f ca="1">IFERROR((VLOOKUP(A420,GM_Table,8,FALSE)-SUMIFS(D:D,A:A,A420,B:B,B420,C:C,C420)),"")</f>
        <v/>
      </c>
      <c r="R420" s="165" t="str">
        <f ca="1">IFERROR(CONCATENATE(VLOOKUP(A420,GM_Table,12,FALSE)," ",(VLOOKUP(A420,GM_Table,13,FALSE))),"")</f>
        <v/>
      </c>
    </row>
    <row r="421" spans="1:18" ht="15" x14ac:dyDescent="0.2">
      <c r="A421" s="155" t="s">
        <v>1849</v>
      </c>
      <c r="B421" s="169" t="s">
        <v>2985</v>
      </c>
      <c r="C421" s="169" t="s">
        <v>667</v>
      </c>
      <c r="D421" s="275">
        <v>2.36</v>
      </c>
      <c r="E421" s="282">
        <v>1406</v>
      </c>
      <c r="F421" s="283">
        <v>1300</v>
      </c>
      <c r="G421" s="171">
        <v>0</v>
      </c>
      <c r="H421" s="172">
        <v>0</v>
      </c>
      <c r="I421" s="173">
        <v>0</v>
      </c>
      <c r="J421" s="164" t="b">
        <f>IF(ISBLANK(CertifiedCrop[[#This Row],[1. Identifiant interne d’exploitation agricole*]]),"",IF(ISERROR(MATCH(CertifiedCrop[[#This Row],[1. Identifiant interne d’exploitation agricole*]],GroupMember[1. Identifiant interne d’exploitation agricole*],0)),FALSE,TRUE))</f>
        <v>1</v>
      </c>
      <c r="K421" s="164" t="b">
        <f t="array" ref="K421">IF(ISBLANK(CertifiedCrop[[#This Row],[2. Produit agricole certifié*]]),"",IF(ISERROR(MATCH(1,(#REF!=CertifiedCrop[[#This Row],[2. Produit agricole certifié*]])*(#REF!=CertifiedCrop[[#This Row],[3. Variété**]]),0)),FALSE,TRUE))</f>
        <v>0</v>
      </c>
      <c r="L421" s="21" t="s">
        <v>667</v>
      </c>
      <c r="M421" s="59" t="s">
        <v>667</v>
      </c>
      <c r="N421" s="59" t="s">
        <v>667</v>
      </c>
      <c r="O421" s="185">
        <f t="shared" si="12"/>
        <v>595.76271186440681</v>
      </c>
      <c r="P421" s="185">
        <f t="shared" si="13"/>
        <v>550.84745762711873</v>
      </c>
      <c r="Q421" s="165" t="str">
        <f ca="1">IFERROR((VLOOKUP(A421,GM_Table,8,FALSE)-SUMIFS(D:D,A:A,A421,B:B,B421,C:C,C421)),"")</f>
        <v/>
      </c>
      <c r="R421" s="165" t="str">
        <f ca="1">IFERROR(CONCATENATE(VLOOKUP(A421,GM_Table,12,FALSE)," ",(VLOOKUP(A421,GM_Table,13,FALSE))),"")</f>
        <v/>
      </c>
    </row>
    <row r="422" spans="1:18" ht="15" x14ac:dyDescent="0.2">
      <c r="A422" s="155" t="s">
        <v>1851</v>
      </c>
      <c r="B422" s="169" t="s">
        <v>2985</v>
      </c>
      <c r="C422" s="169" t="s">
        <v>667</v>
      </c>
      <c r="D422" s="275">
        <v>2.91</v>
      </c>
      <c r="E422" s="282">
        <v>1734</v>
      </c>
      <c r="F422" s="283">
        <v>1650</v>
      </c>
      <c r="G422" s="171">
        <v>0</v>
      </c>
      <c r="H422" s="172">
        <v>0</v>
      </c>
      <c r="I422" s="173">
        <v>0</v>
      </c>
      <c r="J422" s="164" t="b">
        <f>IF(ISBLANK(CertifiedCrop[[#This Row],[1. Identifiant interne d’exploitation agricole*]]),"",IF(ISERROR(MATCH(CertifiedCrop[[#This Row],[1. Identifiant interne d’exploitation agricole*]],GroupMember[1. Identifiant interne d’exploitation agricole*],0)),FALSE,TRUE))</f>
        <v>1</v>
      </c>
      <c r="K422" s="164" t="b">
        <f t="array" ref="K422">IF(ISBLANK(CertifiedCrop[[#This Row],[2. Produit agricole certifié*]]),"",IF(ISERROR(MATCH(1,(#REF!=CertifiedCrop[[#This Row],[2. Produit agricole certifié*]])*(#REF!=CertifiedCrop[[#This Row],[3. Variété**]]),0)),FALSE,TRUE))</f>
        <v>0</v>
      </c>
      <c r="L422" s="21" t="s">
        <v>667</v>
      </c>
      <c r="M422" s="59" t="s">
        <v>667</v>
      </c>
      <c r="N422" s="59" t="s">
        <v>667</v>
      </c>
      <c r="O422" s="185">
        <f t="shared" si="12"/>
        <v>595.87628865979377</v>
      </c>
      <c r="P422" s="185">
        <f t="shared" si="13"/>
        <v>567.01030927835052</v>
      </c>
      <c r="Q422" s="165" t="str">
        <f ca="1">IFERROR((VLOOKUP(A422,GM_Table,8,FALSE)-SUMIFS(D:D,A:A,A422,B:B,B422,C:C,C422)),"")</f>
        <v/>
      </c>
      <c r="R422" s="165" t="str">
        <f ca="1">IFERROR(CONCATENATE(VLOOKUP(A422,GM_Table,12,FALSE)," ",(VLOOKUP(A422,GM_Table,13,FALSE))),"")</f>
        <v/>
      </c>
    </row>
    <row r="423" spans="1:18" ht="15" x14ac:dyDescent="0.2">
      <c r="A423" s="155" t="s">
        <v>1852</v>
      </c>
      <c r="B423" s="169" t="s">
        <v>2985</v>
      </c>
      <c r="C423" s="169" t="s">
        <v>667</v>
      </c>
      <c r="D423" s="275">
        <v>5</v>
      </c>
      <c r="E423" s="282">
        <v>2980</v>
      </c>
      <c r="F423" s="283">
        <v>2850</v>
      </c>
      <c r="G423" s="171">
        <v>0</v>
      </c>
      <c r="H423" s="172">
        <v>0</v>
      </c>
      <c r="I423" s="173">
        <v>0</v>
      </c>
      <c r="J423" s="164" t="b">
        <f>IF(ISBLANK(CertifiedCrop[[#This Row],[1. Identifiant interne d’exploitation agricole*]]),"",IF(ISERROR(MATCH(CertifiedCrop[[#This Row],[1. Identifiant interne d’exploitation agricole*]],GroupMember[1. Identifiant interne d’exploitation agricole*],0)),FALSE,TRUE))</f>
        <v>1</v>
      </c>
      <c r="K423" s="164" t="b">
        <f t="array" ref="K423">IF(ISBLANK(CertifiedCrop[[#This Row],[2. Produit agricole certifié*]]),"",IF(ISERROR(MATCH(1,(#REF!=CertifiedCrop[[#This Row],[2. Produit agricole certifié*]])*(#REF!=CertifiedCrop[[#This Row],[3. Variété**]]),0)),FALSE,TRUE))</f>
        <v>0</v>
      </c>
      <c r="L423" s="21" t="s">
        <v>667</v>
      </c>
      <c r="M423" s="59" t="s">
        <v>667</v>
      </c>
      <c r="N423" s="59" t="s">
        <v>667</v>
      </c>
      <c r="O423" s="185">
        <f t="shared" si="12"/>
        <v>596</v>
      </c>
      <c r="P423" s="185">
        <f t="shared" si="13"/>
        <v>570</v>
      </c>
      <c r="Q423" s="165" t="str">
        <f ca="1">IFERROR((VLOOKUP(A423,GM_Table,8,FALSE)-SUMIFS(D:D,A:A,A423,B:B,B423,C:C,C423)),"")</f>
        <v/>
      </c>
      <c r="R423" s="165" t="str">
        <f ca="1">IFERROR(CONCATENATE(VLOOKUP(A423,GM_Table,12,FALSE)," ",(VLOOKUP(A423,GM_Table,13,FALSE))),"")</f>
        <v/>
      </c>
    </row>
    <row r="424" spans="1:18" ht="15" x14ac:dyDescent="0.2">
      <c r="A424" s="155" t="s">
        <v>1854</v>
      </c>
      <c r="B424" s="169" t="s">
        <v>2985</v>
      </c>
      <c r="C424" s="169" t="s">
        <v>667</v>
      </c>
      <c r="D424" s="275">
        <v>3.41</v>
      </c>
      <c r="E424" s="282">
        <v>2039</v>
      </c>
      <c r="F424" s="283">
        <v>1950</v>
      </c>
      <c r="G424" s="171">
        <v>0</v>
      </c>
      <c r="H424" s="172">
        <v>0</v>
      </c>
      <c r="I424" s="173">
        <v>0</v>
      </c>
      <c r="J424" s="164" t="b">
        <f>IF(ISBLANK(CertifiedCrop[[#This Row],[1. Identifiant interne d’exploitation agricole*]]),"",IF(ISERROR(MATCH(CertifiedCrop[[#This Row],[1. Identifiant interne d’exploitation agricole*]],GroupMember[1. Identifiant interne d’exploitation agricole*],0)),FALSE,TRUE))</f>
        <v>1</v>
      </c>
      <c r="K424" s="164" t="b">
        <f t="array" ref="K424">IF(ISBLANK(CertifiedCrop[[#This Row],[2. Produit agricole certifié*]]),"",IF(ISERROR(MATCH(1,(#REF!=CertifiedCrop[[#This Row],[2. Produit agricole certifié*]])*(#REF!=CertifiedCrop[[#This Row],[3. Variété**]]),0)),FALSE,TRUE))</f>
        <v>0</v>
      </c>
      <c r="L424" s="21" t="s">
        <v>667</v>
      </c>
      <c r="M424" s="59" t="s">
        <v>667</v>
      </c>
      <c r="N424" s="59" t="s">
        <v>667</v>
      </c>
      <c r="O424" s="185">
        <f t="shared" si="12"/>
        <v>597.94721407624627</v>
      </c>
      <c r="P424" s="185">
        <f t="shared" si="13"/>
        <v>571.84750733137832</v>
      </c>
      <c r="Q424" s="165" t="str">
        <f ca="1">IFERROR((VLOOKUP(A424,GM_Table,8,FALSE)-SUMIFS(D:D,A:A,A424,B:B,B424,C:C,C424)),"")</f>
        <v/>
      </c>
      <c r="R424" s="165" t="str">
        <f ca="1">IFERROR(CONCATENATE(VLOOKUP(A424,GM_Table,12,FALSE)," ",(VLOOKUP(A424,GM_Table,13,FALSE))),"")</f>
        <v/>
      </c>
    </row>
    <row r="425" spans="1:18" ht="15" x14ac:dyDescent="0.2">
      <c r="A425" s="155" t="s">
        <v>1856</v>
      </c>
      <c r="B425" s="169" t="s">
        <v>2985</v>
      </c>
      <c r="C425" s="169" t="s">
        <v>667</v>
      </c>
      <c r="D425" s="275">
        <v>2.39</v>
      </c>
      <c r="E425" s="282">
        <v>1429</v>
      </c>
      <c r="F425" s="282">
        <v>1320</v>
      </c>
      <c r="G425" s="171">
        <v>0</v>
      </c>
      <c r="H425" s="172">
        <v>0</v>
      </c>
      <c r="I425" s="173">
        <v>0</v>
      </c>
      <c r="J425" s="164" t="b">
        <f>IF(ISBLANK(CertifiedCrop[[#This Row],[1. Identifiant interne d’exploitation agricole*]]),"",IF(ISERROR(MATCH(CertifiedCrop[[#This Row],[1. Identifiant interne d’exploitation agricole*]],GroupMember[1. Identifiant interne d’exploitation agricole*],0)),FALSE,TRUE))</f>
        <v>1</v>
      </c>
      <c r="K425" s="164" t="b">
        <f t="array" ref="K425">IF(ISBLANK(CertifiedCrop[[#This Row],[2. Produit agricole certifié*]]),"",IF(ISERROR(MATCH(1,(#REF!=CertifiedCrop[[#This Row],[2. Produit agricole certifié*]])*(#REF!=CertifiedCrop[[#This Row],[3. Variété**]]),0)),FALSE,TRUE))</f>
        <v>0</v>
      </c>
      <c r="L425" s="21" t="s">
        <v>667</v>
      </c>
      <c r="M425" s="59" t="s">
        <v>667</v>
      </c>
      <c r="N425" s="59" t="s">
        <v>667</v>
      </c>
      <c r="O425" s="185">
        <f t="shared" si="12"/>
        <v>597.90794979079499</v>
      </c>
      <c r="P425" s="185">
        <f t="shared" si="13"/>
        <v>552.30125523012555</v>
      </c>
      <c r="Q425" s="165" t="str">
        <f ca="1">IFERROR((VLOOKUP(A425,GM_Table,8,FALSE)-SUMIFS(D:D,A:A,A425,B:B,B425,C:C,C425)),"")</f>
        <v/>
      </c>
      <c r="R425" s="165" t="str">
        <f ca="1">IFERROR(CONCATENATE(VLOOKUP(A425,GM_Table,12,FALSE)," ",(VLOOKUP(A425,GM_Table,13,FALSE))),"")</f>
        <v/>
      </c>
    </row>
    <row r="426" spans="1:18" ht="15" x14ac:dyDescent="0.2">
      <c r="A426" s="158" t="s">
        <v>1859</v>
      </c>
      <c r="B426" s="169" t="s">
        <v>2985</v>
      </c>
      <c r="C426" s="169" t="s">
        <v>667</v>
      </c>
      <c r="D426" s="275">
        <v>2.1800000000000002</v>
      </c>
      <c r="E426" s="282">
        <v>1260</v>
      </c>
      <c r="F426" s="283">
        <v>1100</v>
      </c>
      <c r="G426" s="171">
        <v>0</v>
      </c>
      <c r="H426" s="172">
        <v>0</v>
      </c>
      <c r="I426" s="173">
        <v>0</v>
      </c>
      <c r="J426" s="164" t="b">
        <f>IF(ISBLANK(CertifiedCrop[[#This Row],[1. Identifiant interne d’exploitation agricole*]]),"",IF(ISERROR(MATCH(CertifiedCrop[[#This Row],[1. Identifiant interne d’exploitation agricole*]],GroupMember[1. Identifiant interne d’exploitation agricole*],0)),FALSE,TRUE))</f>
        <v>1</v>
      </c>
      <c r="K426" s="164" t="b">
        <f t="array" ref="K426">IF(ISBLANK(CertifiedCrop[[#This Row],[2. Produit agricole certifié*]]),"",IF(ISERROR(MATCH(1,(#REF!=CertifiedCrop[[#This Row],[2. Produit agricole certifié*]])*(#REF!=CertifiedCrop[[#This Row],[3. Variété**]]),0)),FALSE,TRUE))</f>
        <v>0</v>
      </c>
      <c r="L426" s="21" t="s">
        <v>667</v>
      </c>
      <c r="M426" s="59" t="s">
        <v>667</v>
      </c>
      <c r="N426" s="59" t="s">
        <v>667</v>
      </c>
      <c r="O426" s="185">
        <f t="shared" si="12"/>
        <v>577.98165137614671</v>
      </c>
      <c r="P426" s="185">
        <f t="shared" si="13"/>
        <v>504.58715596330273</v>
      </c>
      <c r="Q426" s="165" t="str">
        <f ca="1">IFERROR((VLOOKUP(A426,GM_Table,8,FALSE)-SUMIFS(D:D,A:A,A426,B:B,B426,C:C,C426)),"")</f>
        <v/>
      </c>
      <c r="R426" s="165" t="str">
        <f ca="1">IFERROR(CONCATENATE(VLOOKUP(A426,GM_Table,12,FALSE)," ",(VLOOKUP(A426,GM_Table,13,FALSE))),"")</f>
        <v/>
      </c>
    </row>
    <row r="427" spans="1:18" ht="15" x14ac:dyDescent="0.2">
      <c r="A427" s="155" t="s">
        <v>1861</v>
      </c>
      <c r="B427" s="169" t="s">
        <v>2985</v>
      </c>
      <c r="C427" s="169" t="s">
        <v>667</v>
      </c>
      <c r="D427" s="275">
        <v>2.29</v>
      </c>
      <c r="E427" s="282">
        <v>1369</v>
      </c>
      <c r="F427" s="283">
        <v>1300</v>
      </c>
      <c r="G427" s="171">
        <v>0</v>
      </c>
      <c r="H427" s="172">
        <v>0</v>
      </c>
      <c r="I427" s="173">
        <v>0</v>
      </c>
      <c r="J427" s="164" t="b">
        <f>IF(ISBLANK(CertifiedCrop[[#This Row],[1. Identifiant interne d’exploitation agricole*]]),"",IF(ISERROR(MATCH(CertifiedCrop[[#This Row],[1. Identifiant interne d’exploitation agricole*]],GroupMember[1. Identifiant interne d’exploitation agricole*],0)),FALSE,TRUE))</f>
        <v>1</v>
      </c>
      <c r="K427" s="164" t="b">
        <f t="array" ref="K427">IF(ISBLANK(CertifiedCrop[[#This Row],[2. Produit agricole certifié*]]),"",IF(ISERROR(MATCH(1,(#REF!=CertifiedCrop[[#This Row],[2. Produit agricole certifié*]])*(#REF!=CertifiedCrop[[#This Row],[3. Variété**]]),0)),FALSE,TRUE))</f>
        <v>0</v>
      </c>
      <c r="L427" s="21" t="s">
        <v>667</v>
      </c>
      <c r="M427" s="59" t="s">
        <v>667</v>
      </c>
      <c r="N427" s="59" t="s">
        <v>667</v>
      </c>
      <c r="O427" s="185">
        <f t="shared" si="12"/>
        <v>597.8165938864629</v>
      </c>
      <c r="P427" s="185">
        <f t="shared" si="13"/>
        <v>567.68558951965065</v>
      </c>
      <c r="Q427" s="165" t="str">
        <f ca="1">IFERROR((VLOOKUP(A427,GM_Table,8,FALSE)-SUMIFS(D:D,A:A,A427,B:B,B427,C:C,C427)),"")</f>
        <v/>
      </c>
      <c r="R427" s="165" t="str">
        <f ca="1">IFERROR(CONCATENATE(VLOOKUP(A427,GM_Table,12,FALSE)," ",(VLOOKUP(A427,GM_Table,13,FALSE))),"")</f>
        <v/>
      </c>
    </row>
    <row r="428" spans="1:18" ht="15" x14ac:dyDescent="0.2">
      <c r="A428" s="158" t="s">
        <v>1864</v>
      </c>
      <c r="B428" s="169" t="s">
        <v>2985</v>
      </c>
      <c r="C428" s="169" t="s">
        <v>667</v>
      </c>
      <c r="D428" s="275">
        <v>4</v>
      </c>
      <c r="E428" s="282">
        <v>2380</v>
      </c>
      <c r="F428" s="283">
        <v>2300</v>
      </c>
      <c r="G428" s="171">
        <v>0</v>
      </c>
      <c r="H428" s="172">
        <v>0</v>
      </c>
      <c r="I428" s="173">
        <v>0</v>
      </c>
      <c r="J428" s="164" t="b">
        <f>IF(ISBLANK(CertifiedCrop[[#This Row],[1. Identifiant interne d’exploitation agricole*]]),"",IF(ISERROR(MATCH(CertifiedCrop[[#This Row],[1. Identifiant interne d’exploitation agricole*]],GroupMember[1. Identifiant interne d’exploitation agricole*],0)),FALSE,TRUE))</f>
        <v>1</v>
      </c>
      <c r="K428" s="164" t="b">
        <f t="array" ref="K428">IF(ISBLANK(CertifiedCrop[[#This Row],[2. Produit agricole certifié*]]),"",IF(ISERROR(MATCH(1,(#REF!=CertifiedCrop[[#This Row],[2. Produit agricole certifié*]])*(#REF!=CertifiedCrop[[#This Row],[3. Variété**]]),0)),FALSE,TRUE))</f>
        <v>0</v>
      </c>
      <c r="L428" s="21" t="s">
        <v>667</v>
      </c>
      <c r="M428" s="59" t="s">
        <v>667</v>
      </c>
      <c r="N428" s="59" t="s">
        <v>667</v>
      </c>
      <c r="O428" s="185">
        <f t="shared" si="12"/>
        <v>595</v>
      </c>
      <c r="P428" s="185">
        <f t="shared" si="13"/>
        <v>575</v>
      </c>
      <c r="Q428" s="165" t="str">
        <f ca="1">IFERROR((VLOOKUP(A428,GM_Table,8,FALSE)-SUMIFS(D:D,A:A,A428,B:B,B428,C:C,C428)),"")</f>
        <v/>
      </c>
      <c r="R428" s="165" t="str">
        <f ca="1">IFERROR(CONCATENATE(VLOOKUP(A428,GM_Table,12,FALSE)," ",(VLOOKUP(A428,GM_Table,13,FALSE))),"")</f>
        <v/>
      </c>
    </row>
    <row r="429" spans="1:18" ht="15" x14ac:dyDescent="0.2">
      <c r="A429" s="155" t="s">
        <v>1866</v>
      </c>
      <c r="B429" s="169" t="s">
        <v>2985</v>
      </c>
      <c r="C429" s="169" t="s">
        <v>667</v>
      </c>
      <c r="D429" s="275">
        <v>3</v>
      </c>
      <c r="E429" s="282">
        <v>1794</v>
      </c>
      <c r="F429" s="283">
        <v>1700</v>
      </c>
      <c r="G429" s="171">
        <v>0</v>
      </c>
      <c r="H429" s="172">
        <v>0</v>
      </c>
      <c r="I429" s="173">
        <v>0</v>
      </c>
      <c r="J429" s="164" t="b">
        <f>IF(ISBLANK(CertifiedCrop[[#This Row],[1. Identifiant interne d’exploitation agricole*]]),"",IF(ISERROR(MATCH(CertifiedCrop[[#This Row],[1. Identifiant interne d’exploitation agricole*]],GroupMember[1. Identifiant interne d’exploitation agricole*],0)),FALSE,TRUE))</f>
        <v>1</v>
      </c>
      <c r="K429" s="164" t="b">
        <f t="array" ref="K429">IF(ISBLANK(CertifiedCrop[[#This Row],[2. Produit agricole certifié*]]),"",IF(ISERROR(MATCH(1,(#REF!=CertifiedCrop[[#This Row],[2. Produit agricole certifié*]])*(#REF!=CertifiedCrop[[#This Row],[3. Variété**]]),0)),FALSE,TRUE))</f>
        <v>0</v>
      </c>
      <c r="L429" s="21" t="s">
        <v>667</v>
      </c>
      <c r="M429" s="59" t="s">
        <v>667</v>
      </c>
      <c r="N429" s="59" t="s">
        <v>667</v>
      </c>
      <c r="O429" s="185">
        <f t="shared" si="12"/>
        <v>598</v>
      </c>
      <c r="P429" s="185">
        <f t="shared" si="13"/>
        <v>566.66666666666663</v>
      </c>
      <c r="Q429" s="165" t="str">
        <f ca="1">IFERROR((VLOOKUP(A429,GM_Table,8,FALSE)-SUMIFS(D:D,A:A,A429,B:B,B429,C:C,C429)),"")</f>
        <v/>
      </c>
      <c r="R429" s="165" t="str">
        <f ca="1">IFERROR(CONCATENATE(VLOOKUP(A429,GM_Table,12,FALSE)," ",(VLOOKUP(A429,GM_Table,13,FALSE))),"")</f>
        <v/>
      </c>
    </row>
    <row r="430" spans="1:18" ht="15" x14ac:dyDescent="0.2">
      <c r="A430" s="158" t="s">
        <v>1869</v>
      </c>
      <c r="B430" s="169" t="s">
        <v>2985</v>
      </c>
      <c r="C430" s="169" t="s">
        <v>667</v>
      </c>
      <c r="D430" s="275">
        <v>2.34</v>
      </c>
      <c r="E430" s="282">
        <v>1399</v>
      </c>
      <c r="F430" s="283">
        <v>1300</v>
      </c>
      <c r="G430" s="171">
        <v>0</v>
      </c>
      <c r="H430" s="172">
        <v>0</v>
      </c>
      <c r="I430" s="173">
        <v>0</v>
      </c>
      <c r="J430" s="164" t="b">
        <f>IF(ISBLANK(CertifiedCrop[[#This Row],[1. Identifiant interne d’exploitation agricole*]]),"",IF(ISERROR(MATCH(CertifiedCrop[[#This Row],[1. Identifiant interne d’exploitation agricole*]],GroupMember[1. Identifiant interne d’exploitation agricole*],0)),FALSE,TRUE))</f>
        <v>1</v>
      </c>
      <c r="K430" s="164" t="b">
        <f t="array" ref="K430">IF(ISBLANK(CertifiedCrop[[#This Row],[2. Produit agricole certifié*]]),"",IF(ISERROR(MATCH(1,(#REF!=CertifiedCrop[[#This Row],[2. Produit agricole certifié*]])*(#REF!=CertifiedCrop[[#This Row],[3. Variété**]]),0)),FALSE,TRUE))</f>
        <v>0</v>
      </c>
      <c r="L430" s="21" t="s">
        <v>667</v>
      </c>
      <c r="M430" s="59" t="s">
        <v>667</v>
      </c>
      <c r="N430" s="59" t="s">
        <v>667</v>
      </c>
      <c r="O430" s="185">
        <f t="shared" si="12"/>
        <v>597.86324786324792</v>
      </c>
      <c r="P430" s="185">
        <f t="shared" si="13"/>
        <v>555.55555555555554</v>
      </c>
      <c r="Q430" s="165" t="str">
        <f ca="1">IFERROR((VLOOKUP(A430,GM_Table,8,FALSE)-SUMIFS(D:D,A:A,A430,B:B,B430,C:C,C430)),"")</f>
        <v/>
      </c>
      <c r="R430" s="165" t="str">
        <f ca="1">IFERROR(CONCATENATE(VLOOKUP(A430,GM_Table,12,FALSE)," ",(VLOOKUP(A430,GM_Table,13,FALSE))),"")</f>
        <v/>
      </c>
    </row>
    <row r="431" spans="1:18" ht="15" x14ac:dyDescent="0.2">
      <c r="A431" s="155" t="s">
        <v>1871</v>
      </c>
      <c r="B431" s="169" t="s">
        <v>2985</v>
      </c>
      <c r="C431" s="169" t="s">
        <v>667</v>
      </c>
      <c r="D431" s="275">
        <v>3</v>
      </c>
      <c r="E431" s="282">
        <v>1794</v>
      </c>
      <c r="F431" s="283">
        <v>1700</v>
      </c>
      <c r="G431" s="171">
        <v>0</v>
      </c>
      <c r="H431" s="172">
        <v>0</v>
      </c>
      <c r="I431" s="173">
        <v>0</v>
      </c>
      <c r="J431" s="164" t="b">
        <f>IF(ISBLANK(CertifiedCrop[[#This Row],[1. Identifiant interne d’exploitation agricole*]]),"",IF(ISERROR(MATCH(CertifiedCrop[[#This Row],[1. Identifiant interne d’exploitation agricole*]],GroupMember[1. Identifiant interne d’exploitation agricole*],0)),FALSE,TRUE))</f>
        <v>1</v>
      </c>
      <c r="K431" s="164" t="b">
        <f t="array" ref="K431">IF(ISBLANK(CertifiedCrop[[#This Row],[2. Produit agricole certifié*]]),"",IF(ISERROR(MATCH(1,(#REF!=CertifiedCrop[[#This Row],[2. Produit agricole certifié*]])*(#REF!=CertifiedCrop[[#This Row],[3. Variété**]]),0)),FALSE,TRUE))</f>
        <v>0</v>
      </c>
      <c r="L431" s="21" t="s">
        <v>667</v>
      </c>
      <c r="M431" s="59" t="s">
        <v>667</v>
      </c>
      <c r="N431" s="59" t="s">
        <v>667</v>
      </c>
      <c r="O431" s="185">
        <f t="shared" si="12"/>
        <v>598</v>
      </c>
      <c r="P431" s="185">
        <f t="shared" si="13"/>
        <v>566.66666666666663</v>
      </c>
      <c r="Q431" s="165" t="str">
        <f ca="1">IFERROR((VLOOKUP(A431,GM_Table,8,FALSE)-SUMIFS(D:D,A:A,A431,B:B,B431,C:C,C431)),"")</f>
        <v/>
      </c>
      <c r="R431" s="165" t="str">
        <f ca="1">IFERROR(CONCATENATE(VLOOKUP(A431,GM_Table,12,FALSE)," ",(VLOOKUP(A431,GM_Table,13,FALSE))),"")</f>
        <v/>
      </c>
    </row>
    <row r="432" spans="1:18" ht="15" x14ac:dyDescent="0.2">
      <c r="A432" s="158" t="s">
        <v>1873</v>
      </c>
      <c r="B432" s="169" t="s">
        <v>2985</v>
      </c>
      <c r="C432" s="169" t="s">
        <v>667</v>
      </c>
      <c r="D432" s="275">
        <v>6</v>
      </c>
      <c r="E432" s="282">
        <v>3588</v>
      </c>
      <c r="F432" s="283">
        <v>3450</v>
      </c>
      <c r="G432" s="171">
        <v>0</v>
      </c>
      <c r="H432" s="172">
        <v>0</v>
      </c>
      <c r="I432" s="173">
        <v>0</v>
      </c>
      <c r="J432" s="164" t="b">
        <f>IF(ISBLANK(CertifiedCrop[[#This Row],[1. Identifiant interne d’exploitation agricole*]]),"",IF(ISERROR(MATCH(CertifiedCrop[[#This Row],[1. Identifiant interne d’exploitation agricole*]],GroupMember[1. Identifiant interne d’exploitation agricole*],0)),FALSE,TRUE))</f>
        <v>1</v>
      </c>
      <c r="K432" s="164" t="b">
        <f t="array" ref="K432">IF(ISBLANK(CertifiedCrop[[#This Row],[2. Produit agricole certifié*]]),"",IF(ISERROR(MATCH(1,(#REF!=CertifiedCrop[[#This Row],[2. Produit agricole certifié*]])*(#REF!=CertifiedCrop[[#This Row],[3. Variété**]]),0)),FALSE,TRUE))</f>
        <v>0</v>
      </c>
      <c r="L432" s="21" t="s">
        <v>667</v>
      </c>
      <c r="M432" s="59" t="s">
        <v>667</v>
      </c>
      <c r="N432" s="59" t="s">
        <v>667</v>
      </c>
      <c r="O432" s="185">
        <f t="shared" si="12"/>
        <v>598</v>
      </c>
      <c r="P432" s="185">
        <f t="shared" si="13"/>
        <v>575</v>
      </c>
      <c r="Q432" s="165" t="str">
        <f ca="1">IFERROR((VLOOKUP(A432,GM_Table,8,FALSE)-SUMIFS(D:D,A:A,A432,B:B,B432,C:C,C432)),"")</f>
        <v/>
      </c>
      <c r="R432" s="165" t="str">
        <f ca="1">IFERROR(CONCATENATE(VLOOKUP(A432,GM_Table,12,FALSE)," ",(VLOOKUP(A432,GM_Table,13,FALSE))),"")</f>
        <v/>
      </c>
    </row>
    <row r="433" spans="1:18" ht="15" x14ac:dyDescent="0.2">
      <c r="A433" s="155" t="s">
        <v>1876</v>
      </c>
      <c r="B433" s="169" t="s">
        <v>2985</v>
      </c>
      <c r="C433" s="169" t="s">
        <v>667</v>
      </c>
      <c r="D433" s="275">
        <v>14.78</v>
      </c>
      <c r="E433" s="282">
        <v>8838</v>
      </c>
      <c r="F433" s="283">
        <v>8300</v>
      </c>
      <c r="G433" s="171">
        <v>0</v>
      </c>
      <c r="H433" s="172">
        <v>0</v>
      </c>
      <c r="I433" s="173">
        <v>0</v>
      </c>
      <c r="J433" s="164" t="b">
        <f>IF(ISBLANK(CertifiedCrop[[#This Row],[1. Identifiant interne d’exploitation agricole*]]),"",IF(ISERROR(MATCH(CertifiedCrop[[#This Row],[1. Identifiant interne d’exploitation agricole*]],GroupMember[1. Identifiant interne d’exploitation agricole*],0)),FALSE,TRUE))</f>
        <v>1</v>
      </c>
      <c r="K433" s="164" t="b">
        <f t="array" ref="K433">IF(ISBLANK(CertifiedCrop[[#This Row],[2. Produit agricole certifié*]]),"",IF(ISERROR(MATCH(1,(#REF!=CertifiedCrop[[#This Row],[2. Produit agricole certifié*]])*(#REF!=CertifiedCrop[[#This Row],[3. Variété**]]),0)),FALSE,TRUE))</f>
        <v>0</v>
      </c>
      <c r="L433" s="21" t="s">
        <v>667</v>
      </c>
      <c r="M433" s="59" t="s">
        <v>667</v>
      </c>
      <c r="N433" s="59" t="s">
        <v>667</v>
      </c>
      <c r="O433" s="185">
        <f t="shared" si="12"/>
        <v>597.97023004059542</v>
      </c>
      <c r="P433" s="185">
        <f t="shared" si="13"/>
        <v>561.56968876860628</v>
      </c>
      <c r="Q433" s="165" t="str">
        <f ca="1">IFERROR((VLOOKUP(A433,GM_Table,8,FALSE)-SUMIFS(D:D,A:A,A433,B:B,B433,C:C,C433)),"")</f>
        <v/>
      </c>
      <c r="R433" s="165" t="str">
        <f ca="1">IFERROR(CONCATENATE(VLOOKUP(A433,GM_Table,12,FALSE)," ",(VLOOKUP(A433,GM_Table,13,FALSE))),"")</f>
        <v/>
      </c>
    </row>
    <row r="434" spans="1:18" ht="15" x14ac:dyDescent="0.2">
      <c r="A434" s="158" t="s">
        <v>1878</v>
      </c>
      <c r="B434" s="169" t="s">
        <v>2985</v>
      </c>
      <c r="C434" s="169" t="s">
        <v>667</v>
      </c>
      <c r="D434" s="275">
        <v>2.2000000000000002</v>
      </c>
      <c r="E434" s="282">
        <v>1315</v>
      </c>
      <c r="F434" s="283">
        <v>1200</v>
      </c>
      <c r="G434" s="171">
        <v>0</v>
      </c>
      <c r="H434" s="172">
        <v>0</v>
      </c>
      <c r="I434" s="173">
        <v>0</v>
      </c>
      <c r="J434" s="164" t="b">
        <f>IF(ISBLANK(CertifiedCrop[[#This Row],[1. Identifiant interne d’exploitation agricole*]]),"",IF(ISERROR(MATCH(CertifiedCrop[[#This Row],[1. Identifiant interne d’exploitation agricole*]],GroupMember[1. Identifiant interne d’exploitation agricole*],0)),FALSE,TRUE))</f>
        <v>1</v>
      </c>
      <c r="K434" s="164" t="b">
        <f t="array" ref="K434">IF(ISBLANK(CertifiedCrop[[#This Row],[2. Produit agricole certifié*]]),"",IF(ISERROR(MATCH(1,(#REF!=CertifiedCrop[[#This Row],[2. Produit agricole certifié*]])*(#REF!=CertifiedCrop[[#This Row],[3. Variété**]]),0)),FALSE,TRUE))</f>
        <v>0</v>
      </c>
      <c r="L434" s="21" t="s">
        <v>667</v>
      </c>
      <c r="M434" s="59" t="s">
        <v>667</v>
      </c>
      <c r="N434" s="59" t="s">
        <v>667</v>
      </c>
      <c r="O434" s="185">
        <f t="shared" si="12"/>
        <v>597.72727272727263</v>
      </c>
      <c r="P434" s="185">
        <f t="shared" si="13"/>
        <v>545.45454545454538</v>
      </c>
      <c r="Q434" s="165" t="str">
        <f ca="1">IFERROR((VLOOKUP(A434,GM_Table,8,FALSE)-SUMIFS(D:D,A:A,A434,B:B,B434,C:C,C434)),"")</f>
        <v/>
      </c>
      <c r="R434" s="165" t="str">
        <f ca="1">IFERROR(CONCATENATE(VLOOKUP(A434,GM_Table,12,FALSE)," ",(VLOOKUP(A434,GM_Table,13,FALSE))),"")</f>
        <v/>
      </c>
    </row>
    <row r="435" spans="1:18" ht="15" x14ac:dyDescent="0.2">
      <c r="A435" s="155" t="s">
        <v>1880</v>
      </c>
      <c r="B435" s="169" t="s">
        <v>2985</v>
      </c>
      <c r="C435" s="169" t="s">
        <v>667</v>
      </c>
      <c r="D435" s="275">
        <v>2.33</v>
      </c>
      <c r="E435" s="282">
        <v>1393</v>
      </c>
      <c r="F435" s="283">
        <v>1300</v>
      </c>
      <c r="G435" s="171">
        <v>0</v>
      </c>
      <c r="H435" s="172">
        <v>0</v>
      </c>
      <c r="I435" s="173">
        <v>0</v>
      </c>
      <c r="J435" s="164" t="b">
        <f>IF(ISBLANK(CertifiedCrop[[#This Row],[1. Identifiant interne d’exploitation agricole*]]),"",IF(ISERROR(MATCH(CertifiedCrop[[#This Row],[1. Identifiant interne d’exploitation agricole*]],GroupMember[1. Identifiant interne d’exploitation agricole*],0)),FALSE,TRUE))</f>
        <v>1</v>
      </c>
      <c r="K435" s="164" t="b">
        <f t="array" ref="K435">IF(ISBLANK(CertifiedCrop[[#This Row],[2. Produit agricole certifié*]]),"",IF(ISERROR(MATCH(1,(#REF!=CertifiedCrop[[#This Row],[2. Produit agricole certifié*]])*(#REF!=CertifiedCrop[[#This Row],[3. Variété**]]),0)),FALSE,TRUE))</f>
        <v>0</v>
      </c>
      <c r="L435" s="21" t="s">
        <v>667</v>
      </c>
      <c r="M435" s="59" t="s">
        <v>667</v>
      </c>
      <c r="N435" s="59" t="s">
        <v>667</v>
      </c>
      <c r="O435" s="185">
        <f t="shared" ref="O435:O498" si="14">IFERROR(E435/D435,"")</f>
        <v>597.85407725321886</v>
      </c>
      <c r="P435" s="185">
        <f t="shared" ref="P435:P498" si="15">IFERROR(F435/D435,"")</f>
        <v>557.93991416309007</v>
      </c>
      <c r="Q435" s="165" t="str">
        <f ca="1">IFERROR((VLOOKUP(A435,GM_Table,8,FALSE)-SUMIFS(D:D,A:A,A435,B:B,B435,C:C,C435)),"")</f>
        <v/>
      </c>
      <c r="R435" s="165" t="str">
        <f ca="1">IFERROR(CONCATENATE(VLOOKUP(A435,GM_Table,12,FALSE)," ",(VLOOKUP(A435,GM_Table,13,FALSE))),"")</f>
        <v/>
      </c>
    </row>
    <row r="436" spans="1:18" ht="15" x14ac:dyDescent="0.2">
      <c r="A436" s="158" t="s">
        <v>1883</v>
      </c>
      <c r="B436" s="169" t="s">
        <v>2985</v>
      </c>
      <c r="C436" s="169" t="s">
        <v>667</v>
      </c>
      <c r="D436" s="275">
        <v>2</v>
      </c>
      <c r="E436" s="284">
        <v>1150</v>
      </c>
      <c r="F436" s="284">
        <v>1000</v>
      </c>
      <c r="G436" s="171">
        <v>0</v>
      </c>
      <c r="H436" s="172">
        <v>0</v>
      </c>
      <c r="I436" s="173">
        <v>0</v>
      </c>
      <c r="J436" s="164" t="b">
        <f>IF(ISBLANK(CertifiedCrop[[#This Row],[1. Identifiant interne d’exploitation agricole*]]),"",IF(ISERROR(MATCH(CertifiedCrop[[#This Row],[1. Identifiant interne d’exploitation agricole*]],GroupMember[1. Identifiant interne d’exploitation agricole*],0)),FALSE,TRUE))</f>
        <v>1</v>
      </c>
      <c r="K436" s="164" t="b">
        <f t="array" ref="K436">IF(ISBLANK(CertifiedCrop[[#This Row],[2. Produit agricole certifié*]]),"",IF(ISERROR(MATCH(1,(#REF!=CertifiedCrop[[#This Row],[2. Produit agricole certifié*]])*(#REF!=CertifiedCrop[[#This Row],[3. Variété**]]),0)),FALSE,TRUE))</f>
        <v>0</v>
      </c>
      <c r="L436" s="21" t="s">
        <v>667</v>
      </c>
      <c r="M436" s="59" t="s">
        <v>667</v>
      </c>
      <c r="N436" s="59" t="s">
        <v>667</v>
      </c>
      <c r="O436" s="185">
        <f t="shared" si="14"/>
        <v>575</v>
      </c>
      <c r="P436" s="185">
        <f t="shared" si="15"/>
        <v>500</v>
      </c>
      <c r="Q436" s="165" t="str">
        <f ca="1">IFERROR((VLOOKUP(A436,GM_Table,8,FALSE)-SUMIFS(D:D,A:A,A436,B:B,B436,C:C,C436)),"")</f>
        <v/>
      </c>
      <c r="R436" s="165" t="str">
        <f ca="1">IFERROR(CONCATENATE(VLOOKUP(A436,GM_Table,12,FALSE)," ",(VLOOKUP(A436,GM_Table,13,FALSE))),"")</f>
        <v/>
      </c>
    </row>
    <row r="437" spans="1:18" ht="15" x14ac:dyDescent="0.2">
      <c r="A437" s="155" t="s">
        <v>1886</v>
      </c>
      <c r="B437" s="169" t="s">
        <v>2985</v>
      </c>
      <c r="C437" s="169" t="s">
        <v>667</v>
      </c>
      <c r="D437" s="275">
        <v>2</v>
      </c>
      <c r="E437" s="284">
        <v>1196</v>
      </c>
      <c r="F437" s="284">
        <v>1060</v>
      </c>
      <c r="G437" s="171">
        <v>0</v>
      </c>
      <c r="H437" s="172">
        <v>0</v>
      </c>
      <c r="I437" s="173">
        <v>0</v>
      </c>
      <c r="J437" s="164" t="b">
        <f>IF(ISBLANK(CertifiedCrop[[#This Row],[1. Identifiant interne d’exploitation agricole*]]),"",IF(ISERROR(MATCH(CertifiedCrop[[#This Row],[1. Identifiant interne d’exploitation agricole*]],GroupMember[1. Identifiant interne d’exploitation agricole*],0)),FALSE,TRUE))</f>
        <v>1</v>
      </c>
      <c r="K437" s="164" t="b">
        <f t="array" ref="K437">IF(ISBLANK(CertifiedCrop[[#This Row],[2. Produit agricole certifié*]]),"",IF(ISERROR(MATCH(1,(#REF!=CertifiedCrop[[#This Row],[2. Produit agricole certifié*]])*(#REF!=CertifiedCrop[[#This Row],[3. Variété**]]),0)),FALSE,TRUE))</f>
        <v>0</v>
      </c>
      <c r="L437" s="21" t="s">
        <v>667</v>
      </c>
      <c r="M437" s="59" t="s">
        <v>667</v>
      </c>
      <c r="N437" s="59" t="s">
        <v>667</v>
      </c>
      <c r="O437" s="185">
        <f t="shared" si="14"/>
        <v>598</v>
      </c>
      <c r="P437" s="185">
        <f t="shared" si="15"/>
        <v>530</v>
      </c>
      <c r="Q437" s="165" t="str">
        <f ca="1">IFERROR((VLOOKUP(A437,GM_Table,8,FALSE)-SUMIFS(D:D,A:A,A437,B:B,B437,C:C,C437)),"")</f>
        <v/>
      </c>
      <c r="R437" s="165" t="str">
        <f ca="1">IFERROR(CONCATENATE(VLOOKUP(A437,GM_Table,12,FALSE)," ",(VLOOKUP(A437,GM_Table,13,FALSE))),"")</f>
        <v/>
      </c>
    </row>
    <row r="438" spans="1:18" ht="15" x14ac:dyDescent="0.2">
      <c r="A438" s="158" t="s">
        <v>1888</v>
      </c>
      <c r="B438" s="169" t="s">
        <v>2985</v>
      </c>
      <c r="C438" s="169" t="s">
        <v>667</v>
      </c>
      <c r="D438" s="275">
        <v>2</v>
      </c>
      <c r="E438" s="284">
        <v>1189</v>
      </c>
      <c r="F438" s="284">
        <v>1090</v>
      </c>
      <c r="G438" s="171">
        <v>0</v>
      </c>
      <c r="H438" s="172">
        <v>0</v>
      </c>
      <c r="I438" s="173">
        <v>0</v>
      </c>
      <c r="J438" s="164" t="b">
        <f>IF(ISBLANK(CertifiedCrop[[#This Row],[1. Identifiant interne d’exploitation agricole*]]),"",IF(ISERROR(MATCH(CertifiedCrop[[#This Row],[1. Identifiant interne d’exploitation agricole*]],GroupMember[1. Identifiant interne d’exploitation agricole*],0)),FALSE,TRUE))</f>
        <v>1</v>
      </c>
      <c r="K438" s="164" t="b">
        <f t="array" ref="K438">IF(ISBLANK(CertifiedCrop[[#This Row],[2. Produit agricole certifié*]]),"",IF(ISERROR(MATCH(1,(#REF!=CertifiedCrop[[#This Row],[2. Produit agricole certifié*]])*(#REF!=CertifiedCrop[[#This Row],[3. Variété**]]),0)),FALSE,TRUE))</f>
        <v>0</v>
      </c>
      <c r="L438" s="21" t="s">
        <v>667</v>
      </c>
      <c r="M438" s="59" t="s">
        <v>667</v>
      </c>
      <c r="N438" s="59" t="s">
        <v>667</v>
      </c>
      <c r="O438" s="185">
        <f t="shared" si="14"/>
        <v>594.5</v>
      </c>
      <c r="P438" s="185">
        <f t="shared" si="15"/>
        <v>545</v>
      </c>
      <c r="Q438" s="165" t="str">
        <f ca="1">IFERROR((VLOOKUP(A438,GM_Table,8,FALSE)-SUMIFS(D:D,A:A,A438,B:B,B438,C:C,C438)),"")</f>
        <v/>
      </c>
      <c r="R438" s="165" t="str">
        <f ca="1">IFERROR(CONCATENATE(VLOOKUP(A438,GM_Table,12,FALSE)," ",(VLOOKUP(A438,GM_Table,13,FALSE))),"")</f>
        <v/>
      </c>
    </row>
    <row r="439" spans="1:18" ht="15" x14ac:dyDescent="0.2">
      <c r="A439" s="155" t="s">
        <v>1890</v>
      </c>
      <c r="B439" s="169" t="s">
        <v>2985</v>
      </c>
      <c r="C439" s="169" t="s">
        <v>667</v>
      </c>
      <c r="D439" s="275">
        <v>2.41</v>
      </c>
      <c r="E439" s="284">
        <v>1441</v>
      </c>
      <c r="F439" s="284">
        <v>1350</v>
      </c>
      <c r="G439" s="171">
        <v>0</v>
      </c>
      <c r="H439" s="172">
        <v>0</v>
      </c>
      <c r="I439" s="173">
        <v>0</v>
      </c>
      <c r="J439" s="164" t="b">
        <f>IF(ISBLANK(CertifiedCrop[[#This Row],[1. Identifiant interne d’exploitation agricole*]]),"",IF(ISERROR(MATCH(CertifiedCrop[[#This Row],[1. Identifiant interne d’exploitation agricole*]],GroupMember[1. Identifiant interne d’exploitation agricole*],0)),FALSE,TRUE))</f>
        <v>1</v>
      </c>
      <c r="K439" s="164" t="b">
        <f t="array" ref="K439">IF(ISBLANK(CertifiedCrop[[#This Row],[2. Produit agricole certifié*]]),"",IF(ISERROR(MATCH(1,(#REF!=CertifiedCrop[[#This Row],[2. Produit agricole certifié*]])*(#REF!=CertifiedCrop[[#This Row],[3. Variété**]]),0)),FALSE,TRUE))</f>
        <v>0</v>
      </c>
      <c r="L439" s="21" t="s">
        <v>667</v>
      </c>
      <c r="M439" s="59" t="s">
        <v>667</v>
      </c>
      <c r="N439" s="59" t="s">
        <v>667</v>
      </c>
      <c r="O439" s="185">
        <f t="shared" si="14"/>
        <v>597.92531120331944</v>
      </c>
      <c r="P439" s="185">
        <f t="shared" si="15"/>
        <v>560.16597510373435</v>
      </c>
      <c r="Q439" s="165" t="str">
        <f ca="1">IFERROR((VLOOKUP(A439,GM_Table,8,FALSE)-SUMIFS(D:D,A:A,A439,B:B,B439,C:C,C439)),"")</f>
        <v/>
      </c>
      <c r="R439" s="165" t="str">
        <f ca="1">IFERROR(CONCATENATE(VLOOKUP(A439,GM_Table,12,FALSE)," ",(VLOOKUP(A439,GM_Table,13,FALSE))),"")</f>
        <v/>
      </c>
    </row>
    <row r="440" spans="1:18" ht="15" x14ac:dyDescent="0.2">
      <c r="A440" s="158" t="s">
        <v>1893</v>
      </c>
      <c r="B440" s="169" t="s">
        <v>2985</v>
      </c>
      <c r="C440" s="169" t="s">
        <v>667</v>
      </c>
      <c r="D440" s="275">
        <v>3.28</v>
      </c>
      <c r="E440" s="284">
        <v>1961</v>
      </c>
      <c r="F440" s="284">
        <v>1850</v>
      </c>
      <c r="G440" s="171">
        <v>0</v>
      </c>
      <c r="H440" s="172">
        <v>0</v>
      </c>
      <c r="I440" s="173">
        <v>0</v>
      </c>
      <c r="J440" s="164" t="b">
        <f>IF(ISBLANK(CertifiedCrop[[#This Row],[1. Identifiant interne d’exploitation agricole*]]),"",IF(ISERROR(MATCH(CertifiedCrop[[#This Row],[1. Identifiant interne d’exploitation agricole*]],GroupMember[1. Identifiant interne d’exploitation agricole*],0)),FALSE,TRUE))</f>
        <v>1</v>
      </c>
      <c r="K440" s="164" t="b">
        <f t="array" ref="K440">IF(ISBLANK(CertifiedCrop[[#This Row],[2. Produit agricole certifié*]]),"",IF(ISERROR(MATCH(1,(#REF!=CertifiedCrop[[#This Row],[2. Produit agricole certifié*]])*(#REF!=CertifiedCrop[[#This Row],[3. Variété**]]),0)),FALSE,TRUE))</f>
        <v>0</v>
      </c>
      <c r="L440" s="21" t="s">
        <v>667</v>
      </c>
      <c r="M440" s="59" t="s">
        <v>667</v>
      </c>
      <c r="N440" s="59" t="s">
        <v>667</v>
      </c>
      <c r="O440" s="185">
        <f t="shared" si="14"/>
        <v>597.86585365853659</v>
      </c>
      <c r="P440" s="185">
        <f t="shared" si="15"/>
        <v>564.02439024390242</v>
      </c>
      <c r="Q440" s="165" t="str">
        <f ca="1">IFERROR((VLOOKUP(A440,GM_Table,8,FALSE)-SUMIFS(D:D,A:A,A440,B:B,B440,C:C,C440)),"")</f>
        <v/>
      </c>
      <c r="R440" s="165" t="str">
        <f ca="1">IFERROR(CONCATENATE(VLOOKUP(A440,GM_Table,12,FALSE)," ",(VLOOKUP(A440,GM_Table,13,FALSE))),"")</f>
        <v/>
      </c>
    </row>
    <row r="441" spans="1:18" ht="15" x14ac:dyDescent="0.2">
      <c r="A441" s="155" t="s">
        <v>1896</v>
      </c>
      <c r="B441" s="169" t="s">
        <v>2985</v>
      </c>
      <c r="C441" s="169" t="s">
        <v>667</v>
      </c>
      <c r="D441" s="275">
        <v>3</v>
      </c>
      <c r="E441" s="284">
        <v>1794</v>
      </c>
      <c r="F441" s="284">
        <v>1700</v>
      </c>
      <c r="G441" s="171">
        <v>0</v>
      </c>
      <c r="H441" s="172">
        <v>0</v>
      </c>
      <c r="I441" s="173">
        <v>0</v>
      </c>
      <c r="J441" s="164" t="b">
        <f>IF(ISBLANK(CertifiedCrop[[#This Row],[1. Identifiant interne d’exploitation agricole*]]),"",IF(ISERROR(MATCH(CertifiedCrop[[#This Row],[1. Identifiant interne d’exploitation agricole*]],GroupMember[1. Identifiant interne d’exploitation agricole*],0)),FALSE,TRUE))</f>
        <v>1</v>
      </c>
      <c r="K441" s="164" t="b">
        <f t="array" ref="K441">IF(ISBLANK(CertifiedCrop[[#This Row],[2. Produit agricole certifié*]]),"",IF(ISERROR(MATCH(1,(#REF!=CertifiedCrop[[#This Row],[2. Produit agricole certifié*]])*(#REF!=CertifiedCrop[[#This Row],[3. Variété**]]),0)),FALSE,TRUE))</f>
        <v>0</v>
      </c>
      <c r="L441" s="21" t="s">
        <v>667</v>
      </c>
      <c r="M441" s="59" t="s">
        <v>667</v>
      </c>
      <c r="N441" s="59" t="s">
        <v>667</v>
      </c>
      <c r="O441" s="185">
        <f t="shared" si="14"/>
        <v>598</v>
      </c>
      <c r="P441" s="185">
        <f t="shared" si="15"/>
        <v>566.66666666666663</v>
      </c>
      <c r="Q441" s="165" t="str">
        <f ca="1">IFERROR((VLOOKUP(A441,GM_Table,8,FALSE)-SUMIFS(D:D,A:A,A441,B:B,B441,C:C,C441)),"")</f>
        <v/>
      </c>
      <c r="R441" s="165" t="str">
        <f ca="1">IFERROR(CONCATENATE(VLOOKUP(A441,GM_Table,12,FALSE)," ",(VLOOKUP(A441,GM_Table,13,FALSE))),"")</f>
        <v/>
      </c>
    </row>
    <row r="442" spans="1:18" ht="15" x14ac:dyDescent="0.2">
      <c r="A442" s="158" t="s">
        <v>1898</v>
      </c>
      <c r="B442" s="169" t="s">
        <v>2985</v>
      </c>
      <c r="C442" s="169" t="s">
        <v>667</v>
      </c>
      <c r="D442" s="275">
        <v>2.15</v>
      </c>
      <c r="E442" s="284">
        <v>1260</v>
      </c>
      <c r="F442" s="284">
        <v>1100</v>
      </c>
      <c r="G442" s="171">
        <v>0</v>
      </c>
      <c r="H442" s="172">
        <v>0</v>
      </c>
      <c r="I442" s="173">
        <v>0</v>
      </c>
      <c r="J442" s="164" t="b">
        <f>IF(ISBLANK(CertifiedCrop[[#This Row],[1. Identifiant interne d’exploitation agricole*]]),"",IF(ISERROR(MATCH(CertifiedCrop[[#This Row],[1. Identifiant interne d’exploitation agricole*]],GroupMember[1. Identifiant interne d’exploitation agricole*],0)),FALSE,TRUE))</f>
        <v>1</v>
      </c>
      <c r="K442" s="164" t="b">
        <f t="array" ref="K442">IF(ISBLANK(CertifiedCrop[[#This Row],[2. Produit agricole certifié*]]),"",IF(ISERROR(MATCH(1,(#REF!=CertifiedCrop[[#This Row],[2. Produit agricole certifié*]])*(#REF!=CertifiedCrop[[#This Row],[3. Variété**]]),0)),FALSE,TRUE))</f>
        <v>0</v>
      </c>
      <c r="L442" s="21" t="s">
        <v>667</v>
      </c>
      <c r="M442" s="59" t="s">
        <v>667</v>
      </c>
      <c r="N442" s="59" t="s">
        <v>667</v>
      </c>
      <c r="O442" s="185">
        <f t="shared" si="14"/>
        <v>586.04651162790697</v>
      </c>
      <c r="P442" s="185">
        <f t="shared" si="15"/>
        <v>511.62790697674421</v>
      </c>
      <c r="Q442" s="165" t="str">
        <f ca="1">IFERROR((VLOOKUP(A442,GM_Table,8,FALSE)-SUMIFS(D:D,A:A,A442,B:B,B442,C:C,C442)),"")</f>
        <v/>
      </c>
      <c r="R442" s="165" t="str">
        <f ca="1">IFERROR(CONCATENATE(VLOOKUP(A442,GM_Table,12,FALSE)," ",(VLOOKUP(A442,GM_Table,13,FALSE))),"")</f>
        <v/>
      </c>
    </row>
    <row r="443" spans="1:18" ht="15" x14ac:dyDescent="0.2">
      <c r="A443" s="155" t="s">
        <v>1900</v>
      </c>
      <c r="B443" s="169" t="s">
        <v>2985</v>
      </c>
      <c r="C443" s="169" t="s">
        <v>667</v>
      </c>
      <c r="D443" s="275">
        <v>2.1</v>
      </c>
      <c r="E443" s="284">
        <v>1255</v>
      </c>
      <c r="F443" s="284">
        <v>1200</v>
      </c>
      <c r="G443" s="171">
        <v>0</v>
      </c>
      <c r="H443" s="172">
        <v>0</v>
      </c>
      <c r="I443" s="173">
        <v>0</v>
      </c>
      <c r="J443" s="164" t="b">
        <f>IF(ISBLANK(CertifiedCrop[[#This Row],[1. Identifiant interne d’exploitation agricole*]]),"",IF(ISERROR(MATCH(CertifiedCrop[[#This Row],[1. Identifiant interne d’exploitation agricole*]],GroupMember[1. Identifiant interne d’exploitation agricole*],0)),FALSE,TRUE))</f>
        <v>1</v>
      </c>
      <c r="K443" s="164" t="b">
        <f t="array" ref="K443">IF(ISBLANK(CertifiedCrop[[#This Row],[2. Produit agricole certifié*]]),"",IF(ISERROR(MATCH(1,(#REF!=CertifiedCrop[[#This Row],[2. Produit agricole certifié*]])*(#REF!=CertifiedCrop[[#This Row],[3. Variété**]]),0)),FALSE,TRUE))</f>
        <v>0</v>
      </c>
      <c r="L443" s="21" t="s">
        <v>667</v>
      </c>
      <c r="M443" s="59" t="s">
        <v>667</v>
      </c>
      <c r="N443" s="59" t="s">
        <v>667</v>
      </c>
      <c r="O443" s="185">
        <f t="shared" si="14"/>
        <v>597.61904761904759</v>
      </c>
      <c r="P443" s="185">
        <f t="shared" si="15"/>
        <v>571.42857142857144</v>
      </c>
      <c r="Q443" s="165" t="str">
        <f ca="1">IFERROR((VLOOKUP(A443,GM_Table,8,FALSE)-SUMIFS(D:D,A:A,A443,B:B,B443,C:C,C443)),"")</f>
        <v/>
      </c>
      <c r="R443" s="165" t="str">
        <f ca="1">IFERROR(CONCATENATE(VLOOKUP(A443,GM_Table,12,FALSE)," ",(VLOOKUP(A443,GM_Table,13,FALSE))),"")</f>
        <v/>
      </c>
    </row>
    <row r="444" spans="1:18" ht="15" x14ac:dyDescent="0.2">
      <c r="A444" s="158" t="s">
        <v>1902</v>
      </c>
      <c r="B444" s="169" t="s">
        <v>2985</v>
      </c>
      <c r="C444" s="169" t="s">
        <v>667</v>
      </c>
      <c r="D444" s="275">
        <v>6.4</v>
      </c>
      <c r="E444" s="284">
        <v>3700</v>
      </c>
      <c r="F444" s="284">
        <v>3400</v>
      </c>
      <c r="G444" s="171">
        <v>0</v>
      </c>
      <c r="H444" s="172">
        <v>0</v>
      </c>
      <c r="I444" s="173">
        <v>0</v>
      </c>
      <c r="J444" s="164" t="b">
        <f>IF(ISBLANK(CertifiedCrop[[#This Row],[1. Identifiant interne d’exploitation agricole*]]),"",IF(ISERROR(MATCH(CertifiedCrop[[#This Row],[1. Identifiant interne d’exploitation agricole*]],GroupMember[1. Identifiant interne d’exploitation agricole*],0)),FALSE,TRUE))</f>
        <v>1</v>
      </c>
      <c r="K444" s="164" t="b">
        <f t="array" ref="K444">IF(ISBLANK(CertifiedCrop[[#This Row],[2. Produit agricole certifié*]]),"",IF(ISERROR(MATCH(1,(#REF!=CertifiedCrop[[#This Row],[2. Produit agricole certifié*]])*(#REF!=CertifiedCrop[[#This Row],[3. Variété**]]),0)),FALSE,TRUE))</f>
        <v>0</v>
      </c>
      <c r="L444" s="21" t="s">
        <v>667</v>
      </c>
      <c r="M444" s="59" t="s">
        <v>667</v>
      </c>
      <c r="N444" s="59" t="s">
        <v>667</v>
      </c>
      <c r="O444" s="185">
        <f t="shared" si="14"/>
        <v>578.125</v>
      </c>
      <c r="P444" s="185">
        <f t="shared" si="15"/>
        <v>531.25</v>
      </c>
      <c r="Q444" s="165" t="str">
        <f ca="1">IFERROR((VLOOKUP(A444,GM_Table,8,FALSE)-SUMIFS(D:D,A:A,A444,B:B,B444,C:C,C444)),"")</f>
        <v/>
      </c>
      <c r="R444" s="165" t="str">
        <f ca="1">IFERROR(CONCATENATE(VLOOKUP(A444,GM_Table,12,FALSE)," ",(VLOOKUP(A444,GM_Table,13,FALSE))),"")</f>
        <v/>
      </c>
    </row>
    <row r="445" spans="1:18" ht="15" x14ac:dyDescent="0.2">
      <c r="A445" s="155" t="s">
        <v>1904</v>
      </c>
      <c r="B445" s="169" t="s">
        <v>2985</v>
      </c>
      <c r="C445" s="169" t="s">
        <v>667</v>
      </c>
      <c r="D445" s="275">
        <v>3.33</v>
      </c>
      <c r="E445" s="284">
        <v>1991</v>
      </c>
      <c r="F445" s="284">
        <v>1900</v>
      </c>
      <c r="G445" s="171">
        <v>0</v>
      </c>
      <c r="H445" s="172">
        <v>0</v>
      </c>
      <c r="I445" s="173">
        <v>0</v>
      </c>
      <c r="J445" s="164" t="b">
        <f>IF(ISBLANK(CertifiedCrop[[#This Row],[1. Identifiant interne d’exploitation agricole*]]),"",IF(ISERROR(MATCH(CertifiedCrop[[#This Row],[1. Identifiant interne d’exploitation agricole*]],GroupMember[1. Identifiant interne d’exploitation agricole*],0)),FALSE,TRUE))</f>
        <v>1</v>
      </c>
      <c r="K445" s="164" t="b">
        <f t="array" ref="K445">IF(ISBLANK(CertifiedCrop[[#This Row],[2. Produit agricole certifié*]]),"",IF(ISERROR(MATCH(1,(#REF!=CertifiedCrop[[#This Row],[2. Produit agricole certifié*]])*(#REF!=CertifiedCrop[[#This Row],[3. Variété**]]),0)),FALSE,TRUE))</f>
        <v>0</v>
      </c>
      <c r="L445" s="21" t="s">
        <v>667</v>
      </c>
      <c r="M445" s="59" t="s">
        <v>667</v>
      </c>
      <c r="N445" s="59" t="s">
        <v>667</v>
      </c>
      <c r="O445" s="185">
        <f t="shared" si="14"/>
        <v>597.89789789789791</v>
      </c>
      <c r="P445" s="185">
        <f t="shared" si="15"/>
        <v>570.57057057057057</v>
      </c>
      <c r="Q445" s="165" t="str">
        <f ca="1">IFERROR((VLOOKUP(A445,GM_Table,8,FALSE)-SUMIFS(D:D,A:A,A445,B:B,B445,C:C,C445)),"")</f>
        <v/>
      </c>
      <c r="R445" s="165" t="str">
        <f ca="1">IFERROR(CONCATENATE(VLOOKUP(A445,GM_Table,12,FALSE)," ",(VLOOKUP(A445,GM_Table,13,FALSE))),"")</f>
        <v/>
      </c>
    </row>
    <row r="446" spans="1:18" ht="15" x14ac:dyDescent="0.2">
      <c r="A446" s="158" t="s">
        <v>1907</v>
      </c>
      <c r="B446" s="169" t="s">
        <v>2985</v>
      </c>
      <c r="C446" s="169" t="s">
        <v>667</v>
      </c>
      <c r="D446" s="275">
        <v>2.2599999999999998</v>
      </c>
      <c r="E446" s="284">
        <v>1350</v>
      </c>
      <c r="F446" s="284">
        <v>1300</v>
      </c>
      <c r="G446" s="171">
        <v>0</v>
      </c>
      <c r="H446" s="172">
        <v>0</v>
      </c>
      <c r="I446" s="173">
        <v>0</v>
      </c>
      <c r="J446" s="164" t="b">
        <f>IF(ISBLANK(CertifiedCrop[[#This Row],[1. Identifiant interne d’exploitation agricole*]]),"",IF(ISERROR(MATCH(CertifiedCrop[[#This Row],[1. Identifiant interne d’exploitation agricole*]],GroupMember[1. Identifiant interne d’exploitation agricole*],0)),FALSE,TRUE))</f>
        <v>1</v>
      </c>
      <c r="K446" s="164" t="b">
        <f t="array" ref="K446">IF(ISBLANK(CertifiedCrop[[#This Row],[2. Produit agricole certifié*]]),"",IF(ISERROR(MATCH(1,(#REF!=CertifiedCrop[[#This Row],[2. Produit agricole certifié*]])*(#REF!=CertifiedCrop[[#This Row],[3. Variété**]]),0)),FALSE,TRUE))</f>
        <v>0</v>
      </c>
      <c r="L446" s="21" t="s">
        <v>667</v>
      </c>
      <c r="M446" s="59" t="s">
        <v>667</v>
      </c>
      <c r="N446" s="59" t="s">
        <v>667</v>
      </c>
      <c r="O446" s="185">
        <f t="shared" si="14"/>
        <v>597.34513274336291</v>
      </c>
      <c r="P446" s="185">
        <f t="shared" si="15"/>
        <v>575.22123893805315</v>
      </c>
      <c r="Q446" s="165" t="str">
        <f ca="1">IFERROR((VLOOKUP(A446,GM_Table,8,FALSE)-SUMIFS(D:D,A:A,A446,B:B,B446,C:C,C446)),"")</f>
        <v/>
      </c>
      <c r="R446" s="165" t="str">
        <f ca="1">IFERROR(CONCATENATE(VLOOKUP(A446,GM_Table,12,FALSE)," ",(VLOOKUP(A446,GM_Table,13,FALSE))),"")</f>
        <v/>
      </c>
    </row>
    <row r="447" spans="1:18" ht="15" x14ac:dyDescent="0.2">
      <c r="A447" s="155" t="s">
        <v>1909</v>
      </c>
      <c r="B447" s="169" t="s">
        <v>2985</v>
      </c>
      <c r="C447" s="169" t="s">
        <v>667</v>
      </c>
      <c r="D447" s="275">
        <v>2.29</v>
      </c>
      <c r="E447" s="284">
        <v>1351</v>
      </c>
      <c r="F447" s="284">
        <v>1300</v>
      </c>
      <c r="G447" s="171">
        <v>0</v>
      </c>
      <c r="H447" s="172">
        <v>0</v>
      </c>
      <c r="I447" s="173">
        <v>0</v>
      </c>
      <c r="J447" s="164" t="b">
        <f>IF(ISBLANK(CertifiedCrop[[#This Row],[1. Identifiant interne d’exploitation agricole*]]),"",IF(ISERROR(MATCH(CertifiedCrop[[#This Row],[1. Identifiant interne d’exploitation agricole*]],GroupMember[1. Identifiant interne d’exploitation agricole*],0)),FALSE,TRUE))</f>
        <v>1</v>
      </c>
      <c r="K447" s="164" t="b">
        <f t="array" ref="K447">IF(ISBLANK(CertifiedCrop[[#This Row],[2. Produit agricole certifié*]]),"",IF(ISERROR(MATCH(1,(#REF!=CertifiedCrop[[#This Row],[2. Produit agricole certifié*]])*(#REF!=CertifiedCrop[[#This Row],[3. Variété**]]),0)),FALSE,TRUE))</f>
        <v>0</v>
      </c>
      <c r="L447" s="21" t="s">
        <v>667</v>
      </c>
      <c r="M447" s="59" t="s">
        <v>667</v>
      </c>
      <c r="N447" s="59" t="s">
        <v>667</v>
      </c>
      <c r="O447" s="185">
        <f t="shared" si="14"/>
        <v>589.95633187772921</v>
      </c>
      <c r="P447" s="185">
        <f t="shared" si="15"/>
        <v>567.68558951965065</v>
      </c>
      <c r="Q447" s="165" t="str">
        <f ca="1">IFERROR((VLOOKUP(A447,GM_Table,8,FALSE)-SUMIFS(D:D,A:A,A447,B:B,B447,C:C,C447)),"")</f>
        <v/>
      </c>
      <c r="R447" s="165" t="str">
        <f ca="1">IFERROR(CONCATENATE(VLOOKUP(A447,GM_Table,12,FALSE)," ",(VLOOKUP(A447,GM_Table,13,FALSE))),"")</f>
        <v/>
      </c>
    </row>
    <row r="448" spans="1:18" ht="15" x14ac:dyDescent="0.2">
      <c r="A448" s="158" t="s">
        <v>1911</v>
      </c>
      <c r="B448" s="169" t="s">
        <v>2985</v>
      </c>
      <c r="C448" s="169" t="s">
        <v>667</v>
      </c>
      <c r="D448" s="275">
        <v>2</v>
      </c>
      <c r="E448" s="284">
        <v>1160</v>
      </c>
      <c r="F448" s="284">
        <v>1100</v>
      </c>
      <c r="G448" s="171">
        <v>0</v>
      </c>
      <c r="H448" s="172">
        <v>0</v>
      </c>
      <c r="I448" s="173">
        <v>0</v>
      </c>
      <c r="J448" s="164" t="b">
        <f>IF(ISBLANK(CertifiedCrop[[#This Row],[1. Identifiant interne d’exploitation agricole*]]),"",IF(ISERROR(MATCH(CertifiedCrop[[#This Row],[1. Identifiant interne d’exploitation agricole*]],GroupMember[1. Identifiant interne d’exploitation agricole*],0)),FALSE,TRUE))</f>
        <v>1</v>
      </c>
      <c r="K448" s="164" t="b">
        <f t="array" ref="K448">IF(ISBLANK(CertifiedCrop[[#This Row],[2. Produit agricole certifié*]]),"",IF(ISERROR(MATCH(1,(#REF!=CertifiedCrop[[#This Row],[2. Produit agricole certifié*]])*(#REF!=CertifiedCrop[[#This Row],[3. Variété**]]),0)),FALSE,TRUE))</f>
        <v>0</v>
      </c>
      <c r="L448" s="21" t="s">
        <v>667</v>
      </c>
      <c r="M448" s="59" t="s">
        <v>667</v>
      </c>
      <c r="N448" s="59" t="s">
        <v>667</v>
      </c>
      <c r="O448" s="185">
        <f t="shared" si="14"/>
        <v>580</v>
      </c>
      <c r="P448" s="185">
        <f t="shared" si="15"/>
        <v>550</v>
      </c>
      <c r="Q448" s="165" t="str">
        <f ca="1">IFERROR((VLOOKUP(A448,GM_Table,8,FALSE)-SUMIFS(D:D,A:A,A448,B:B,B448,C:C,C448)),"")</f>
        <v/>
      </c>
      <c r="R448" s="165" t="str">
        <f ca="1">IFERROR(CONCATENATE(VLOOKUP(A448,GM_Table,12,FALSE)," ",(VLOOKUP(A448,GM_Table,13,FALSE))),"")</f>
        <v/>
      </c>
    </row>
    <row r="449" spans="1:18" ht="15" x14ac:dyDescent="0.2">
      <c r="A449" s="155" t="s">
        <v>1913</v>
      </c>
      <c r="B449" s="169" t="s">
        <v>2985</v>
      </c>
      <c r="C449" s="169" t="s">
        <v>667</v>
      </c>
      <c r="D449" s="275">
        <v>3.3</v>
      </c>
      <c r="E449" s="284">
        <v>1950</v>
      </c>
      <c r="F449" s="284">
        <v>1830</v>
      </c>
      <c r="G449" s="171">
        <v>0</v>
      </c>
      <c r="H449" s="172">
        <v>0</v>
      </c>
      <c r="I449" s="173">
        <v>0</v>
      </c>
      <c r="J449" s="164" t="b">
        <f>IF(ISBLANK(CertifiedCrop[[#This Row],[1. Identifiant interne d’exploitation agricole*]]),"",IF(ISERROR(MATCH(CertifiedCrop[[#This Row],[1. Identifiant interne d’exploitation agricole*]],GroupMember[1. Identifiant interne d’exploitation agricole*],0)),FALSE,TRUE))</f>
        <v>1</v>
      </c>
      <c r="K449" s="164" t="b">
        <f t="array" ref="K449">IF(ISBLANK(CertifiedCrop[[#This Row],[2. Produit agricole certifié*]]),"",IF(ISERROR(MATCH(1,(#REF!=CertifiedCrop[[#This Row],[2. Produit agricole certifié*]])*(#REF!=CertifiedCrop[[#This Row],[3. Variété**]]),0)),FALSE,TRUE))</f>
        <v>0</v>
      </c>
      <c r="L449" s="21" t="s">
        <v>667</v>
      </c>
      <c r="M449" s="59" t="s">
        <v>667</v>
      </c>
      <c r="N449" s="59" t="s">
        <v>667</v>
      </c>
      <c r="O449" s="185">
        <f t="shared" si="14"/>
        <v>590.90909090909099</v>
      </c>
      <c r="P449" s="185">
        <f t="shared" si="15"/>
        <v>554.54545454545462</v>
      </c>
      <c r="Q449" s="165" t="str">
        <f ca="1">IFERROR((VLOOKUP(A449,GM_Table,8,FALSE)-SUMIFS(D:D,A:A,A449,B:B,B449,C:C,C449)),"")</f>
        <v/>
      </c>
      <c r="R449" s="165" t="str">
        <f ca="1">IFERROR(CONCATENATE(VLOOKUP(A449,GM_Table,12,FALSE)," ",(VLOOKUP(A449,GM_Table,13,FALSE))),"")</f>
        <v/>
      </c>
    </row>
    <row r="450" spans="1:18" ht="15" x14ac:dyDescent="0.2">
      <c r="A450" s="158" t="s">
        <v>1914</v>
      </c>
      <c r="B450" s="169" t="s">
        <v>2985</v>
      </c>
      <c r="C450" s="169" t="s">
        <v>667</v>
      </c>
      <c r="D450" s="275">
        <v>2.2799999999999998</v>
      </c>
      <c r="E450" s="284">
        <v>1363</v>
      </c>
      <c r="F450" s="284">
        <v>1300</v>
      </c>
      <c r="G450" s="171">
        <v>0</v>
      </c>
      <c r="H450" s="172">
        <v>0</v>
      </c>
      <c r="I450" s="173">
        <v>0</v>
      </c>
      <c r="J450" s="164" t="b">
        <f>IF(ISBLANK(CertifiedCrop[[#This Row],[1. Identifiant interne d’exploitation agricole*]]),"",IF(ISERROR(MATCH(CertifiedCrop[[#This Row],[1. Identifiant interne d’exploitation agricole*]],GroupMember[1. Identifiant interne d’exploitation agricole*],0)),FALSE,TRUE))</f>
        <v>1</v>
      </c>
      <c r="K450" s="164" t="b">
        <f t="array" ref="K450">IF(ISBLANK(CertifiedCrop[[#This Row],[2. Produit agricole certifié*]]),"",IF(ISERROR(MATCH(1,(#REF!=CertifiedCrop[[#This Row],[2. Produit agricole certifié*]])*(#REF!=CertifiedCrop[[#This Row],[3. Variété**]]),0)),FALSE,TRUE))</f>
        <v>0</v>
      </c>
      <c r="L450" s="21" t="s">
        <v>667</v>
      </c>
      <c r="M450" s="59" t="s">
        <v>667</v>
      </c>
      <c r="N450" s="59" t="s">
        <v>667</v>
      </c>
      <c r="O450" s="185">
        <f t="shared" si="14"/>
        <v>597.80701754385973</v>
      </c>
      <c r="P450" s="185">
        <f t="shared" si="15"/>
        <v>570.17543859649129</v>
      </c>
      <c r="Q450" s="165" t="str">
        <f ca="1">IFERROR((VLOOKUP(A450,GM_Table,8,FALSE)-SUMIFS(D:D,A:A,A450,B:B,B450,C:C,C450)),"")</f>
        <v/>
      </c>
      <c r="R450" s="165" t="str">
        <f ca="1">IFERROR(CONCATENATE(VLOOKUP(A450,GM_Table,12,FALSE)," ",(VLOOKUP(A450,GM_Table,13,FALSE))),"")</f>
        <v/>
      </c>
    </row>
    <row r="451" spans="1:18" ht="15" x14ac:dyDescent="0.2">
      <c r="A451" s="155" t="s">
        <v>1916</v>
      </c>
      <c r="B451" s="169" t="s">
        <v>2985</v>
      </c>
      <c r="C451" s="169" t="s">
        <v>667</v>
      </c>
      <c r="D451" s="275">
        <v>2.33</v>
      </c>
      <c r="E451" s="284">
        <v>1393</v>
      </c>
      <c r="F451" s="284">
        <v>1300</v>
      </c>
      <c r="G451" s="171">
        <v>0</v>
      </c>
      <c r="H451" s="172">
        <v>0</v>
      </c>
      <c r="I451" s="173">
        <v>0</v>
      </c>
      <c r="J451" s="164" t="b">
        <f>IF(ISBLANK(CertifiedCrop[[#This Row],[1. Identifiant interne d’exploitation agricole*]]),"",IF(ISERROR(MATCH(CertifiedCrop[[#This Row],[1. Identifiant interne d’exploitation agricole*]],GroupMember[1. Identifiant interne d’exploitation agricole*],0)),FALSE,TRUE))</f>
        <v>1</v>
      </c>
      <c r="K451" s="164" t="b">
        <f t="array" ref="K451">IF(ISBLANK(CertifiedCrop[[#This Row],[2. Produit agricole certifié*]]),"",IF(ISERROR(MATCH(1,(#REF!=CertifiedCrop[[#This Row],[2. Produit agricole certifié*]])*(#REF!=CertifiedCrop[[#This Row],[3. Variété**]]),0)),FALSE,TRUE))</f>
        <v>0</v>
      </c>
      <c r="L451" s="21" t="s">
        <v>667</v>
      </c>
      <c r="M451" s="59" t="s">
        <v>667</v>
      </c>
      <c r="N451" s="59" t="s">
        <v>667</v>
      </c>
      <c r="O451" s="185">
        <f t="shared" si="14"/>
        <v>597.85407725321886</v>
      </c>
      <c r="P451" s="185">
        <f t="shared" si="15"/>
        <v>557.93991416309007</v>
      </c>
      <c r="Q451" s="165" t="str">
        <f ca="1">IFERROR((VLOOKUP(A451,GM_Table,8,FALSE)-SUMIFS(D:D,A:A,A451,B:B,B451,C:C,C451)),"")</f>
        <v/>
      </c>
      <c r="R451" s="165" t="str">
        <f ca="1">IFERROR(CONCATENATE(VLOOKUP(A451,GM_Table,12,FALSE)," ",(VLOOKUP(A451,GM_Table,13,FALSE))),"")</f>
        <v/>
      </c>
    </row>
    <row r="452" spans="1:18" ht="15" x14ac:dyDescent="0.2">
      <c r="A452" s="158" t="s">
        <v>1918</v>
      </c>
      <c r="B452" s="169" t="s">
        <v>2985</v>
      </c>
      <c r="C452" s="169" t="s">
        <v>667</v>
      </c>
      <c r="D452" s="275">
        <v>2.2799999999999998</v>
      </c>
      <c r="E452" s="284">
        <v>1363</v>
      </c>
      <c r="F452" s="284">
        <v>1300</v>
      </c>
      <c r="G452" s="171">
        <v>0</v>
      </c>
      <c r="H452" s="172">
        <v>0</v>
      </c>
      <c r="I452" s="173">
        <v>0</v>
      </c>
      <c r="J452" s="164" t="b">
        <f>IF(ISBLANK(CertifiedCrop[[#This Row],[1. Identifiant interne d’exploitation agricole*]]),"",IF(ISERROR(MATCH(CertifiedCrop[[#This Row],[1. Identifiant interne d’exploitation agricole*]],GroupMember[1. Identifiant interne d’exploitation agricole*],0)),FALSE,TRUE))</f>
        <v>1</v>
      </c>
      <c r="K452" s="164" t="b">
        <f t="array" ref="K452">IF(ISBLANK(CertifiedCrop[[#This Row],[2. Produit agricole certifié*]]),"",IF(ISERROR(MATCH(1,(#REF!=CertifiedCrop[[#This Row],[2. Produit agricole certifié*]])*(#REF!=CertifiedCrop[[#This Row],[3. Variété**]]),0)),FALSE,TRUE))</f>
        <v>0</v>
      </c>
      <c r="L452" s="21" t="s">
        <v>667</v>
      </c>
      <c r="M452" s="59" t="s">
        <v>667</v>
      </c>
      <c r="N452" s="59" t="s">
        <v>667</v>
      </c>
      <c r="O452" s="185">
        <f t="shared" si="14"/>
        <v>597.80701754385973</v>
      </c>
      <c r="P452" s="185">
        <f t="shared" si="15"/>
        <v>570.17543859649129</v>
      </c>
      <c r="Q452" s="165" t="str">
        <f ca="1">IFERROR((VLOOKUP(A452,GM_Table,8,FALSE)-SUMIFS(D:D,A:A,A452,B:B,B452,C:C,C452)),"")</f>
        <v/>
      </c>
      <c r="R452" s="165" t="str">
        <f ca="1">IFERROR(CONCATENATE(VLOOKUP(A452,GM_Table,12,FALSE)," ",(VLOOKUP(A452,GM_Table,13,FALSE))),"")</f>
        <v/>
      </c>
    </row>
    <row r="453" spans="1:18" ht="15" x14ac:dyDescent="0.2">
      <c r="A453" s="155" t="s">
        <v>1920</v>
      </c>
      <c r="B453" s="169" t="s">
        <v>2985</v>
      </c>
      <c r="C453" s="169" t="s">
        <v>667</v>
      </c>
      <c r="D453" s="275">
        <v>2.09</v>
      </c>
      <c r="E453" s="284">
        <v>1249</v>
      </c>
      <c r="F453" s="284">
        <v>1200</v>
      </c>
      <c r="G453" s="171">
        <v>0</v>
      </c>
      <c r="H453" s="172">
        <v>0</v>
      </c>
      <c r="I453" s="173">
        <v>0</v>
      </c>
      <c r="J453" s="164" t="b">
        <f>IF(ISBLANK(CertifiedCrop[[#This Row],[1. Identifiant interne d’exploitation agricole*]]),"",IF(ISERROR(MATCH(CertifiedCrop[[#This Row],[1. Identifiant interne d’exploitation agricole*]],GroupMember[1. Identifiant interne d’exploitation agricole*],0)),FALSE,TRUE))</f>
        <v>1</v>
      </c>
      <c r="K453" s="164" t="b">
        <f t="array" ref="K453">IF(ISBLANK(CertifiedCrop[[#This Row],[2. Produit agricole certifié*]]),"",IF(ISERROR(MATCH(1,(#REF!=CertifiedCrop[[#This Row],[2. Produit agricole certifié*]])*(#REF!=CertifiedCrop[[#This Row],[3. Variété**]]),0)),FALSE,TRUE))</f>
        <v>0</v>
      </c>
      <c r="L453" s="21" t="s">
        <v>667</v>
      </c>
      <c r="M453" s="59" t="s">
        <v>667</v>
      </c>
      <c r="N453" s="59" t="s">
        <v>667</v>
      </c>
      <c r="O453" s="185">
        <f t="shared" si="14"/>
        <v>597.60765550239239</v>
      </c>
      <c r="P453" s="185">
        <f t="shared" si="15"/>
        <v>574.16267942583738</v>
      </c>
      <c r="Q453" s="165" t="str">
        <f ca="1">IFERROR((VLOOKUP(A453,GM_Table,8,FALSE)-SUMIFS(D:D,A:A,A453,B:B,B453,C:C,C453)),"")</f>
        <v/>
      </c>
      <c r="R453" s="165" t="str">
        <f ca="1">IFERROR(CONCATENATE(VLOOKUP(A453,GM_Table,12,FALSE)," ",(VLOOKUP(A453,GM_Table,13,FALSE))),"")</f>
        <v/>
      </c>
    </row>
    <row r="454" spans="1:18" ht="15" x14ac:dyDescent="0.2">
      <c r="A454" s="158" t="s">
        <v>1922</v>
      </c>
      <c r="B454" s="169" t="s">
        <v>2985</v>
      </c>
      <c r="C454" s="169" t="s">
        <v>667</v>
      </c>
      <c r="D454" s="275">
        <v>3.76</v>
      </c>
      <c r="E454" s="282">
        <v>2248</v>
      </c>
      <c r="F454" s="283">
        <v>2100</v>
      </c>
      <c r="G454" s="171">
        <v>0</v>
      </c>
      <c r="H454" s="172">
        <v>0</v>
      </c>
      <c r="I454" s="173">
        <v>0</v>
      </c>
      <c r="J454" s="164" t="b">
        <f>IF(ISBLANK(CertifiedCrop[[#This Row],[1. Identifiant interne d’exploitation agricole*]]),"",IF(ISERROR(MATCH(CertifiedCrop[[#This Row],[1. Identifiant interne d’exploitation agricole*]],GroupMember[1. Identifiant interne d’exploitation agricole*],0)),FALSE,TRUE))</f>
        <v>1</v>
      </c>
      <c r="K454" s="164" t="b">
        <f t="array" ref="K454">IF(ISBLANK(CertifiedCrop[[#This Row],[2. Produit agricole certifié*]]),"",IF(ISERROR(MATCH(1,(#REF!=CertifiedCrop[[#This Row],[2. Produit agricole certifié*]])*(#REF!=CertifiedCrop[[#This Row],[3. Variété**]]),0)),FALSE,TRUE))</f>
        <v>0</v>
      </c>
      <c r="L454" s="21" t="s">
        <v>667</v>
      </c>
      <c r="M454" s="59" t="s">
        <v>667</v>
      </c>
      <c r="N454" s="59" t="s">
        <v>667</v>
      </c>
      <c r="O454" s="185">
        <f t="shared" si="14"/>
        <v>597.872340425532</v>
      </c>
      <c r="P454" s="185">
        <f t="shared" si="15"/>
        <v>558.51063829787233</v>
      </c>
      <c r="Q454" s="165" t="str">
        <f ca="1">IFERROR((VLOOKUP(A454,GM_Table,8,FALSE)-SUMIFS(D:D,A:A,A454,B:B,B454,C:C,C454)),"")</f>
        <v/>
      </c>
      <c r="R454" s="165" t="str">
        <f ca="1">IFERROR(CONCATENATE(VLOOKUP(A454,GM_Table,12,FALSE)," ",(VLOOKUP(A454,GM_Table,13,FALSE))),"")</f>
        <v/>
      </c>
    </row>
    <row r="455" spans="1:18" ht="15" x14ac:dyDescent="0.2">
      <c r="A455" s="155" t="s">
        <v>1925</v>
      </c>
      <c r="B455" s="169" t="s">
        <v>2985</v>
      </c>
      <c r="C455" s="169" t="s">
        <v>667</v>
      </c>
      <c r="D455" s="275">
        <v>3.26</v>
      </c>
      <c r="E455" s="282">
        <v>1949</v>
      </c>
      <c r="F455" s="283">
        <v>1850</v>
      </c>
      <c r="G455" s="171">
        <v>0</v>
      </c>
      <c r="H455" s="172">
        <v>0</v>
      </c>
      <c r="I455" s="173">
        <v>0</v>
      </c>
      <c r="J455" s="164" t="b">
        <f>IF(ISBLANK(CertifiedCrop[[#This Row],[1. Identifiant interne d’exploitation agricole*]]),"",IF(ISERROR(MATCH(CertifiedCrop[[#This Row],[1. Identifiant interne d’exploitation agricole*]],GroupMember[1. Identifiant interne d’exploitation agricole*],0)),FALSE,TRUE))</f>
        <v>1</v>
      </c>
      <c r="K455" s="164" t="b">
        <f t="array" ref="K455">IF(ISBLANK(CertifiedCrop[[#This Row],[2. Produit agricole certifié*]]),"",IF(ISERROR(MATCH(1,(#REF!=CertifiedCrop[[#This Row],[2. Produit agricole certifié*]])*(#REF!=CertifiedCrop[[#This Row],[3. Variété**]]),0)),FALSE,TRUE))</f>
        <v>0</v>
      </c>
      <c r="L455" s="21" t="s">
        <v>667</v>
      </c>
      <c r="M455" s="59" t="s">
        <v>667</v>
      </c>
      <c r="N455" s="59" t="s">
        <v>667</v>
      </c>
      <c r="O455" s="185">
        <f t="shared" si="14"/>
        <v>597.85276073619639</v>
      </c>
      <c r="P455" s="185">
        <f t="shared" si="15"/>
        <v>567.48466257668713</v>
      </c>
      <c r="Q455" s="165" t="str">
        <f ca="1">IFERROR((VLOOKUP(A455,GM_Table,8,FALSE)-SUMIFS(D:D,A:A,A455,B:B,B455,C:C,C455)),"")</f>
        <v/>
      </c>
      <c r="R455" s="165" t="str">
        <f ca="1">IFERROR(CONCATENATE(VLOOKUP(A455,GM_Table,12,FALSE)," ",(VLOOKUP(A455,GM_Table,13,FALSE))),"")</f>
        <v/>
      </c>
    </row>
    <row r="456" spans="1:18" ht="15" x14ac:dyDescent="0.2">
      <c r="A456" s="158" t="s">
        <v>1928</v>
      </c>
      <c r="B456" s="169" t="s">
        <v>2985</v>
      </c>
      <c r="C456" s="169" t="s">
        <v>667</v>
      </c>
      <c r="D456" s="275">
        <v>2.17</v>
      </c>
      <c r="E456" s="282">
        <v>1259</v>
      </c>
      <c r="F456" s="283">
        <v>1160</v>
      </c>
      <c r="G456" s="171">
        <v>0</v>
      </c>
      <c r="H456" s="172">
        <v>0</v>
      </c>
      <c r="I456" s="173">
        <v>0</v>
      </c>
      <c r="J456" s="164" t="b">
        <f>IF(ISBLANK(CertifiedCrop[[#This Row],[1. Identifiant interne d’exploitation agricole*]]),"",IF(ISERROR(MATCH(CertifiedCrop[[#This Row],[1. Identifiant interne d’exploitation agricole*]],GroupMember[1. Identifiant interne d’exploitation agricole*],0)),FALSE,TRUE))</f>
        <v>1</v>
      </c>
      <c r="K456" s="164" t="b">
        <f t="array" ref="K456">IF(ISBLANK(CertifiedCrop[[#This Row],[2. Produit agricole certifié*]]),"",IF(ISERROR(MATCH(1,(#REF!=CertifiedCrop[[#This Row],[2. Produit agricole certifié*]])*(#REF!=CertifiedCrop[[#This Row],[3. Variété**]]),0)),FALSE,TRUE))</f>
        <v>0</v>
      </c>
      <c r="L456" s="21" t="s">
        <v>667</v>
      </c>
      <c r="M456" s="59" t="s">
        <v>667</v>
      </c>
      <c r="N456" s="59" t="s">
        <v>667</v>
      </c>
      <c r="O456" s="185">
        <f t="shared" si="14"/>
        <v>580.18433179723502</v>
      </c>
      <c r="P456" s="185">
        <f t="shared" si="15"/>
        <v>534.56221198156686</v>
      </c>
      <c r="Q456" s="165" t="str">
        <f ca="1">IFERROR((VLOOKUP(A456,GM_Table,8,FALSE)-SUMIFS(D:D,A:A,A456,B:B,B456,C:C,C456)),"")</f>
        <v/>
      </c>
      <c r="R456" s="165" t="str">
        <f ca="1">IFERROR(CONCATENATE(VLOOKUP(A456,GM_Table,12,FALSE)," ",(VLOOKUP(A456,GM_Table,13,FALSE))),"")</f>
        <v/>
      </c>
    </row>
    <row r="457" spans="1:18" ht="15" x14ac:dyDescent="0.2">
      <c r="A457" s="155" t="s">
        <v>1931</v>
      </c>
      <c r="B457" s="169" t="s">
        <v>2985</v>
      </c>
      <c r="C457" s="169" t="s">
        <v>667</v>
      </c>
      <c r="D457" s="275">
        <v>3</v>
      </c>
      <c r="E457" s="282">
        <v>1794</v>
      </c>
      <c r="F457" s="283">
        <v>1700</v>
      </c>
      <c r="G457" s="171">
        <v>0</v>
      </c>
      <c r="H457" s="172">
        <v>0</v>
      </c>
      <c r="I457" s="173">
        <v>0</v>
      </c>
      <c r="J457" s="164" t="b">
        <f>IF(ISBLANK(CertifiedCrop[[#This Row],[1. Identifiant interne d’exploitation agricole*]]),"",IF(ISERROR(MATCH(CertifiedCrop[[#This Row],[1. Identifiant interne d’exploitation agricole*]],GroupMember[1. Identifiant interne d’exploitation agricole*],0)),FALSE,TRUE))</f>
        <v>1</v>
      </c>
      <c r="K457" s="164" t="b">
        <f t="array" ref="K457">IF(ISBLANK(CertifiedCrop[[#This Row],[2. Produit agricole certifié*]]),"",IF(ISERROR(MATCH(1,(#REF!=CertifiedCrop[[#This Row],[2. Produit agricole certifié*]])*(#REF!=CertifiedCrop[[#This Row],[3. Variété**]]),0)),FALSE,TRUE))</f>
        <v>0</v>
      </c>
      <c r="L457" s="21" t="s">
        <v>667</v>
      </c>
      <c r="M457" s="59" t="s">
        <v>667</v>
      </c>
      <c r="N457" s="59" t="s">
        <v>667</v>
      </c>
      <c r="O457" s="185">
        <f t="shared" si="14"/>
        <v>598</v>
      </c>
      <c r="P457" s="185">
        <f t="shared" si="15"/>
        <v>566.66666666666663</v>
      </c>
      <c r="Q457" s="165" t="str">
        <f ca="1">IFERROR((VLOOKUP(A457,GM_Table,8,FALSE)-SUMIFS(D:D,A:A,A457,B:B,B457,C:C,C457)),"")</f>
        <v/>
      </c>
      <c r="R457" s="165" t="str">
        <f ca="1">IFERROR(CONCATENATE(VLOOKUP(A457,GM_Table,12,FALSE)," ",(VLOOKUP(A457,GM_Table,13,FALSE))),"")</f>
        <v/>
      </c>
    </row>
    <row r="458" spans="1:18" ht="15" x14ac:dyDescent="0.2">
      <c r="A458" s="158" t="s">
        <v>1934</v>
      </c>
      <c r="B458" s="169" t="s">
        <v>2985</v>
      </c>
      <c r="C458" s="169" t="s">
        <v>667</v>
      </c>
      <c r="D458" s="275">
        <v>2.41</v>
      </c>
      <c r="E458" s="282">
        <v>1440</v>
      </c>
      <c r="F458" s="283">
        <v>1350</v>
      </c>
      <c r="G458" s="171">
        <v>0</v>
      </c>
      <c r="H458" s="172">
        <v>0</v>
      </c>
      <c r="I458" s="173">
        <v>0</v>
      </c>
      <c r="J458" s="164" t="b">
        <f>IF(ISBLANK(CertifiedCrop[[#This Row],[1. Identifiant interne d’exploitation agricole*]]),"",IF(ISERROR(MATCH(CertifiedCrop[[#This Row],[1. Identifiant interne d’exploitation agricole*]],GroupMember[1. Identifiant interne d’exploitation agricole*],0)),FALSE,TRUE))</f>
        <v>1</v>
      </c>
      <c r="K458" s="164" t="b">
        <f t="array" ref="K458">IF(ISBLANK(CertifiedCrop[[#This Row],[2. Produit agricole certifié*]]),"",IF(ISERROR(MATCH(1,(#REF!=CertifiedCrop[[#This Row],[2. Produit agricole certifié*]])*(#REF!=CertifiedCrop[[#This Row],[3. Variété**]]),0)),FALSE,TRUE))</f>
        <v>0</v>
      </c>
      <c r="L458" s="21" t="s">
        <v>667</v>
      </c>
      <c r="M458" s="59" t="s">
        <v>667</v>
      </c>
      <c r="N458" s="59" t="s">
        <v>667</v>
      </c>
      <c r="O458" s="185">
        <f t="shared" si="14"/>
        <v>597.51037344398333</v>
      </c>
      <c r="P458" s="185">
        <f t="shared" si="15"/>
        <v>560.16597510373435</v>
      </c>
      <c r="Q458" s="165" t="str">
        <f ca="1">IFERROR((VLOOKUP(A458,GM_Table,8,FALSE)-SUMIFS(D:D,A:A,A458,B:B,B458,C:C,C458)),"")</f>
        <v/>
      </c>
      <c r="R458" s="165" t="str">
        <f ca="1">IFERROR(CONCATENATE(VLOOKUP(A458,GM_Table,12,FALSE)," ",(VLOOKUP(A458,GM_Table,13,FALSE))),"")</f>
        <v/>
      </c>
    </row>
    <row r="459" spans="1:18" ht="15" x14ac:dyDescent="0.2">
      <c r="A459" s="155" t="s">
        <v>1936</v>
      </c>
      <c r="B459" s="169" t="s">
        <v>2985</v>
      </c>
      <c r="C459" s="169" t="s">
        <v>667</v>
      </c>
      <c r="D459" s="275">
        <v>2.1800000000000002</v>
      </c>
      <c r="E459" s="282">
        <v>1303</v>
      </c>
      <c r="F459" s="283">
        <v>1200</v>
      </c>
      <c r="G459" s="171">
        <v>0</v>
      </c>
      <c r="H459" s="172">
        <v>0</v>
      </c>
      <c r="I459" s="173">
        <v>0</v>
      </c>
      <c r="J459" s="164" t="b">
        <f>IF(ISBLANK(CertifiedCrop[[#This Row],[1. Identifiant interne d’exploitation agricole*]]),"",IF(ISERROR(MATCH(CertifiedCrop[[#This Row],[1. Identifiant interne d’exploitation agricole*]],GroupMember[1. Identifiant interne d’exploitation agricole*],0)),FALSE,TRUE))</f>
        <v>1</v>
      </c>
      <c r="K459" s="164" t="b">
        <f t="array" ref="K459">IF(ISBLANK(CertifiedCrop[[#This Row],[2. Produit agricole certifié*]]),"",IF(ISERROR(MATCH(1,(#REF!=CertifiedCrop[[#This Row],[2. Produit agricole certifié*]])*(#REF!=CertifiedCrop[[#This Row],[3. Variété**]]),0)),FALSE,TRUE))</f>
        <v>0</v>
      </c>
      <c r="L459" s="21" t="s">
        <v>667</v>
      </c>
      <c r="M459" s="59" t="s">
        <v>667</v>
      </c>
      <c r="N459" s="59" t="s">
        <v>667</v>
      </c>
      <c r="O459" s="185">
        <f t="shared" si="14"/>
        <v>597.70642201834858</v>
      </c>
      <c r="P459" s="185">
        <f t="shared" si="15"/>
        <v>550.45871559633019</v>
      </c>
      <c r="Q459" s="165" t="str">
        <f ca="1">IFERROR((VLOOKUP(A459,GM_Table,8,FALSE)-SUMIFS(D:D,A:A,A459,B:B,B459,C:C,C459)),"")</f>
        <v/>
      </c>
      <c r="R459" s="165" t="str">
        <f ca="1">IFERROR(CONCATENATE(VLOOKUP(A459,GM_Table,12,FALSE)," ",(VLOOKUP(A459,GM_Table,13,FALSE))),"")</f>
        <v/>
      </c>
    </row>
    <row r="460" spans="1:18" ht="15" x14ac:dyDescent="0.2">
      <c r="A460" s="158" t="s">
        <v>1939</v>
      </c>
      <c r="B460" s="169" t="s">
        <v>2985</v>
      </c>
      <c r="C460" s="169" t="s">
        <v>667</v>
      </c>
      <c r="D460" s="275">
        <v>2.0699999999999998</v>
      </c>
      <c r="E460" s="282">
        <v>1237</v>
      </c>
      <c r="F460" s="283">
        <v>1190</v>
      </c>
      <c r="G460" s="171">
        <v>0</v>
      </c>
      <c r="H460" s="172">
        <v>0</v>
      </c>
      <c r="I460" s="173">
        <v>0</v>
      </c>
      <c r="J460" s="164" t="b">
        <f>IF(ISBLANK(CertifiedCrop[[#This Row],[1. Identifiant interne d’exploitation agricole*]]),"",IF(ISERROR(MATCH(CertifiedCrop[[#This Row],[1. Identifiant interne d’exploitation agricole*]],GroupMember[1. Identifiant interne d’exploitation agricole*],0)),FALSE,TRUE))</f>
        <v>1</v>
      </c>
      <c r="K460" s="164" t="b">
        <f t="array" ref="K460">IF(ISBLANK(CertifiedCrop[[#This Row],[2. Produit agricole certifié*]]),"",IF(ISERROR(MATCH(1,(#REF!=CertifiedCrop[[#This Row],[2. Produit agricole certifié*]])*(#REF!=CertifiedCrop[[#This Row],[3. Variété**]]),0)),FALSE,TRUE))</f>
        <v>0</v>
      </c>
      <c r="L460" s="21" t="s">
        <v>667</v>
      </c>
      <c r="M460" s="59" t="s">
        <v>667</v>
      </c>
      <c r="N460" s="59" t="s">
        <v>667</v>
      </c>
      <c r="O460" s="185">
        <f t="shared" si="14"/>
        <v>597.58454106280203</v>
      </c>
      <c r="P460" s="185">
        <f t="shared" si="15"/>
        <v>574.87922705314008</v>
      </c>
      <c r="Q460" s="165" t="str">
        <f ca="1">IFERROR((VLOOKUP(A460,GM_Table,8,FALSE)-SUMIFS(D:D,A:A,A460,B:B,B460,C:C,C460)),"")</f>
        <v/>
      </c>
      <c r="R460" s="165" t="str">
        <f ca="1">IFERROR(CONCATENATE(VLOOKUP(A460,GM_Table,12,FALSE)," ",(VLOOKUP(A460,GM_Table,13,FALSE))),"")</f>
        <v/>
      </c>
    </row>
    <row r="461" spans="1:18" ht="15" x14ac:dyDescent="0.2">
      <c r="A461" s="155" t="s">
        <v>1940</v>
      </c>
      <c r="B461" s="169" t="s">
        <v>2985</v>
      </c>
      <c r="C461" s="169" t="s">
        <v>667</v>
      </c>
      <c r="D461" s="275">
        <v>3</v>
      </c>
      <c r="E461" s="282">
        <v>1794</v>
      </c>
      <c r="F461" s="283">
        <v>1700</v>
      </c>
      <c r="G461" s="171">
        <v>0</v>
      </c>
      <c r="H461" s="172">
        <v>0</v>
      </c>
      <c r="I461" s="173">
        <v>0</v>
      </c>
      <c r="J461" s="164" t="b">
        <f>IF(ISBLANK(CertifiedCrop[[#This Row],[1. Identifiant interne d’exploitation agricole*]]),"",IF(ISERROR(MATCH(CertifiedCrop[[#This Row],[1. Identifiant interne d’exploitation agricole*]],GroupMember[1. Identifiant interne d’exploitation agricole*],0)),FALSE,TRUE))</f>
        <v>1</v>
      </c>
      <c r="K461" s="164" t="b">
        <f t="array" ref="K461">IF(ISBLANK(CertifiedCrop[[#This Row],[2. Produit agricole certifié*]]),"",IF(ISERROR(MATCH(1,(#REF!=CertifiedCrop[[#This Row],[2. Produit agricole certifié*]])*(#REF!=CertifiedCrop[[#This Row],[3. Variété**]]),0)),FALSE,TRUE))</f>
        <v>0</v>
      </c>
      <c r="L461" s="21" t="s">
        <v>667</v>
      </c>
      <c r="M461" s="59" t="s">
        <v>667</v>
      </c>
      <c r="N461" s="59" t="s">
        <v>667</v>
      </c>
      <c r="O461" s="185">
        <f t="shared" si="14"/>
        <v>598</v>
      </c>
      <c r="P461" s="185">
        <f t="shared" si="15"/>
        <v>566.66666666666663</v>
      </c>
      <c r="Q461" s="165" t="str">
        <f ca="1">IFERROR((VLOOKUP(A461,GM_Table,8,FALSE)-SUMIFS(D:D,A:A,A461,B:B,B461,C:C,C461)),"")</f>
        <v/>
      </c>
      <c r="R461" s="165" t="str">
        <f ca="1">IFERROR(CONCATENATE(VLOOKUP(A461,GM_Table,12,FALSE)," ",(VLOOKUP(A461,GM_Table,13,FALSE))),"")</f>
        <v/>
      </c>
    </row>
    <row r="462" spans="1:18" ht="15" x14ac:dyDescent="0.2">
      <c r="A462" s="158" t="s">
        <v>1943</v>
      </c>
      <c r="B462" s="169" t="s">
        <v>2985</v>
      </c>
      <c r="C462" s="169" t="s">
        <v>667</v>
      </c>
      <c r="D462" s="275">
        <v>2.2400000000000002</v>
      </c>
      <c r="E462" s="282">
        <v>1339</v>
      </c>
      <c r="F462" s="283">
        <v>1250</v>
      </c>
      <c r="G462" s="171">
        <v>0</v>
      </c>
      <c r="H462" s="172">
        <v>0</v>
      </c>
      <c r="I462" s="173">
        <v>0</v>
      </c>
      <c r="J462" s="164" t="b">
        <f>IF(ISBLANK(CertifiedCrop[[#This Row],[1. Identifiant interne d’exploitation agricole*]]),"",IF(ISERROR(MATCH(CertifiedCrop[[#This Row],[1. Identifiant interne d’exploitation agricole*]],GroupMember[1. Identifiant interne d’exploitation agricole*],0)),FALSE,TRUE))</f>
        <v>1</v>
      </c>
      <c r="K462" s="164" t="b">
        <f t="array" ref="K462">IF(ISBLANK(CertifiedCrop[[#This Row],[2. Produit agricole certifié*]]),"",IF(ISERROR(MATCH(1,(#REF!=CertifiedCrop[[#This Row],[2. Produit agricole certifié*]])*(#REF!=CertifiedCrop[[#This Row],[3. Variété**]]),0)),FALSE,TRUE))</f>
        <v>0</v>
      </c>
      <c r="L462" s="21" t="s">
        <v>667</v>
      </c>
      <c r="M462" s="59" t="s">
        <v>667</v>
      </c>
      <c r="N462" s="59" t="s">
        <v>667</v>
      </c>
      <c r="O462" s="185">
        <f t="shared" si="14"/>
        <v>597.76785714285711</v>
      </c>
      <c r="P462" s="185">
        <f t="shared" si="15"/>
        <v>558.03571428571422</v>
      </c>
      <c r="Q462" s="165" t="str">
        <f ca="1">IFERROR((VLOOKUP(A462,GM_Table,8,FALSE)-SUMIFS(D:D,A:A,A462,B:B,B462,C:C,C462)),"")</f>
        <v/>
      </c>
      <c r="R462" s="165" t="str">
        <f ca="1">IFERROR(CONCATENATE(VLOOKUP(A462,GM_Table,12,FALSE)," ",(VLOOKUP(A462,GM_Table,13,FALSE))),"")</f>
        <v/>
      </c>
    </row>
    <row r="463" spans="1:18" ht="15" x14ac:dyDescent="0.2">
      <c r="A463" s="155" t="s">
        <v>1946</v>
      </c>
      <c r="B463" s="169" t="s">
        <v>2985</v>
      </c>
      <c r="C463" s="169" t="s">
        <v>667</v>
      </c>
      <c r="D463" s="275">
        <v>2.69</v>
      </c>
      <c r="E463" s="282">
        <v>1608</v>
      </c>
      <c r="F463" s="283">
        <v>1500</v>
      </c>
      <c r="G463" s="171">
        <v>0</v>
      </c>
      <c r="H463" s="172">
        <v>0</v>
      </c>
      <c r="I463" s="173">
        <v>0</v>
      </c>
      <c r="J463" s="164" t="b">
        <f>IF(ISBLANK(CertifiedCrop[[#This Row],[1. Identifiant interne d’exploitation agricole*]]),"",IF(ISERROR(MATCH(CertifiedCrop[[#This Row],[1. Identifiant interne d’exploitation agricole*]],GroupMember[1. Identifiant interne d’exploitation agricole*],0)),FALSE,TRUE))</f>
        <v>1</v>
      </c>
      <c r="K463" s="164" t="b">
        <f t="array" ref="K463">IF(ISBLANK(CertifiedCrop[[#This Row],[2. Produit agricole certifié*]]),"",IF(ISERROR(MATCH(1,(#REF!=CertifiedCrop[[#This Row],[2. Produit agricole certifié*]])*(#REF!=CertifiedCrop[[#This Row],[3. Variété**]]),0)),FALSE,TRUE))</f>
        <v>0</v>
      </c>
      <c r="L463" s="21" t="s">
        <v>667</v>
      </c>
      <c r="M463" s="59" t="s">
        <v>667</v>
      </c>
      <c r="N463" s="59" t="s">
        <v>667</v>
      </c>
      <c r="O463" s="185">
        <f t="shared" si="14"/>
        <v>597.76951672862458</v>
      </c>
      <c r="P463" s="185">
        <f t="shared" si="15"/>
        <v>557.62081784386623</v>
      </c>
      <c r="Q463" s="165" t="str">
        <f ca="1">IFERROR((VLOOKUP(A463,GM_Table,8,FALSE)-SUMIFS(D:D,A:A,A463,B:B,B463,C:C,C463)),"")</f>
        <v/>
      </c>
      <c r="R463" s="165" t="str">
        <f ca="1">IFERROR(CONCATENATE(VLOOKUP(A463,GM_Table,12,FALSE)," ",(VLOOKUP(A463,GM_Table,13,FALSE))),"")</f>
        <v/>
      </c>
    </row>
    <row r="464" spans="1:18" ht="15" x14ac:dyDescent="0.2">
      <c r="A464" s="158" t="s">
        <v>1949</v>
      </c>
      <c r="B464" s="169" t="s">
        <v>2985</v>
      </c>
      <c r="C464" s="169" t="s">
        <v>667</v>
      </c>
      <c r="D464" s="275">
        <v>2.35</v>
      </c>
      <c r="E464" s="282">
        <v>1405</v>
      </c>
      <c r="F464" s="283">
        <v>1359</v>
      </c>
      <c r="G464" s="171">
        <v>0</v>
      </c>
      <c r="H464" s="172">
        <v>0</v>
      </c>
      <c r="I464" s="173">
        <v>0</v>
      </c>
      <c r="J464" s="164" t="b">
        <f>IF(ISBLANK(CertifiedCrop[[#This Row],[1. Identifiant interne d’exploitation agricole*]]),"",IF(ISERROR(MATCH(CertifiedCrop[[#This Row],[1. Identifiant interne d’exploitation agricole*]],GroupMember[1. Identifiant interne d’exploitation agricole*],0)),FALSE,TRUE))</f>
        <v>1</v>
      </c>
      <c r="K464" s="164" t="b">
        <f t="array" ref="K464">IF(ISBLANK(CertifiedCrop[[#This Row],[2. Produit agricole certifié*]]),"",IF(ISERROR(MATCH(1,(#REF!=CertifiedCrop[[#This Row],[2. Produit agricole certifié*]])*(#REF!=CertifiedCrop[[#This Row],[3. Variété**]]),0)),FALSE,TRUE))</f>
        <v>0</v>
      </c>
      <c r="L464" s="21" t="s">
        <v>667</v>
      </c>
      <c r="M464" s="59" t="s">
        <v>667</v>
      </c>
      <c r="N464" s="59" t="s">
        <v>667</v>
      </c>
      <c r="O464" s="185">
        <f t="shared" si="14"/>
        <v>597.87234042553189</v>
      </c>
      <c r="P464" s="185">
        <f t="shared" si="15"/>
        <v>578.29787234042556</v>
      </c>
      <c r="Q464" s="165" t="str">
        <f ca="1">IFERROR((VLOOKUP(A464,GM_Table,8,FALSE)-SUMIFS(D:D,A:A,A464,B:B,B464,C:C,C464)),"")</f>
        <v/>
      </c>
      <c r="R464" s="165" t="str">
        <f ca="1">IFERROR(CONCATENATE(VLOOKUP(A464,GM_Table,12,FALSE)," ",(VLOOKUP(A464,GM_Table,13,FALSE))),"")</f>
        <v/>
      </c>
    </row>
    <row r="465" spans="1:18" ht="15" x14ac:dyDescent="0.2">
      <c r="A465" s="155" t="s">
        <v>1951</v>
      </c>
      <c r="B465" s="169" t="s">
        <v>2985</v>
      </c>
      <c r="C465" s="169" t="s">
        <v>667</v>
      </c>
      <c r="D465" s="275">
        <v>2.15</v>
      </c>
      <c r="E465" s="284">
        <v>1285</v>
      </c>
      <c r="F465" s="284">
        <v>1200</v>
      </c>
      <c r="G465" s="171">
        <v>0</v>
      </c>
      <c r="H465" s="172">
        <v>0</v>
      </c>
      <c r="I465" s="173">
        <v>0</v>
      </c>
      <c r="J465" s="164" t="b">
        <f>IF(ISBLANK(CertifiedCrop[[#This Row],[1. Identifiant interne d’exploitation agricole*]]),"",IF(ISERROR(MATCH(CertifiedCrop[[#This Row],[1. Identifiant interne d’exploitation agricole*]],GroupMember[1. Identifiant interne d’exploitation agricole*],0)),FALSE,TRUE))</f>
        <v>1</v>
      </c>
      <c r="K465" s="164" t="b">
        <f t="array" ref="K465">IF(ISBLANK(CertifiedCrop[[#This Row],[2. Produit agricole certifié*]]),"",IF(ISERROR(MATCH(1,(#REF!=CertifiedCrop[[#This Row],[2. Produit agricole certifié*]])*(#REF!=CertifiedCrop[[#This Row],[3. Variété**]]),0)),FALSE,TRUE))</f>
        <v>0</v>
      </c>
      <c r="L465" s="21" t="s">
        <v>667</v>
      </c>
      <c r="M465" s="59" t="s">
        <v>667</v>
      </c>
      <c r="N465" s="59" t="s">
        <v>667</v>
      </c>
      <c r="O465" s="185">
        <f t="shared" si="14"/>
        <v>597.67441860465124</v>
      </c>
      <c r="P465" s="185">
        <f t="shared" si="15"/>
        <v>558.1395348837209</v>
      </c>
      <c r="Q465" s="165" t="str">
        <f ca="1">IFERROR((VLOOKUP(A465,GM_Table,8,FALSE)-SUMIFS(D:D,A:A,A465,B:B,B465,C:C,C465)),"")</f>
        <v/>
      </c>
      <c r="R465" s="165" t="str">
        <f ca="1">IFERROR(CONCATENATE(VLOOKUP(A465,GM_Table,12,FALSE)," ",(VLOOKUP(A465,GM_Table,13,FALSE))),"")</f>
        <v/>
      </c>
    </row>
    <row r="466" spans="1:18" ht="15" x14ac:dyDescent="0.2">
      <c r="A466" s="158" t="s">
        <v>1952</v>
      </c>
      <c r="B466" s="169" t="s">
        <v>2985</v>
      </c>
      <c r="C466" s="169" t="s">
        <v>667</v>
      </c>
      <c r="D466" s="275">
        <v>2.2400000000000002</v>
      </c>
      <c r="E466" s="284">
        <v>1339</v>
      </c>
      <c r="F466" s="284">
        <v>1290</v>
      </c>
      <c r="G466" s="171">
        <v>0</v>
      </c>
      <c r="H466" s="172">
        <v>0</v>
      </c>
      <c r="I466" s="173">
        <v>0</v>
      </c>
      <c r="J466" s="164" t="b">
        <f>IF(ISBLANK(CertifiedCrop[[#This Row],[1. Identifiant interne d’exploitation agricole*]]),"",IF(ISERROR(MATCH(CertifiedCrop[[#This Row],[1. Identifiant interne d’exploitation agricole*]],GroupMember[1. Identifiant interne d’exploitation agricole*],0)),FALSE,TRUE))</f>
        <v>1</v>
      </c>
      <c r="K466" s="164" t="b">
        <f t="array" ref="K466">IF(ISBLANK(CertifiedCrop[[#This Row],[2. Produit agricole certifié*]]),"",IF(ISERROR(MATCH(1,(#REF!=CertifiedCrop[[#This Row],[2. Produit agricole certifié*]])*(#REF!=CertifiedCrop[[#This Row],[3. Variété**]]),0)),FALSE,TRUE))</f>
        <v>0</v>
      </c>
      <c r="L466" s="21" t="s">
        <v>667</v>
      </c>
      <c r="M466" s="59" t="s">
        <v>667</v>
      </c>
      <c r="N466" s="59" t="s">
        <v>667</v>
      </c>
      <c r="O466" s="185">
        <f t="shared" si="14"/>
        <v>597.76785714285711</v>
      </c>
      <c r="P466" s="185">
        <f t="shared" si="15"/>
        <v>575.89285714285711</v>
      </c>
      <c r="Q466" s="165" t="str">
        <f ca="1">IFERROR((VLOOKUP(A466,GM_Table,8,FALSE)-SUMIFS(D:D,A:A,A466,B:B,B466,C:C,C466)),"")</f>
        <v/>
      </c>
      <c r="R466" s="165" t="str">
        <f ca="1">IFERROR(CONCATENATE(VLOOKUP(A466,GM_Table,12,FALSE)," ",(VLOOKUP(A466,GM_Table,13,FALSE))),"")</f>
        <v/>
      </c>
    </row>
    <row r="467" spans="1:18" ht="15" x14ac:dyDescent="0.2">
      <c r="A467" s="155" t="s">
        <v>1955</v>
      </c>
      <c r="B467" s="169" t="s">
        <v>2985</v>
      </c>
      <c r="C467" s="169" t="s">
        <v>667</v>
      </c>
      <c r="D467" s="275">
        <v>2.3199999999999998</v>
      </c>
      <c r="E467" s="284">
        <v>1387</v>
      </c>
      <c r="F467" s="284">
        <v>1300</v>
      </c>
      <c r="G467" s="171">
        <v>0</v>
      </c>
      <c r="H467" s="172">
        <v>0</v>
      </c>
      <c r="I467" s="173">
        <v>0</v>
      </c>
      <c r="J467" s="164" t="b">
        <f>IF(ISBLANK(CertifiedCrop[[#This Row],[1. Identifiant interne d’exploitation agricole*]]),"",IF(ISERROR(MATCH(CertifiedCrop[[#This Row],[1. Identifiant interne d’exploitation agricole*]],GroupMember[1. Identifiant interne d’exploitation agricole*],0)),FALSE,TRUE))</f>
        <v>1</v>
      </c>
      <c r="K467" s="164" t="b">
        <f t="array" ref="K467">IF(ISBLANK(CertifiedCrop[[#This Row],[2. Produit agricole certifié*]]),"",IF(ISERROR(MATCH(1,(#REF!=CertifiedCrop[[#This Row],[2. Produit agricole certifié*]])*(#REF!=CertifiedCrop[[#This Row],[3. Variété**]]),0)),FALSE,TRUE))</f>
        <v>0</v>
      </c>
      <c r="L467" s="21" t="s">
        <v>667</v>
      </c>
      <c r="M467" s="59" t="s">
        <v>667</v>
      </c>
      <c r="N467" s="59" t="s">
        <v>667</v>
      </c>
      <c r="O467" s="185">
        <f t="shared" si="14"/>
        <v>597.84482758620697</v>
      </c>
      <c r="P467" s="185">
        <f t="shared" si="15"/>
        <v>560.34482758620697</v>
      </c>
      <c r="Q467" s="165" t="str">
        <f ca="1">IFERROR((VLOOKUP(A467,GM_Table,8,FALSE)-SUMIFS(D:D,A:A,A467,B:B,B467,C:C,C467)),"")</f>
        <v/>
      </c>
      <c r="R467" s="165" t="str">
        <f ca="1">IFERROR(CONCATENATE(VLOOKUP(A467,GM_Table,12,FALSE)," ",(VLOOKUP(A467,GM_Table,13,FALSE))),"")</f>
        <v/>
      </c>
    </row>
    <row r="468" spans="1:18" ht="15" x14ac:dyDescent="0.2">
      <c r="A468" s="158" t="s">
        <v>1958</v>
      </c>
      <c r="B468" s="169" t="s">
        <v>2985</v>
      </c>
      <c r="C468" s="169" t="s">
        <v>667</v>
      </c>
      <c r="D468" s="275">
        <v>3.91</v>
      </c>
      <c r="E468" s="284">
        <v>2338</v>
      </c>
      <c r="F468" s="284">
        <v>2200</v>
      </c>
      <c r="G468" s="171">
        <v>0</v>
      </c>
      <c r="H468" s="172">
        <v>0</v>
      </c>
      <c r="I468" s="173">
        <v>0</v>
      </c>
      <c r="J468" s="164" t="b">
        <f>IF(ISBLANK(CertifiedCrop[[#This Row],[1. Identifiant interne d’exploitation agricole*]]),"",IF(ISERROR(MATCH(CertifiedCrop[[#This Row],[1. Identifiant interne d’exploitation agricole*]],GroupMember[1. Identifiant interne d’exploitation agricole*],0)),FALSE,TRUE))</f>
        <v>1</v>
      </c>
      <c r="K468" s="164" t="b">
        <f t="array" ref="K468">IF(ISBLANK(CertifiedCrop[[#This Row],[2. Produit agricole certifié*]]),"",IF(ISERROR(MATCH(1,(#REF!=CertifiedCrop[[#This Row],[2. Produit agricole certifié*]])*(#REF!=CertifiedCrop[[#This Row],[3. Variété**]]),0)),FALSE,TRUE))</f>
        <v>0</v>
      </c>
      <c r="L468" s="21" t="s">
        <v>667</v>
      </c>
      <c r="M468" s="59" t="s">
        <v>667</v>
      </c>
      <c r="N468" s="59" t="s">
        <v>667</v>
      </c>
      <c r="O468" s="185">
        <f t="shared" si="14"/>
        <v>597.95396419437338</v>
      </c>
      <c r="P468" s="185">
        <f t="shared" si="15"/>
        <v>562.6598465473146</v>
      </c>
      <c r="Q468" s="165" t="str">
        <f ca="1">IFERROR((VLOOKUP(A468,GM_Table,8,FALSE)-SUMIFS(D:D,A:A,A468,B:B,B468,C:C,C468)),"")</f>
        <v/>
      </c>
      <c r="R468" s="165" t="str">
        <f ca="1">IFERROR(CONCATENATE(VLOOKUP(A468,GM_Table,12,FALSE)," ",(VLOOKUP(A468,GM_Table,13,FALSE))),"")</f>
        <v/>
      </c>
    </row>
    <row r="469" spans="1:18" ht="15" x14ac:dyDescent="0.2">
      <c r="A469" s="155" t="s">
        <v>1960</v>
      </c>
      <c r="B469" s="169" t="s">
        <v>2985</v>
      </c>
      <c r="C469" s="169" t="s">
        <v>667</v>
      </c>
      <c r="D469" s="275">
        <v>3.01</v>
      </c>
      <c r="E469" s="284">
        <v>1799</v>
      </c>
      <c r="F469" s="284">
        <v>1700</v>
      </c>
      <c r="G469" s="171">
        <v>0</v>
      </c>
      <c r="H469" s="172">
        <v>0</v>
      </c>
      <c r="I469" s="173">
        <v>0</v>
      </c>
      <c r="J469" s="164" t="b">
        <f>IF(ISBLANK(CertifiedCrop[[#This Row],[1. Identifiant interne d’exploitation agricole*]]),"",IF(ISERROR(MATCH(CertifiedCrop[[#This Row],[1. Identifiant interne d’exploitation agricole*]],GroupMember[1. Identifiant interne d’exploitation agricole*],0)),FALSE,TRUE))</f>
        <v>1</v>
      </c>
      <c r="K469" s="164" t="b">
        <f t="array" ref="K469">IF(ISBLANK(CertifiedCrop[[#This Row],[2. Produit agricole certifié*]]),"",IF(ISERROR(MATCH(1,(#REF!=CertifiedCrop[[#This Row],[2. Produit agricole certifié*]])*(#REF!=CertifiedCrop[[#This Row],[3. Variété**]]),0)),FALSE,TRUE))</f>
        <v>0</v>
      </c>
      <c r="L469" s="21" t="s">
        <v>667</v>
      </c>
      <c r="M469" s="59" t="s">
        <v>667</v>
      </c>
      <c r="N469" s="59" t="s">
        <v>667</v>
      </c>
      <c r="O469" s="185">
        <f t="shared" si="14"/>
        <v>597.67441860465124</v>
      </c>
      <c r="P469" s="185">
        <f t="shared" si="15"/>
        <v>564.78405315614623</v>
      </c>
      <c r="Q469" s="165" t="str">
        <f ca="1">IFERROR((VLOOKUP(A469,GM_Table,8,FALSE)-SUMIFS(D:D,A:A,A469,B:B,B469,C:C,C469)),"")</f>
        <v/>
      </c>
      <c r="R469" s="165" t="str">
        <f ca="1">IFERROR(CONCATENATE(VLOOKUP(A469,GM_Table,12,FALSE)," ",(VLOOKUP(A469,GM_Table,13,FALSE))),"")</f>
        <v/>
      </c>
    </row>
    <row r="470" spans="1:18" ht="15" x14ac:dyDescent="0.2">
      <c r="A470" s="158" t="s">
        <v>1963</v>
      </c>
      <c r="B470" s="169" t="s">
        <v>2985</v>
      </c>
      <c r="C470" s="169" t="s">
        <v>667</v>
      </c>
      <c r="D470" s="275">
        <v>5.68</v>
      </c>
      <c r="E470" s="284">
        <v>3396</v>
      </c>
      <c r="F470" s="284">
        <v>3250</v>
      </c>
      <c r="G470" s="171">
        <v>0</v>
      </c>
      <c r="H470" s="172">
        <v>0</v>
      </c>
      <c r="I470" s="173">
        <v>0</v>
      </c>
      <c r="J470" s="164" t="b">
        <f>IF(ISBLANK(CertifiedCrop[[#This Row],[1. Identifiant interne d’exploitation agricole*]]),"",IF(ISERROR(MATCH(CertifiedCrop[[#This Row],[1. Identifiant interne d’exploitation agricole*]],GroupMember[1. Identifiant interne d’exploitation agricole*],0)),FALSE,TRUE))</f>
        <v>1</v>
      </c>
      <c r="K470" s="164" t="b">
        <f t="array" ref="K470">IF(ISBLANK(CertifiedCrop[[#This Row],[2. Produit agricole certifié*]]),"",IF(ISERROR(MATCH(1,(#REF!=CertifiedCrop[[#This Row],[2. Produit agricole certifié*]])*(#REF!=CertifiedCrop[[#This Row],[3. Variété**]]),0)),FALSE,TRUE))</f>
        <v>0</v>
      </c>
      <c r="L470" s="21" t="s">
        <v>667</v>
      </c>
      <c r="M470" s="59" t="s">
        <v>667</v>
      </c>
      <c r="N470" s="59" t="s">
        <v>667</v>
      </c>
      <c r="O470" s="185">
        <f t="shared" si="14"/>
        <v>597.88732394366195</v>
      </c>
      <c r="P470" s="185">
        <f t="shared" si="15"/>
        <v>572.18309859154931</v>
      </c>
      <c r="Q470" s="165" t="str">
        <f ca="1">IFERROR((VLOOKUP(A470,GM_Table,8,FALSE)-SUMIFS(D:D,A:A,A470,B:B,B470,C:C,C470)),"")</f>
        <v/>
      </c>
      <c r="R470" s="165" t="str">
        <f ca="1">IFERROR(CONCATENATE(VLOOKUP(A470,GM_Table,12,FALSE)," ",(VLOOKUP(A470,GM_Table,13,FALSE))),"")</f>
        <v/>
      </c>
    </row>
    <row r="471" spans="1:18" ht="15" x14ac:dyDescent="0.2">
      <c r="A471" s="155" t="s">
        <v>1966</v>
      </c>
      <c r="B471" s="169" t="s">
        <v>2985</v>
      </c>
      <c r="C471" s="169" t="s">
        <v>667</v>
      </c>
      <c r="D471" s="275">
        <v>3.96</v>
      </c>
      <c r="E471" s="284">
        <v>2368</v>
      </c>
      <c r="F471" s="284">
        <v>2260</v>
      </c>
      <c r="G471" s="171">
        <v>0</v>
      </c>
      <c r="H471" s="172">
        <v>0</v>
      </c>
      <c r="I471" s="173">
        <v>0</v>
      </c>
      <c r="J471" s="164" t="b">
        <f>IF(ISBLANK(CertifiedCrop[[#This Row],[1. Identifiant interne d’exploitation agricole*]]),"",IF(ISERROR(MATCH(CertifiedCrop[[#This Row],[1. Identifiant interne d’exploitation agricole*]],GroupMember[1. Identifiant interne d’exploitation agricole*],0)),FALSE,TRUE))</f>
        <v>1</v>
      </c>
      <c r="K471" s="164" t="b">
        <f t="array" ref="K471">IF(ISBLANK(CertifiedCrop[[#This Row],[2. Produit agricole certifié*]]),"",IF(ISERROR(MATCH(1,(#REF!=CertifiedCrop[[#This Row],[2. Produit agricole certifié*]])*(#REF!=CertifiedCrop[[#This Row],[3. Variété**]]),0)),FALSE,TRUE))</f>
        <v>0</v>
      </c>
      <c r="L471" s="21" t="s">
        <v>667</v>
      </c>
      <c r="M471" s="59" t="s">
        <v>667</v>
      </c>
      <c r="N471" s="59" t="s">
        <v>667</v>
      </c>
      <c r="O471" s="185">
        <f t="shared" si="14"/>
        <v>597.97979797979804</v>
      </c>
      <c r="P471" s="185">
        <f t="shared" si="15"/>
        <v>570.70707070707067</v>
      </c>
      <c r="Q471" s="165" t="str">
        <f ca="1">IFERROR((VLOOKUP(A471,GM_Table,8,FALSE)-SUMIFS(D:D,A:A,A471,B:B,B471,C:C,C471)),"")</f>
        <v/>
      </c>
      <c r="R471" s="165" t="str">
        <f ca="1">IFERROR(CONCATENATE(VLOOKUP(A471,GM_Table,12,FALSE)," ",(VLOOKUP(A471,GM_Table,13,FALSE))),"")</f>
        <v/>
      </c>
    </row>
    <row r="472" spans="1:18" ht="15" x14ac:dyDescent="0.2">
      <c r="A472" s="158" t="s">
        <v>1968</v>
      </c>
      <c r="B472" s="169" t="s">
        <v>2985</v>
      </c>
      <c r="C472" s="169" t="s">
        <v>667</v>
      </c>
      <c r="D472" s="275">
        <v>2</v>
      </c>
      <c r="E472" s="284">
        <v>1196</v>
      </c>
      <c r="F472" s="284">
        <v>1100</v>
      </c>
      <c r="G472" s="171">
        <v>0</v>
      </c>
      <c r="H472" s="172">
        <v>0</v>
      </c>
      <c r="I472" s="173">
        <v>0</v>
      </c>
      <c r="J472" s="164" t="b">
        <f>IF(ISBLANK(CertifiedCrop[[#This Row],[1. Identifiant interne d’exploitation agricole*]]),"",IF(ISERROR(MATCH(CertifiedCrop[[#This Row],[1. Identifiant interne d’exploitation agricole*]],GroupMember[1. Identifiant interne d’exploitation agricole*],0)),FALSE,TRUE))</f>
        <v>1</v>
      </c>
      <c r="K472" s="164" t="b">
        <f t="array" ref="K472">IF(ISBLANK(CertifiedCrop[[#This Row],[2. Produit agricole certifié*]]),"",IF(ISERROR(MATCH(1,(#REF!=CertifiedCrop[[#This Row],[2. Produit agricole certifié*]])*(#REF!=CertifiedCrop[[#This Row],[3. Variété**]]),0)),FALSE,TRUE))</f>
        <v>0</v>
      </c>
      <c r="L472" s="21" t="s">
        <v>667</v>
      </c>
      <c r="M472" s="59" t="s">
        <v>667</v>
      </c>
      <c r="N472" s="59" t="s">
        <v>667</v>
      </c>
      <c r="O472" s="185">
        <f t="shared" si="14"/>
        <v>598</v>
      </c>
      <c r="P472" s="185">
        <f t="shared" si="15"/>
        <v>550</v>
      </c>
      <c r="Q472" s="165" t="str">
        <f ca="1">IFERROR((VLOOKUP(A472,GM_Table,8,FALSE)-SUMIFS(D:D,A:A,A472,B:B,B472,C:C,C472)),"")</f>
        <v/>
      </c>
      <c r="R472" s="165" t="str">
        <f ca="1">IFERROR(CONCATENATE(VLOOKUP(A472,GM_Table,12,FALSE)," ",(VLOOKUP(A472,GM_Table,13,FALSE))),"")</f>
        <v/>
      </c>
    </row>
    <row r="473" spans="1:18" ht="15" x14ac:dyDescent="0.2">
      <c r="A473" s="155" t="s">
        <v>1971</v>
      </c>
      <c r="B473" s="169" t="s">
        <v>2985</v>
      </c>
      <c r="C473" s="169" t="s">
        <v>667</v>
      </c>
      <c r="D473" s="275">
        <v>2.33</v>
      </c>
      <c r="E473" s="284">
        <v>1393</v>
      </c>
      <c r="F473" s="284">
        <v>1300</v>
      </c>
      <c r="G473" s="171">
        <v>0</v>
      </c>
      <c r="H473" s="172">
        <v>0</v>
      </c>
      <c r="I473" s="173">
        <v>0</v>
      </c>
      <c r="J473" s="164" t="b">
        <f>IF(ISBLANK(CertifiedCrop[[#This Row],[1. Identifiant interne d’exploitation agricole*]]),"",IF(ISERROR(MATCH(CertifiedCrop[[#This Row],[1. Identifiant interne d’exploitation agricole*]],GroupMember[1. Identifiant interne d’exploitation agricole*],0)),FALSE,TRUE))</f>
        <v>1</v>
      </c>
      <c r="K473" s="164" t="b">
        <f t="array" ref="K473">IF(ISBLANK(CertifiedCrop[[#This Row],[2. Produit agricole certifié*]]),"",IF(ISERROR(MATCH(1,(#REF!=CertifiedCrop[[#This Row],[2. Produit agricole certifié*]])*(#REF!=CertifiedCrop[[#This Row],[3. Variété**]]),0)),FALSE,TRUE))</f>
        <v>0</v>
      </c>
      <c r="L473" s="21" t="s">
        <v>667</v>
      </c>
      <c r="M473" s="59" t="s">
        <v>667</v>
      </c>
      <c r="N473" s="59" t="s">
        <v>667</v>
      </c>
      <c r="O473" s="185">
        <f t="shared" si="14"/>
        <v>597.85407725321886</v>
      </c>
      <c r="P473" s="185">
        <f t="shared" si="15"/>
        <v>557.93991416309007</v>
      </c>
      <c r="Q473" s="165" t="str">
        <f ca="1">IFERROR((VLOOKUP(A473,GM_Table,8,FALSE)-SUMIFS(D:D,A:A,A473,B:B,B473,C:C,C473)),"")</f>
        <v/>
      </c>
      <c r="R473" s="165" t="str">
        <f ca="1">IFERROR(CONCATENATE(VLOOKUP(A473,GM_Table,12,FALSE)," ",(VLOOKUP(A473,GM_Table,13,FALSE))),"")</f>
        <v/>
      </c>
    </row>
    <row r="474" spans="1:18" ht="15" x14ac:dyDescent="0.2">
      <c r="A474" s="158" t="s">
        <v>1973</v>
      </c>
      <c r="B474" s="169" t="s">
        <v>2985</v>
      </c>
      <c r="C474" s="169" t="s">
        <v>667</v>
      </c>
      <c r="D474" s="275">
        <v>2.4300000000000002</v>
      </c>
      <c r="E474" s="284">
        <v>1453</v>
      </c>
      <c r="F474" s="284">
        <v>1400</v>
      </c>
      <c r="G474" s="171">
        <v>0</v>
      </c>
      <c r="H474" s="172">
        <v>0</v>
      </c>
      <c r="I474" s="173">
        <v>0</v>
      </c>
      <c r="J474" s="164" t="b">
        <f>IF(ISBLANK(CertifiedCrop[[#This Row],[1. Identifiant interne d’exploitation agricole*]]),"",IF(ISERROR(MATCH(CertifiedCrop[[#This Row],[1. Identifiant interne d’exploitation agricole*]],GroupMember[1. Identifiant interne d’exploitation agricole*],0)),FALSE,TRUE))</f>
        <v>1</v>
      </c>
      <c r="K474" s="164" t="b">
        <f t="array" ref="K474">IF(ISBLANK(CertifiedCrop[[#This Row],[2. Produit agricole certifié*]]),"",IF(ISERROR(MATCH(1,(#REF!=CertifiedCrop[[#This Row],[2. Produit agricole certifié*]])*(#REF!=CertifiedCrop[[#This Row],[3. Variété**]]),0)),FALSE,TRUE))</f>
        <v>0</v>
      </c>
      <c r="L474" s="21" t="s">
        <v>667</v>
      </c>
      <c r="M474" s="59" t="s">
        <v>667</v>
      </c>
      <c r="N474" s="59" t="s">
        <v>667</v>
      </c>
      <c r="O474" s="185">
        <f t="shared" si="14"/>
        <v>597.94238683127571</v>
      </c>
      <c r="P474" s="185">
        <f t="shared" si="15"/>
        <v>576.13168724279831</v>
      </c>
      <c r="Q474" s="165" t="str">
        <f ca="1">IFERROR((VLOOKUP(A474,GM_Table,8,FALSE)-SUMIFS(D:D,A:A,A474,B:B,B474,C:C,C474)),"")</f>
        <v/>
      </c>
      <c r="R474" s="165" t="str">
        <f ca="1">IFERROR(CONCATENATE(VLOOKUP(A474,GM_Table,12,FALSE)," ",(VLOOKUP(A474,GM_Table,13,FALSE))),"")</f>
        <v/>
      </c>
    </row>
    <row r="475" spans="1:18" ht="15" x14ac:dyDescent="0.2">
      <c r="A475" s="155" t="s">
        <v>1976</v>
      </c>
      <c r="B475" s="169" t="s">
        <v>2985</v>
      </c>
      <c r="C475" s="169" t="s">
        <v>667</v>
      </c>
      <c r="D475" s="275">
        <v>2.29</v>
      </c>
      <c r="E475" s="284">
        <v>1369</v>
      </c>
      <c r="F475" s="284">
        <v>1300</v>
      </c>
      <c r="G475" s="171">
        <v>0</v>
      </c>
      <c r="H475" s="172">
        <v>0</v>
      </c>
      <c r="I475" s="173">
        <v>0</v>
      </c>
      <c r="J475" s="164" t="b">
        <f>IF(ISBLANK(CertifiedCrop[[#This Row],[1. Identifiant interne d’exploitation agricole*]]),"",IF(ISERROR(MATCH(CertifiedCrop[[#This Row],[1. Identifiant interne d’exploitation agricole*]],GroupMember[1. Identifiant interne d’exploitation agricole*],0)),FALSE,TRUE))</f>
        <v>1</v>
      </c>
      <c r="K475" s="164" t="b">
        <f t="array" ref="K475">IF(ISBLANK(CertifiedCrop[[#This Row],[2. Produit agricole certifié*]]),"",IF(ISERROR(MATCH(1,(#REF!=CertifiedCrop[[#This Row],[2. Produit agricole certifié*]])*(#REF!=CertifiedCrop[[#This Row],[3. Variété**]]),0)),FALSE,TRUE))</f>
        <v>0</v>
      </c>
      <c r="L475" s="21" t="s">
        <v>667</v>
      </c>
      <c r="M475" s="59" t="s">
        <v>667</v>
      </c>
      <c r="N475" s="59" t="s">
        <v>667</v>
      </c>
      <c r="O475" s="185">
        <f t="shared" si="14"/>
        <v>597.8165938864629</v>
      </c>
      <c r="P475" s="185">
        <f t="shared" si="15"/>
        <v>567.68558951965065</v>
      </c>
      <c r="Q475" s="165" t="str">
        <f ca="1">IFERROR((VLOOKUP(A475,GM_Table,8,FALSE)-SUMIFS(D:D,A:A,A475,B:B,B475,C:C,C475)),"")</f>
        <v/>
      </c>
      <c r="R475" s="165" t="str">
        <f ca="1">IFERROR(CONCATENATE(VLOOKUP(A475,GM_Table,12,FALSE)," ",(VLOOKUP(A475,GM_Table,13,FALSE))),"")</f>
        <v/>
      </c>
    </row>
    <row r="476" spans="1:18" ht="15" x14ac:dyDescent="0.2">
      <c r="A476" s="158" t="s">
        <v>1978</v>
      </c>
      <c r="B476" s="169" t="s">
        <v>2985</v>
      </c>
      <c r="C476" s="169" t="s">
        <v>667</v>
      </c>
      <c r="D476" s="275">
        <v>5.0199999999999996</v>
      </c>
      <c r="E476" s="284">
        <v>3001</v>
      </c>
      <c r="F476" s="284">
        <v>2800</v>
      </c>
      <c r="G476" s="171">
        <v>0</v>
      </c>
      <c r="H476" s="172">
        <v>0</v>
      </c>
      <c r="I476" s="173">
        <v>0</v>
      </c>
      <c r="J476" s="164" t="b">
        <f>IF(ISBLANK(CertifiedCrop[[#This Row],[1. Identifiant interne d’exploitation agricole*]]),"",IF(ISERROR(MATCH(CertifiedCrop[[#This Row],[1. Identifiant interne d’exploitation agricole*]],GroupMember[1. Identifiant interne d’exploitation agricole*],0)),FALSE,TRUE))</f>
        <v>1</v>
      </c>
      <c r="K476" s="164" t="b">
        <f t="array" ref="K476">IF(ISBLANK(CertifiedCrop[[#This Row],[2. Produit agricole certifié*]]),"",IF(ISERROR(MATCH(1,(#REF!=CertifiedCrop[[#This Row],[2. Produit agricole certifié*]])*(#REF!=CertifiedCrop[[#This Row],[3. Variété**]]),0)),FALSE,TRUE))</f>
        <v>0</v>
      </c>
      <c r="L476" s="21" t="s">
        <v>667</v>
      </c>
      <c r="M476" s="59" t="s">
        <v>667</v>
      </c>
      <c r="N476" s="59" t="s">
        <v>667</v>
      </c>
      <c r="O476" s="185">
        <f t="shared" si="14"/>
        <v>597.80876494023914</v>
      </c>
      <c r="P476" s="185">
        <f t="shared" si="15"/>
        <v>557.76892430278895</v>
      </c>
      <c r="Q476" s="165" t="str">
        <f ca="1">IFERROR((VLOOKUP(A476,GM_Table,8,FALSE)-SUMIFS(D:D,A:A,A476,B:B,B476,C:C,C476)),"")</f>
        <v/>
      </c>
      <c r="R476" s="165" t="str">
        <f ca="1">IFERROR(CONCATENATE(VLOOKUP(A476,GM_Table,12,FALSE)," ",(VLOOKUP(A476,GM_Table,13,FALSE))),"")</f>
        <v/>
      </c>
    </row>
    <row r="477" spans="1:18" ht="15" x14ac:dyDescent="0.2">
      <c r="A477" s="155" t="s">
        <v>1981</v>
      </c>
      <c r="B477" s="169" t="s">
        <v>2985</v>
      </c>
      <c r="C477" s="169" t="s">
        <v>667</v>
      </c>
      <c r="D477" s="275">
        <v>2.2200000000000002</v>
      </c>
      <c r="E477" s="284">
        <v>1327</v>
      </c>
      <c r="F477" s="284">
        <v>1280</v>
      </c>
      <c r="G477" s="171">
        <v>0</v>
      </c>
      <c r="H477" s="172">
        <v>0</v>
      </c>
      <c r="I477" s="173">
        <v>0</v>
      </c>
      <c r="J477" s="164" t="b">
        <f>IF(ISBLANK(CertifiedCrop[[#This Row],[1. Identifiant interne d’exploitation agricole*]]),"",IF(ISERROR(MATCH(CertifiedCrop[[#This Row],[1. Identifiant interne d’exploitation agricole*]],GroupMember[1. Identifiant interne d’exploitation agricole*],0)),FALSE,TRUE))</f>
        <v>1</v>
      </c>
      <c r="K477" s="164" t="b">
        <f t="array" ref="K477">IF(ISBLANK(CertifiedCrop[[#This Row],[2. Produit agricole certifié*]]),"",IF(ISERROR(MATCH(1,(#REF!=CertifiedCrop[[#This Row],[2. Produit agricole certifié*]])*(#REF!=CertifiedCrop[[#This Row],[3. Variété**]]),0)),FALSE,TRUE))</f>
        <v>0</v>
      </c>
      <c r="L477" s="21" t="s">
        <v>667</v>
      </c>
      <c r="M477" s="59" t="s">
        <v>667</v>
      </c>
      <c r="N477" s="59" t="s">
        <v>667</v>
      </c>
      <c r="O477" s="185">
        <f t="shared" si="14"/>
        <v>597.74774774774767</v>
      </c>
      <c r="P477" s="185">
        <f t="shared" si="15"/>
        <v>576.57657657657649</v>
      </c>
      <c r="Q477" s="165" t="str">
        <f ca="1">IFERROR((VLOOKUP(A477,GM_Table,8,FALSE)-SUMIFS(D:D,A:A,A477,B:B,B477,C:C,C477)),"")</f>
        <v/>
      </c>
      <c r="R477" s="165" t="str">
        <f ca="1">IFERROR(CONCATENATE(VLOOKUP(A477,GM_Table,12,FALSE)," ",(VLOOKUP(A477,GM_Table,13,FALSE))),"")</f>
        <v/>
      </c>
    </row>
    <row r="478" spans="1:18" ht="15" x14ac:dyDescent="0.2">
      <c r="A478" s="158" t="s">
        <v>1983</v>
      </c>
      <c r="B478" s="169" t="s">
        <v>2985</v>
      </c>
      <c r="C478" s="169" t="s">
        <v>667</v>
      </c>
      <c r="D478" s="275">
        <v>3</v>
      </c>
      <c r="E478" s="284">
        <v>1794</v>
      </c>
      <c r="F478" s="284">
        <v>1700</v>
      </c>
      <c r="G478" s="171">
        <v>0</v>
      </c>
      <c r="H478" s="172">
        <v>0</v>
      </c>
      <c r="I478" s="173">
        <v>0</v>
      </c>
      <c r="J478" s="164" t="b">
        <f>IF(ISBLANK(CertifiedCrop[[#This Row],[1. Identifiant interne d’exploitation agricole*]]),"",IF(ISERROR(MATCH(CertifiedCrop[[#This Row],[1. Identifiant interne d’exploitation agricole*]],GroupMember[1. Identifiant interne d’exploitation agricole*],0)),FALSE,TRUE))</f>
        <v>1</v>
      </c>
      <c r="K478" s="164" t="b">
        <f t="array" ref="K478">IF(ISBLANK(CertifiedCrop[[#This Row],[2. Produit agricole certifié*]]),"",IF(ISERROR(MATCH(1,(#REF!=CertifiedCrop[[#This Row],[2. Produit agricole certifié*]])*(#REF!=CertifiedCrop[[#This Row],[3. Variété**]]),0)),FALSE,TRUE))</f>
        <v>0</v>
      </c>
      <c r="L478" s="21" t="s">
        <v>667</v>
      </c>
      <c r="M478" s="59" t="s">
        <v>667</v>
      </c>
      <c r="N478" s="59" t="s">
        <v>667</v>
      </c>
      <c r="O478" s="185">
        <f t="shared" si="14"/>
        <v>598</v>
      </c>
      <c r="P478" s="185">
        <f t="shared" si="15"/>
        <v>566.66666666666663</v>
      </c>
      <c r="Q478" s="165" t="str">
        <f ca="1">IFERROR((VLOOKUP(A478,GM_Table,8,FALSE)-SUMIFS(D:D,A:A,A478,B:B,B478,C:C,C478)),"")</f>
        <v/>
      </c>
      <c r="R478" s="165" t="str">
        <f ca="1">IFERROR(CONCATENATE(VLOOKUP(A478,GM_Table,12,FALSE)," ",(VLOOKUP(A478,GM_Table,13,FALSE))),"")</f>
        <v/>
      </c>
    </row>
    <row r="479" spans="1:18" ht="15" x14ac:dyDescent="0.2">
      <c r="A479" s="155" t="s">
        <v>1985</v>
      </c>
      <c r="B479" s="169" t="s">
        <v>2985</v>
      </c>
      <c r="C479" s="169" t="s">
        <v>667</v>
      </c>
      <c r="D479" s="275">
        <v>2.12</v>
      </c>
      <c r="E479" s="284">
        <v>1267</v>
      </c>
      <c r="F479" s="284">
        <v>1200</v>
      </c>
      <c r="G479" s="171">
        <v>0</v>
      </c>
      <c r="H479" s="172">
        <v>0</v>
      </c>
      <c r="I479" s="173">
        <v>0</v>
      </c>
      <c r="J479" s="164" t="b">
        <f>IF(ISBLANK(CertifiedCrop[[#This Row],[1. Identifiant interne d’exploitation agricole*]]),"",IF(ISERROR(MATCH(CertifiedCrop[[#This Row],[1. Identifiant interne d’exploitation agricole*]],GroupMember[1. Identifiant interne d’exploitation agricole*],0)),FALSE,TRUE))</f>
        <v>1</v>
      </c>
      <c r="K479" s="164" t="b">
        <f t="array" ref="K479">IF(ISBLANK(CertifiedCrop[[#This Row],[2. Produit agricole certifié*]]),"",IF(ISERROR(MATCH(1,(#REF!=CertifiedCrop[[#This Row],[2. Produit agricole certifié*]])*(#REF!=CertifiedCrop[[#This Row],[3. Variété**]]),0)),FALSE,TRUE))</f>
        <v>0</v>
      </c>
      <c r="L479" s="21" t="s">
        <v>667</v>
      </c>
      <c r="M479" s="59" t="s">
        <v>667</v>
      </c>
      <c r="N479" s="59" t="s">
        <v>667</v>
      </c>
      <c r="O479" s="185">
        <f t="shared" si="14"/>
        <v>597.64150943396226</v>
      </c>
      <c r="P479" s="185">
        <f t="shared" si="15"/>
        <v>566.03773584905662</v>
      </c>
      <c r="Q479" s="165" t="str">
        <f ca="1">IFERROR((VLOOKUP(A479,GM_Table,8,FALSE)-SUMIFS(D:D,A:A,A479,B:B,B479,C:C,C479)),"")</f>
        <v/>
      </c>
      <c r="R479" s="165" t="str">
        <f ca="1">IFERROR(CONCATENATE(VLOOKUP(A479,GM_Table,12,FALSE)," ",(VLOOKUP(A479,GM_Table,13,FALSE))),"")</f>
        <v/>
      </c>
    </row>
    <row r="480" spans="1:18" ht="15" x14ac:dyDescent="0.2">
      <c r="A480" s="158" t="s">
        <v>1988</v>
      </c>
      <c r="B480" s="169" t="s">
        <v>2985</v>
      </c>
      <c r="C480" s="169" t="s">
        <v>667</v>
      </c>
      <c r="D480" s="275">
        <v>1.88</v>
      </c>
      <c r="E480" s="284">
        <v>1124</v>
      </c>
      <c r="F480" s="284">
        <v>1000</v>
      </c>
      <c r="G480" s="171">
        <v>0</v>
      </c>
      <c r="H480" s="172">
        <v>0</v>
      </c>
      <c r="I480" s="173">
        <v>0</v>
      </c>
      <c r="J480" s="164" t="b">
        <f>IF(ISBLANK(CertifiedCrop[[#This Row],[1. Identifiant interne d’exploitation agricole*]]),"",IF(ISERROR(MATCH(CertifiedCrop[[#This Row],[1. Identifiant interne d’exploitation agricole*]],GroupMember[1. Identifiant interne d’exploitation agricole*],0)),FALSE,TRUE))</f>
        <v>1</v>
      </c>
      <c r="K480" s="164" t="b">
        <f t="array" ref="K480">IF(ISBLANK(CertifiedCrop[[#This Row],[2. Produit agricole certifié*]]),"",IF(ISERROR(MATCH(1,(#REF!=CertifiedCrop[[#This Row],[2. Produit agricole certifié*]])*(#REF!=CertifiedCrop[[#This Row],[3. Variété**]]),0)),FALSE,TRUE))</f>
        <v>0</v>
      </c>
      <c r="L480" s="21" t="s">
        <v>667</v>
      </c>
      <c r="M480" s="59" t="s">
        <v>667</v>
      </c>
      <c r="N480" s="59" t="s">
        <v>667</v>
      </c>
      <c r="O480" s="185">
        <f t="shared" si="14"/>
        <v>597.872340425532</v>
      </c>
      <c r="P480" s="185">
        <f t="shared" si="15"/>
        <v>531.91489361702133</v>
      </c>
      <c r="Q480" s="165" t="str">
        <f ca="1">IFERROR((VLOOKUP(A480,GM_Table,8,FALSE)-SUMIFS(D:D,A:A,A480,B:B,B480,C:C,C480)),"")</f>
        <v/>
      </c>
      <c r="R480" s="165" t="str">
        <f ca="1">IFERROR(CONCATENATE(VLOOKUP(A480,GM_Table,12,FALSE)," ",(VLOOKUP(A480,GM_Table,13,FALSE))),"")</f>
        <v/>
      </c>
    </row>
    <row r="481" spans="1:18" ht="15" x14ac:dyDescent="0.2">
      <c r="A481" s="155" t="s">
        <v>1990</v>
      </c>
      <c r="B481" s="169" t="s">
        <v>2985</v>
      </c>
      <c r="C481" s="169" t="s">
        <v>667</v>
      </c>
      <c r="D481" s="275">
        <v>1.71</v>
      </c>
      <c r="E481" s="284">
        <v>1022</v>
      </c>
      <c r="F481" s="284">
        <v>990</v>
      </c>
      <c r="G481" s="171">
        <v>0</v>
      </c>
      <c r="H481" s="172">
        <v>0</v>
      </c>
      <c r="I481" s="173">
        <v>0</v>
      </c>
      <c r="J481" s="164" t="b">
        <f>IF(ISBLANK(CertifiedCrop[[#This Row],[1. Identifiant interne d’exploitation agricole*]]),"",IF(ISERROR(MATCH(CertifiedCrop[[#This Row],[1. Identifiant interne d’exploitation agricole*]],GroupMember[1. Identifiant interne d’exploitation agricole*],0)),FALSE,TRUE))</f>
        <v>1</v>
      </c>
      <c r="K481" s="164" t="b">
        <f t="array" ref="K481">IF(ISBLANK(CertifiedCrop[[#This Row],[2. Produit agricole certifié*]]),"",IF(ISERROR(MATCH(1,(#REF!=CertifiedCrop[[#This Row],[2. Produit agricole certifié*]])*(#REF!=CertifiedCrop[[#This Row],[3. Variété**]]),0)),FALSE,TRUE))</f>
        <v>0</v>
      </c>
      <c r="L481" s="21" t="s">
        <v>667</v>
      </c>
      <c r="M481" s="59" t="s">
        <v>667</v>
      </c>
      <c r="N481" s="59" t="s">
        <v>667</v>
      </c>
      <c r="O481" s="185">
        <f t="shared" si="14"/>
        <v>597.66081871345034</v>
      </c>
      <c r="P481" s="185">
        <f t="shared" si="15"/>
        <v>578.9473684210526</v>
      </c>
      <c r="Q481" s="165" t="str">
        <f ca="1">IFERROR((VLOOKUP(A481,GM_Table,8,FALSE)-SUMIFS(D:D,A:A,A481,B:B,B481,C:C,C481)),"")</f>
        <v/>
      </c>
      <c r="R481" s="165" t="str">
        <f ca="1">IFERROR(CONCATENATE(VLOOKUP(A481,GM_Table,12,FALSE)," ",(VLOOKUP(A481,GM_Table,13,FALSE))),"")</f>
        <v/>
      </c>
    </row>
    <row r="482" spans="1:18" ht="15" x14ac:dyDescent="0.2">
      <c r="A482" s="158" t="s">
        <v>1993</v>
      </c>
      <c r="B482" s="169" t="s">
        <v>2985</v>
      </c>
      <c r="C482" s="169" t="s">
        <v>667</v>
      </c>
      <c r="D482" s="275">
        <v>3</v>
      </c>
      <c r="E482" s="284">
        <v>1794</v>
      </c>
      <c r="F482" s="284">
        <v>1700</v>
      </c>
      <c r="G482" s="171">
        <v>0</v>
      </c>
      <c r="H482" s="172">
        <v>0</v>
      </c>
      <c r="I482" s="173">
        <v>0</v>
      </c>
      <c r="J482" s="164" t="b">
        <f>IF(ISBLANK(CertifiedCrop[[#This Row],[1. Identifiant interne d’exploitation agricole*]]),"",IF(ISERROR(MATCH(CertifiedCrop[[#This Row],[1. Identifiant interne d’exploitation agricole*]],GroupMember[1. Identifiant interne d’exploitation agricole*],0)),FALSE,TRUE))</f>
        <v>1</v>
      </c>
      <c r="K482" s="164" t="b">
        <f t="array" ref="K482">IF(ISBLANK(CertifiedCrop[[#This Row],[2. Produit agricole certifié*]]),"",IF(ISERROR(MATCH(1,(#REF!=CertifiedCrop[[#This Row],[2. Produit agricole certifié*]])*(#REF!=CertifiedCrop[[#This Row],[3. Variété**]]),0)),FALSE,TRUE))</f>
        <v>0</v>
      </c>
      <c r="L482" s="21" t="s">
        <v>667</v>
      </c>
      <c r="M482" s="59" t="s">
        <v>667</v>
      </c>
      <c r="N482" s="59" t="s">
        <v>667</v>
      </c>
      <c r="O482" s="185">
        <f t="shared" si="14"/>
        <v>598</v>
      </c>
      <c r="P482" s="185">
        <f t="shared" si="15"/>
        <v>566.66666666666663</v>
      </c>
      <c r="Q482" s="165" t="str">
        <f ca="1">IFERROR((VLOOKUP(A482,GM_Table,8,FALSE)-SUMIFS(D:D,A:A,A482,B:B,B482,C:C,C482)),"")</f>
        <v/>
      </c>
      <c r="R482" s="165" t="str">
        <f ca="1">IFERROR(CONCATENATE(VLOOKUP(A482,GM_Table,12,FALSE)," ",(VLOOKUP(A482,GM_Table,13,FALSE))),"")</f>
        <v/>
      </c>
    </row>
    <row r="483" spans="1:18" ht="15" x14ac:dyDescent="0.2">
      <c r="A483" s="155" t="s">
        <v>1996</v>
      </c>
      <c r="B483" s="169" t="s">
        <v>2985</v>
      </c>
      <c r="C483" s="169" t="s">
        <v>667</v>
      </c>
      <c r="D483" s="275">
        <v>4.45</v>
      </c>
      <c r="E483" s="284">
        <v>2661</v>
      </c>
      <c r="F483" s="284">
        <v>2500</v>
      </c>
      <c r="G483" s="171">
        <v>0</v>
      </c>
      <c r="H483" s="172">
        <v>0</v>
      </c>
      <c r="I483" s="173">
        <v>0</v>
      </c>
      <c r="J483" s="164" t="b">
        <f>IF(ISBLANK(CertifiedCrop[[#This Row],[1. Identifiant interne d’exploitation agricole*]]),"",IF(ISERROR(MATCH(CertifiedCrop[[#This Row],[1. Identifiant interne d’exploitation agricole*]],GroupMember[1. Identifiant interne d’exploitation agricole*],0)),FALSE,TRUE))</f>
        <v>1</v>
      </c>
      <c r="K483" s="164" t="b">
        <f t="array" ref="K483">IF(ISBLANK(CertifiedCrop[[#This Row],[2. Produit agricole certifié*]]),"",IF(ISERROR(MATCH(1,(#REF!=CertifiedCrop[[#This Row],[2. Produit agricole certifié*]])*(#REF!=CertifiedCrop[[#This Row],[3. Variété**]]),0)),FALSE,TRUE))</f>
        <v>0</v>
      </c>
      <c r="L483" s="21" t="s">
        <v>667</v>
      </c>
      <c r="M483" s="59" t="s">
        <v>667</v>
      </c>
      <c r="N483" s="59" t="s">
        <v>667</v>
      </c>
      <c r="O483" s="185">
        <f t="shared" si="14"/>
        <v>597.97752808988764</v>
      </c>
      <c r="P483" s="185">
        <f t="shared" si="15"/>
        <v>561.79775280898878</v>
      </c>
      <c r="Q483" s="165" t="str">
        <f ca="1">IFERROR((VLOOKUP(A483,GM_Table,8,FALSE)-SUMIFS(D:D,A:A,A483,B:B,B483,C:C,C483)),"")</f>
        <v/>
      </c>
      <c r="R483" s="165" t="str">
        <f ca="1">IFERROR(CONCATENATE(VLOOKUP(A483,GM_Table,12,FALSE)," ",(VLOOKUP(A483,GM_Table,13,FALSE))),"")</f>
        <v/>
      </c>
    </row>
    <row r="484" spans="1:18" ht="15" x14ac:dyDescent="0.2">
      <c r="A484" s="158" t="s">
        <v>1999</v>
      </c>
      <c r="B484" s="169" t="s">
        <v>2985</v>
      </c>
      <c r="C484" s="169" t="s">
        <v>667</v>
      </c>
      <c r="D484" s="275">
        <v>4</v>
      </c>
      <c r="E484" s="284">
        <v>2392</v>
      </c>
      <c r="F484" s="284">
        <v>2300</v>
      </c>
      <c r="G484" s="171">
        <v>0</v>
      </c>
      <c r="H484" s="172">
        <v>0</v>
      </c>
      <c r="I484" s="173">
        <v>0</v>
      </c>
      <c r="J484" s="164" t="b">
        <f>IF(ISBLANK(CertifiedCrop[[#This Row],[1. Identifiant interne d’exploitation agricole*]]),"",IF(ISERROR(MATCH(CertifiedCrop[[#This Row],[1. Identifiant interne d’exploitation agricole*]],GroupMember[1. Identifiant interne d’exploitation agricole*],0)),FALSE,TRUE))</f>
        <v>1</v>
      </c>
      <c r="K484" s="164" t="b">
        <f t="array" ref="K484">IF(ISBLANK(CertifiedCrop[[#This Row],[2. Produit agricole certifié*]]),"",IF(ISERROR(MATCH(1,(#REF!=CertifiedCrop[[#This Row],[2. Produit agricole certifié*]])*(#REF!=CertifiedCrop[[#This Row],[3. Variété**]]),0)),FALSE,TRUE))</f>
        <v>0</v>
      </c>
      <c r="L484" s="21" t="s">
        <v>667</v>
      </c>
      <c r="M484" s="59" t="s">
        <v>667</v>
      </c>
      <c r="N484" s="59" t="s">
        <v>667</v>
      </c>
      <c r="O484" s="185">
        <f t="shared" si="14"/>
        <v>598</v>
      </c>
      <c r="P484" s="185">
        <f t="shared" si="15"/>
        <v>575</v>
      </c>
      <c r="Q484" s="165" t="str">
        <f ca="1">IFERROR((VLOOKUP(A484,GM_Table,8,FALSE)-SUMIFS(D:D,A:A,A484,B:B,B484,C:C,C484)),"")</f>
        <v/>
      </c>
      <c r="R484" s="165" t="str">
        <f ca="1">IFERROR(CONCATENATE(VLOOKUP(A484,GM_Table,12,FALSE)," ",(VLOOKUP(A484,GM_Table,13,FALSE))),"")</f>
        <v/>
      </c>
    </row>
    <row r="485" spans="1:18" ht="15" x14ac:dyDescent="0.2">
      <c r="A485" s="155" t="s">
        <v>2002</v>
      </c>
      <c r="B485" s="169" t="s">
        <v>2985</v>
      </c>
      <c r="C485" s="169" t="s">
        <v>667</v>
      </c>
      <c r="D485" s="275">
        <v>4</v>
      </c>
      <c r="E485" s="284">
        <v>2392</v>
      </c>
      <c r="F485" s="284">
        <v>2300</v>
      </c>
      <c r="G485" s="171">
        <v>0</v>
      </c>
      <c r="H485" s="172">
        <v>0</v>
      </c>
      <c r="I485" s="173">
        <v>0</v>
      </c>
      <c r="J485" s="164" t="b">
        <f>IF(ISBLANK(CertifiedCrop[[#This Row],[1. Identifiant interne d’exploitation agricole*]]),"",IF(ISERROR(MATCH(CertifiedCrop[[#This Row],[1. Identifiant interne d’exploitation agricole*]],GroupMember[1. Identifiant interne d’exploitation agricole*],0)),FALSE,TRUE))</f>
        <v>1</v>
      </c>
      <c r="K485" s="164" t="b">
        <f t="array" ref="K485">IF(ISBLANK(CertifiedCrop[[#This Row],[2. Produit agricole certifié*]]),"",IF(ISERROR(MATCH(1,(#REF!=CertifiedCrop[[#This Row],[2. Produit agricole certifié*]])*(#REF!=CertifiedCrop[[#This Row],[3. Variété**]]),0)),FALSE,TRUE))</f>
        <v>0</v>
      </c>
      <c r="L485" s="21" t="s">
        <v>667</v>
      </c>
      <c r="M485" s="59" t="s">
        <v>667</v>
      </c>
      <c r="N485" s="59" t="s">
        <v>667</v>
      </c>
      <c r="O485" s="185">
        <f t="shared" si="14"/>
        <v>598</v>
      </c>
      <c r="P485" s="185">
        <f t="shared" si="15"/>
        <v>575</v>
      </c>
      <c r="Q485" s="165" t="str">
        <f ca="1">IFERROR((VLOOKUP(A485,GM_Table,8,FALSE)-SUMIFS(D:D,A:A,A485,B:B,B485,C:C,C485)),"")</f>
        <v/>
      </c>
      <c r="R485" s="165" t="str">
        <f ca="1">IFERROR(CONCATENATE(VLOOKUP(A485,GM_Table,12,FALSE)," ",(VLOOKUP(A485,GM_Table,13,FALSE))),"")</f>
        <v/>
      </c>
    </row>
    <row r="486" spans="1:18" ht="15" x14ac:dyDescent="0.2">
      <c r="A486" s="158" t="s">
        <v>2005</v>
      </c>
      <c r="B486" s="169" t="s">
        <v>2985</v>
      </c>
      <c r="C486" s="169" t="s">
        <v>667</v>
      </c>
      <c r="D486" s="275">
        <v>2.76</v>
      </c>
      <c r="E486" s="285">
        <v>1650</v>
      </c>
      <c r="F486" s="285">
        <v>1560</v>
      </c>
      <c r="G486" s="171">
        <v>0</v>
      </c>
      <c r="H486" s="172">
        <v>0</v>
      </c>
      <c r="I486" s="173">
        <v>0</v>
      </c>
      <c r="J486" s="164" t="b">
        <f>IF(ISBLANK(CertifiedCrop[[#This Row],[1. Identifiant interne d’exploitation agricole*]]),"",IF(ISERROR(MATCH(CertifiedCrop[[#This Row],[1. Identifiant interne d’exploitation agricole*]],GroupMember[1. Identifiant interne d’exploitation agricole*],0)),FALSE,TRUE))</f>
        <v>1</v>
      </c>
      <c r="K486" s="164" t="b">
        <f t="array" ref="K486">IF(ISBLANK(CertifiedCrop[[#This Row],[2. Produit agricole certifié*]]),"",IF(ISERROR(MATCH(1,(#REF!=CertifiedCrop[[#This Row],[2. Produit agricole certifié*]])*(#REF!=CertifiedCrop[[#This Row],[3. Variété**]]),0)),FALSE,TRUE))</f>
        <v>0</v>
      </c>
      <c r="L486" s="21" t="s">
        <v>667</v>
      </c>
      <c r="M486" s="59" t="s">
        <v>667</v>
      </c>
      <c r="N486" s="59" t="s">
        <v>667</v>
      </c>
      <c r="O486" s="185">
        <f t="shared" si="14"/>
        <v>597.82608695652175</v>
      </c>
      <c r="P486" s="185">
        <f t="shared" si="15"/>
        <v>565.21739130434787</v>
      </c>
      <c r="Q486" s="165" t="str">
        <f ca="1">IFERROR((VLOOKUP(A486,GM_Table,8,FALSE)-SUMIFS(D:D,A:A,A486,B:B,B486,C:C,C486)),"")</f>
        <v/>
      </c>
      <c r="R486" s="165" t="str">
        <f ca="1">IFERROR(CONCATENATE(VLOOKUP(A486,GM_Table,12,FALSE)," ",(VLOOKUP(A486,GM_Table,13,FALSE))),"")</f>
        <v/>
      </c>
    </row>
    <row r="487" spans="1:18" ht="15" x14ac:dyDescent="0.2">
      <c r="A487" s="155" t="s">
        <v>2008</v>
      </c>
      <c r="B487" s="169" t="s">
        <v>2985</v>
      </c>
      <c r="C487" s="169" t="s">
        <v>667</v>
      </c>
      <c r="D487" s="275">
        <v>2</v>
      </c>
      <c r="E487" s="285">
        <v>1194</v>
      </c>
      <c r="F487" s="285">
        <v>1100</v>
      </c>
      <c r="G487" s="171">
        <v>0</v>
      </c>
      <c r="H487" s="172">
        <v>0</v>
      </c>
      <c r="I487" s="173">
        <v>0</v>
      </c>
      <c r="J487" s="164" t="b">
        <f>IF(ISBLANK(CertifiedCrop[[#This Row],[1. Identifiant interne d’exploitation agricole*]]),"",IF(ISERROR(MATCH(CertifiedCrop[[#This Row],[1. Identifiant interne d’exploitation agricole*]],GroupMember[1. Identifiant interne d’exploitation agricole*],0)),FALSE,TRUE))</f>
        <v>1</v>
      </c>
      <c r="K487" s="164" t="b">
        <f t="array" ref="K487">IF(ISBLANK(CertifiedCrop[[#This Row],[2. Produit agricole certifié*]]),"",IF(ISERROR(MATCH(1,(#REF!=CertifiedCrop[[#This Row],[2. Produit agricole certifié*]])*(#REF!=CertifiedCrop[[#This Row],[3. Variété**]]),0)),FALSE,TRUE))</f>
        <v>0</v>
      </c>
      <c r="L487" s="21" t="s">
        <v>667</v>
      </c>
      <c r="M487" s="59" t="s">
        <v>667</v>
      </c>
      <c r="N487" s="59" t="s">
        <v>667</v>
      </c>
      <c r="O487" s="185">
        <f t="shared" si="14"/>
        <v>597</v>
      </c>
      <c r="P487" s="185">
        <f t="shared" si="15"/>
        <v>550</v>
      </c>
      <c r="Q487" s="165" t="str">
        <f ca="1">IFERROR((VLOOKUP(A487,GM_Table,8,FALSE)-SUMIFS(D:D,A:A,A487,B:B,B487,C:C,C487)),"")</f>
        <v/>
      </c>
      <c r="R487" s="165" t="str">
        <f ca="1">IFERROR(CONCATENATE(VLOOKUP(A487,GM_Table,12,FALSE)," ",(VLOOKUP(A487,GM_Table,13,FALSE))),"")</f>
        <v/>
      </c>
    </row>
    <row r="488" spans="1:18" ht="15" x14ac:dyDescent="0.2">
      <c r="A488" s="158" t="s">
        <v>2011</v>
      </c>
      <c r="B488" s="169" t="s">
        <v>2985</v>
      </c>
      <c r="C488" s="169" t="s">
        <v>667</v>
      </c>
      <c r="D488" s="275">
        <v>3</v>
      </c>
      <c r="E488" s="285">
        <v>1794</v>
      </c>
      <c r="F488" s="285">
        <v>1700</v>
      </c>
      <c r="G488" s="171">
        <v>0</v>
      </c>
      <c r="H488" s="172">
        <v>0</v>
      </c>
      <c r="I488" s="173">
        <v>0</v>
      </c>
      <c r="J488" s="164" t="b">
        <f>IF(ISBLANK(CertifiedCrop[[#This Row],[1. Identifiant interne d’exploitation agricole*]]),"",IF(ISERROR(MATCH(CertifiedCrop[[#This Row],[1. Identifiant interne d’exploitation agricole*]],GroupMember[1. Identifiant interne d’exploitation agricole*],0)),FALSE,TRUE))</f>
        <v>1</v>
      </c>
      <c r="K488" s="164" t="b">
        <f t="array" ref="K488">IF(ISBLANK(CertifiedCrop[[#This Row],[2. Produit agricole certifié*]]),"",IF(ISERROR(MATCH(1,(#REF!=CertifiedCrop[[#This Row],[2. Produit agricole certifié*]])*(#REF!=CertifiedCrop[[#This Row],[3. Variété**]]),0)),FALSE,TRUE))</f>
        <v>0</v>
      </c>
      <c r="L488" s="21" t="s">
        <v>667</v>
      </c>
      <c r="M488" s="59" t="s">
        <v>667</v>
      </c>
      <c r="N488" s="59" t="s">
        <v>667</v>
      </c>
      <c r="O488" s="185">
        <f t="shared" si="14"/>
        <v>598</v>
      </c>
      <c r="P488" s="185">
        <f t="shared" si="15"/>
        <v>566.66666666666663</v>
      </c>
      <c r="Q488" s="165" t="str">
        <f ca="1">IFERROR((VLOOKUP(A488,GM_Table,8,FALSE)-SUMIFS(D:D,A:A,A488,B:B,B488,C:C,C488)),"")</f>
        <v/>
      </c>
      <c r="R488" s="165" t="str">
        <f ca="1">IFERROR(CONCATENATE(VLOOKUP(A488,GM_Table,12,FALSE)," ",(VLOOKUP(A488,GM_Table,13,FALSE))),"")</f>
        <v/>
      </c>
    </row>
    <row r="489" spans="1:18" ht="15" x14ac:dyDescent="0.2">
      <c r="A489" s="155" t="s">
        <v>2013</v>
      </c>
      <c r="B489" s="169" t="s">
        <v>2985</v>
      </c>
      <c r="C489" s="169" t="s">
        <v>667</v>
      </c>
      <c r="D489" s="275">
        <v>2.27</v>
      </c>
      <c r="E489" s="285">
        <v>1357</v>
      </c>
      <c r="F489" s="285">
        <v>1300</v>
      </c>
      <c r="G489" s="171">
        <v>0</v>
      </c>
      <c r="H489" s="172">
        <v>0</v>
      </c>
      <c r="I489" s="173">
        <v>0</v>
      </c>
      <c r="J489" s="164" t="b">
        <f>IF(ISBLANK(CertifiedCrop[[#This Row],[1. Identifiant interne d’exploitation agricole*]]),"",IF(ISERROR(MATCH(CertifiedCrop[[#This Row],[1. Identifiant interne d’exploitation agricole*]],GroupMember[1. Identifiant interne d’exploitation agricole*],0)),FALSE,TRUE))</f>
        <v>1</v>
      </c>
      <c r="K489" s="164" t="b">
        <f t="array" ref="K489">IF(ISBLANK(CertifiedCrop[[#This Row],[2. Produit agricole certifié*]]),"",IF(ISERROR(MATCH(1,(#REF!=CertifiedCrop[[#This Row],[2. Produit agricole certifié*]])*(#REF!=CertifiedCrop[[#This Row],[3. Variété**]]),0)),FALSE,TRUE))</f>
        <v>0</v>
      </c>
      <c r="L489" s="21" t="s">
        <v>667</v>
      </c>
      <c r="M489" s="59" t="s">
        <v>667</v>
      </c>
      <c r="N489" s="59" t="s">
        <v>667</v>
      </c>
      <c r="O489" s="185">
        <f t="shared" si="14"/>
        <v>597.79735682819387</v>
      </c>
      <c r="P489" s="185">
        <f t="shared" si="15"/>
        <v>572.68722466960355</v>
      </c>
      <c r="Q489" s="165" t="str">
        <f ca="1">IFERROR((VLOOKUP(A489,GM_Table,8,FALSE)-SUMIFS(D:D,A:A,A489,B:B,B489,C:C,C489)),"")</f>
        <v/>
      </c>
      <c r="R489" s="165" t="str">
        <f ca="1">IFERROR(CONCATENATE(VLOOKUP(A489,GM_Table,12,FALSE)," ",(VLOOKUP(A489,GM_Table,13,FALSE))),"")</f>
        <v/>
      </c>
    </row>
    <row r="490" spans="1:18" ht="15" x14ac:dyDescent="0.2">
      <c r="A490" s="158" t="s">
        <v>2016</v>
      </c>
      <c r="B490" s="169" t="s">
        <v>2985</v>
      </c>
      <c r="C490" s="169" t="s">
        <v>667</v>
      </c>
      <c r="D490" s="275">
        <v>3.49</v>
      </c>
      <c r="E490" s="285">
        <v>2087</v>
      </c>
      <c r="F490" s="285">
        <v>2000</v>
      </c>
      <c r="G490" s="171">
        <v>0</v>
      </c>
      <c r="H490" s="172">
        <v>0</v>
      </c>
      <c r="I490" s="173">
        <v>0</v>
      </c>
      <c r="J490" s="164" t="b">
        <f>IF(ISBLANK(CertifiedCrop[[#This Row],[1. Identifiant interne d’exploitation agricole*]]),"",IF(ISERROR(MATCH(CertifiedCrop[[#This Row],[1. Identifiant interne d’exploitation agricole*]],GroupMember[1. Identifiant interne d’exploitation agricole*],0)),FALSE,TRUE))</f>
        <v>1</v>
      </c>
      <c r="K490" s="164" t="b">
        <f t="array" ref="K490">IF(ISBLANK(CertifiedCrop[[#This Row],[2. Produit agricole certifié*]]),"",IF(ISERROR(MATCH(1,(#REF!=CertifiedCrop[[#This Row],[2. Produit agricole certifié*]])*(#REF!=CertifiedCrop[[#This Row],[3. Variété**]]),0)),FALSE,TRUE))</f>
        <v>0</v>
      </c>
      <c r="L490" s="21" t="s">
        <v>667</v>
      </c>
      <c r="M490" s="59" t="s">
        <v>667</v>
      </c>
      <c r="N490" s="59" t="s">
        <v>667</v>
      </c>
      <c r="O490" s="185">
        <f t="shared" si="14"/>
        <v>597.99426934097414</v>
      </c>
      <c r="P490" s="185">
        <f t="shared" si="15"/>
        <v>573.06590257879657</v>
      </c>
      <c r="Q490" s="165" t="str">
        <f ca="1">IFERROR((VLOOKUP(A490,GM_Table,8,FALSE)-SUMIFS(D:D,A:A,A490,B:B,B490,C:C,C490)),"")</f>
        <v/>
      </c>
      <c r="R490" s="165" t="str">
        <f ca="1">IFERROR(CONCATENATE(VLOOKUP(A490,GM_Table,12,FALSE)," ",(VLOOKUP(A490,GM_Table,13,FALSE))),"")</f>
        <v/>
      </c>
    </row>
    <row r="491" spans="1:18" ht="15" x14ac:dyDescent="0.2">
      <c r="A491" s="155" t="s">
        <v>2018</v>
      </c>
      <c r="B491" s="169" t="s">
        <v>2985</v>
      </c>
      <c r="C491" s="169" t="s">
        <v>667</v>
      </c>
      <c r="D491" s="275">
        <v>2.91</v>
      </c>
      <c r="E491" s="285">
        <v>1740</v>
      </c>
      <c r="F491" s="285">
        <v>1600</v>
      </c>
      <c r="G491" s="171">
        <v>0</v>
      </c>
      <c r="H491" s="172">
        <v>0</v>
      </c>
      <c r="I491" s="173">
        <v>0</v>
      </c>
      <c r="J491" s="164" t="b">
        <f>IF(ISBLANK(CertifiedCrop[[#This Row],[1. Identifiant interne d’exploitation agricole*]]),"",IF(ISERROR(MATCH(CertifiedCrop[[#This Row],[1. Identifiant interne d’exploitation agricole*]],GroupMember[1. Identifiant interne d’exploitation agricole*],0)),FALSE,TRUE))</f>
        <v>1</v>
      </c>
      <c r="K491" s="164" t="b">
        <f t="array" ref="K491">IF(ISBLANK(CertifiedCrop[[#This Row],[2. Produit agricole certifié*]]),"",IF(ISERROR(MATCH(1,(#REF!=CertifiedCrop[[#This Row],[2. Produit agricole certifié*]])*(#REF!=CertifiedCrop[[#This Row],[3. Variété**]]),0)),FALSE,TRUE))</f>
        <v>0</v>
      </c>
      <c r="L491" s="21" t="s">
        <v>667</v>
      </c>
      <c r="M491" s="59" t="s">
        <v>667</v>
      </c>
      <c r="N491" s="59" t="s">
        <v>667</v>
      </c>
      <c r="O491" s="185">
        <f t="shared" si="14"/>
        <v>597.93814432989689</v>
      </c>
      <c r="P491" s="185">
        <f t="shared" si="15"/>
        <v>549.82817869415805</v>
      </c>
      <c r="Q491" s="165" t="str">
        <f ca="1">IFERROR((VLOOKUP(A491,GM_Table,8,FALSE)-SUMIFS(D:D,A:A,A491,B:B,B491,C:C,C491)),"")</f>
        <v/>
      </c>
      <c r="R491" s="165" t="str">
        <f ca="1">IFERROR(CONCATENATE(VLOOKUP(A491,GM_Table,12,FALSE)," ",(VLOOKUP(A491,GM_Table,13,FALSE))),"")</f>
        <v/>
      </c>
    </row>
    <row r="492" spans="1:18" ht="15" x14ac:dyDescent="0.2">
      <c r="A492" s="158" t="s">
        <v>2019</v>
      </c>
      <c r="B492" s="169" t="s">
        <v>2985</v>
      </c>
      <c r="C492" s="169" t="s">
        <v>667</v>
      </c>
      <c r="D492" s="275">
        <v>2.52</v>
      </c>
      <c r="E492" s="285">
        <v>1506</v>
      </c>
      <c r="F492" s="285">
        <v>1400</v>
      </c>
      <c r="G492" s="171">
        <v>0</v>
      </c>
      <c r="H492" s="172">
        <v>0</v>
      </c>
      <c r="I492" s="173">
        <v>0</v>
      </c>
      <c r="J492" s="164" t="b">
        <f>IF(ISBLANK(CertifiedCrop[[#This Row],[1. Identifiant interne d’exploitation agricole*]]),"",IF(ISERROR(MATCH(CertifiedCrop[[#This Row],[1. Identifiant interne d’exploitation agricole*]],GroupMember[1. Identifiant interne d’exploitation agricole*],0)),FALSE,TRUE))</f>
        <v>1</v>
      </c>
      <c r="K492" s="164" t="b">
        <f t="array" ref="K492">IF(ISBLANK(CertifiedCrop[[#This Row],[2. Produit agricole certifié*]]),"",IF(ISERROR(MATCH(1,(#REF!=CertifiedCrop[[#This Row],[2. Produit agricole certifié*]])*(#REF!=CertifiedCrop[[#This Row],[3. Variété**]]),0)),FALSE,TRUE))</f>
        <v>0</v>
      </c>
      <c r="L492" s="21" t="s">
        <v>667</v>
      </c>
      <c r="M492" s="59" t="s">
        <v>667</v>
      </c>
      <c r="N492" s="59" t="s">
        <v>667</v>
      </c>
      <c r="O492" s="185">
        <f t="shared" si="14"/>
        <v>597.61904761904759</v>
      </c>
      <c r="P492" s="185">
        <f t="shared" si="15"/>
        <v>555.55555555555554</v>
      </c>
      <c r="Q492" s="165" t="str">
        <f ca="1">IFERROR((VLOOKUP(A492,GM_Table,8,FALSE)-SUMIFS(D:D,A:A,A492,B:B,B492,C:C,C492)),"")</f>
        <v/>
      </c>
      <c r="R492" s="165" t="str">
        <f ca="1">IFERROR(CONCATENATE(VLOOKUP(A492,GM_Table,12,FALSE)," ",(VLOOKUP(A492,GM_Table,13,FALSE))),"")</f>
        <v/>
      </c>
    </row>
    <row r="493" spans="1:18" ht="15" x14ac:dyDescent="0.2">
      <c r="A493" s="155" t="s">
        <v>2021</v>
      </c>
      <c r="B493" s="169" t="s">
        <v>2985</v>
      </c>
      <c r="C493" s="169" t="s">
        <v>667</v>
      </c>
      <c r="D493" s="275">
        <v>3.92</v>
      </c>
      <c r="E493" s="285">
        <v>2344</v>
      </c>
      <c r="F493" s="285">
        <v>2200</v>
      </c>
      <c r="G493" s="171">
        <v>0</v>
      </c>
      <c r="H493" s="172">
        <v>0</v>
      </c>
      <c r="I493" s="173">
        <v>0</v>
      </c>
      <c r="J493" s="164" t="b">
        <f>IF(ISBLANK(CertifiedCrop[[#This Row],[1. Identifiant interne d’exploitation agricole*]]),"",IF(ISERROR(MATCH(CertifiedCrop[[#This Row],[1. Identifiant interne d’exploitation agricole*]],GroupMember[1. Identifiant interne d’exploitation agricole*],0)),FALSE,TRUE))</f>
        <v>1</v>
      </c>
      <c r="K493" s="164" t="b">
        <f t="array" ref="K493">IF(ISBLANK(CertifiedCrop[[#This Row],[2. Produit agricole certifié*]]),"",IF(ISERROR(MATCH(1,(#REF!=CertifiedCrop[[#This Row],[2. Produit agricole certifié*]])*(#REF!=CertifiedCrop[[#This Row],[3. Variété**]]),0)),FALSE,TRUE))</f>
        <v>0</v>
      </c>
      <c r="L493" s="21" t="s">
        <v>667</v>
      </c>
      <c r="M493" s="59" t="s">
        <v>667</v>
      </c>
      <c r="N493" s="59" t="s">
        <v>667</v>
      </c>
      <c r="O493" s="185">
        <f t="shared" si="14"/>
        <v>597.9591836734694</v>
      </c>
      <c r="P493" s="185">
        <f t="shared" si="15"/>
        <v>561.22448979591843</v>
      </c>
      <c r="Q493" s="165" t="str">
        <f ca="1">IFERROR((VLOOKUP(A493,GM_Table,8,FALSE)-SUMIFS(D:D,A:A,A493,B:B,B493,C:C,C493)),"")</f>
        <v/>
      </c>
      <c r="R493" s="165" t="str">
        <f ca="1">IFERROR(CONCATENATE(VLOOKUP(A493,GM_Table,12,FALSE)," ",(VLOOKUP(A493,GM_Table,13,FALSE))),"")</f>
        <v/>
      </c>
    </row>
    <row r="494" spans="1:18" ht="15" x14ac:dyDescent="0.2">
      <c r="A494" s="158" t="s">
        <v>2023</v>
      </c>
      <c r="B494" s="169" t="s">
        <v>2985</v>
      </c>
      <c r="C494" s="169" t="s">
        <v>667</v>
      </c>
      <c r="D494" s="275">
        <v>3.02</v>
      </c>
      <c r="E494" s="285">
        <v>1805</v>
      </c>
      <c r="F494" s="285">
        <v>1700</v>
      </c>
      <c r="G494" s="171">
        <v>0</v>
      </c>
      <c r="H494" s="172">
        <v>0</v>
      </c>
      <c r="I494" s="173">
        <v>0</v>
      </c>
      <c r="J494" s="164" t="b">
        <f>IF(ISBLANK(CertifiedCrop[[#This Row],[1. Identifiant interne d’exploitation agricole*]]),"",IF(ISERROR(MATCH(CertifiedCrop[[#This Row],[1. Identifiant interne d’exploitation agricole*]],GroupMember[1. Identifiant interne d’exploitation agricole*],0)),FALSE,TRUE))</f>
        <v>1</v>
      </c>
      <c r="K494" s="164" t="b">
        <f t="array" ref="K494">IF(ISBLANK(CertifiedCrop[[#This Row],[2. Produit agricole certifié*]]),"",IF(ISERROR(MATCH(1,(#REF!=CertifiedCrop[[#This Row],[2. Produit agricole certifié*]])*(#REF!=CertifiedCrop[[#This Row],[3. Variété**]]),0)),FALSE,TRUE))</f>
        <v>0</v>
      </c>
      <c r="L494" s="21" t="s">
        <v>667</v>
      </c>
      <c r="M494" s="59" t="s">
        <v>667</v>
      </c>
      <c r="N494" s="59" t="s">
        <v>667</v>
      </c>
      <c r="O494" s="185">
        <f t="shared" si="14"/>
        <v>597.68211920529802</v>
      </c>
      <c r="P494" s="185">
        <f t="shared" si="15"/>
        <v>562.91390728476824</v>
      </c>
      <c r="Q494" s="165" t="str">
        <f ca="1">IFERROR((VLOOKUP(A494,GM_Table,8,FALSE)-SUMIFS(D:D,A:A,A494,B:B,B494,C:C,C494)),"")</f>
        <v/>
      </c>
      <c r="R494" s="165" t="str">
        <f ca="1">IFERROR(CONCATENATE(VLOOKUP(A494,GM_Table,12,FALSE)," ",(VLOOKUP(A494,GM_Table,13,FALSE))),"")</f>
        <v/>
      </c>
    </row>
    <row r="495" spans="1:18" ht="15" x14ac:dyDescent="0.2">
      <c r="A495" s="155" t="s">
        <v>2026</v>
      </c>
      <c r="B495" s="169" t="s">
        <v>2985</v>
      </c>
      <c r="C495" s="169" t="s">
        <v>667</v>
      </c>
      <c r="D495" s="275">
        <v>2.46</v>
      </c>
      <c r="E495" s="285">
        <v>1471</v>
      </c>
      <c r="F495" s="285">
        <v>1400</v>
      </c>
      <c r="G495" s="171">
        <v>0</v>
      </c>
      <c r="H495" s="172">
        <v>0</v>
      </c>
      <c r="I495" s="173">
        <v>0</v>
      </c>
      <c r="J495" s="164" t="b">
        <f>IF(ISBLANK(CertifiedCrop[[#This Row],[1. Identifiant interne d’exploitation agricole*]]),"",IF(ISERROR(MATCH(CertifiedCrop[[#This Row],[1. Identifiant interne d’exploitation agricole*]],GroupMember[1. Identifiant interne d’exploitation agricole*],0)),FALSE,TRUE))</f>
        <v>1</v>
      </c>
      <c r="K495" s="164" t="b">
        <f t="array" ref="K495">IF(ISBLANK(CertifiedCrop[[#This Row],[2. Produit agricole certifié*]]),"",IF(ISERROR(MATCH(1,(#REF!=CertifiedCrop[[#This Row],[2. Produit agricole certifié*]])*(#REF!=CertifiedCrop[[#This Row],[3. Variété**]]),0)),FALSE,TRUE))</f>
        <v>0</v>
      </c>
      <c r="L495" s="21" t="s">
        <v>667</v>
      </c>
      <c r="M495" s="59" t="s">
        <v>667</v>
      </c>
      <c r="N495" s="59" t="s">
        <v>667</v>
      </c>
      <c r="O495" s="185">
        <f t="shared" si="14"/>
        <v>597.96747967479678</v>
      </c>
      <c r="P495" s="185">
        <f t="shared" si="15"/>
        <v>569.10569105691059</v>
      </c>
      <c r="Q495" s="165" t="str">
        <f ca="1">IFERROR((VLOOKUP(A495,GM_Table,8,FALSE)-SUMIFS(D:D,A:A,A495,B:B,B495,C:C,C495)),"")</f>
        <v/>
      </c>
      <c r="R495" s="165" t="str">
        <f ca="1">IFERROR(CONCATENATE(VLOOKUP(A495,GM_Table,12,FALSE)," ",(VLOOKUP(A495,GM_Table,13,FALSE))),"")</f>
        <v/>
      </c>
    </row>
    <row r="496" spans="1:18" ht="15" x14ac:dyDescent="0.2">
      <c r="A496" s="158" t="s">
        <v>2028</v>
      </c>
      <c r="B496" s="169" t="s">
        <v>2985</v>
      </c>
      <c r="C496" s="169" t="s">
        <v>667</v>
      </c>
      <c r="D496" s="275">
        <v>3.32</v>
      </c>
      <c r="E496" s="285">
        <v>1985</v>
      </c>
      <c r="F496" s="285">
        <v>1900</v>
      </c>
      <c r="G496" s="171">
        <v>0</v>
      </c>
      <c r="H496" s="172">
        <v>0</v>
      </c>
      <c r="I496" s="173">
        <v>0</v>
      </c>
      <c r="J496" s="164" t="b">
        <f>IF(ISBLANK(CertifiedCrop[[#This Row],[1. Identifiant interne d’exploitation agricole*]]),"",IF(ISERROR(MATCH(CertifiedCrop[[#This Row],[1. Identifiant interne d’exploitation agricole*]],GroupMember[1. Identifiant interne d’exploitation agricole*],0)),FALSE,TRUE))</f>
        <v>1</v>
      </c>
      <c r="K496" s="164" t="b">
        <f t="array" ref="K496">IF(ISBLANK(CertifiedCrop[[#This Row],[2. Produit agricole certifié*]]),"",IF(ISERROR(MATCH(1,(#REF!=CertifiedCrop[[#This Row],[2. Produit agricole certifié*]])*(#REF!=CertifiedCrop[[#This Row],[3. Variété**]]),0)),FALSE,TRUE))</f>
        <v>0</v>
      </c>
      <c r="L496" s="21" t="s">
        <v>667</v>
      </c>
      <c r="M496" s="59" t="s">
        <v>667</v>
      </c>
      <c r="N496" s="59" t="s">
        <v>667</v>
      </c>
      <c r="O496" s="185">
        <f t="shared" si="14"/>
        <v>597.89156626506031</v>
      </c>
      <c r="P496" s="185">
        <f t="shared" si="15"/>
        <v>572.28915662650604</v>
      </c>
      <c r="Q496" s="165" t="str">
        <f ca="1">IFERROR((VLOOKUP(A496,GM_Table,8,FALSE)-SUMIFS(D:D,A:A,A496,B:B,B496,C:C,C496)),"")</f>
        <v/>
      </c>
      <c r="R496" s="165" t="str">
        <f ca="1">IFERROR(CONCATENATE(VLOOKUP(A496,GM_Table,12,FALSE)," ",(VLOOKUP(A496,GM_Table,13,FALSE))),"")</f>
        <v/>
      </c>
    </row>
    <row r="497" spans="1:18" ht="15" x14ac:dyDescent="0.2">
      <c r="A497" s="155" t="s">
        <v>2030</v>
      </c>
      <c r="B497" s="169" t="s">
        <v>2985</v>
      </c>
      <c r="C497" s="169" t="s">
        <v>667</v>
      </c>
      <c r="D497" s="275">
        <v>2</v>
      </c>
      <c r="E497" s="285">
        <v>1150</v>
      </c>
      <c r="F497" s="285">
        <v>1100</v>
      </c>
      <c r="G497" s="171">
        <v>0</v>
      </c>
      <c r="H497" s="172">
        <v>0</v>
      </c>
      <c r="I497" s="173">
        <v>0</v>
      </c>
      <c r="J497" s="164" t="b">
        <f>IF(ISBLANK(CertifiedCrop[[#This Row],[1. Identifiant interne d’exploitation agricole*]]),"",IF(ISERROR(MATCH(CertifiedCrop[[#This Row],[1. Identifiant interne d’exploitation agricole*]],GroupMember[1. Identifiant interne d’exploitation agricole*],0)),FALSE,TRUE))</f>
        <v>1</v>
      </c>
      <c r="K497" s="164" t="b">
        <f t="array" ref="K497">IF(ISBLANK(CertifiedCrop[[#This Row],[2. Produit agricole certifié*]]),"",IF(ISERROR(MATCH(1,(#REF!=CertifiedCrop[[#This Row],[2. Produit agricole certifié*]])*(#REF!=CertifiedCrop[[#This Row],[3. Variété**]]),0)),FALSE,TRUE))</f>
        <v>0</v>
      </c>
      <c r="L497" s="21" t="s">
        <v>667</v>
      </c>
      <c r="M497" s="59" t="s">
        <v>667</v>
      </c>
      <c r="N497" s="59" t="s">
        <v>667</v>
      </c>
      <c r="O497" s="185">
        <f t="shared" si="14"/>
        <v>575</v>
      </c>
      <c r="P497" s="185">
        <f t="shared" si="15"/>
        <v>550</v>
      </c>
      <c r="Q497" s="165" t="str">
        <f ca="1">IFERROR((VLOOKUP(A497,GM_Table,8,FALSE)-SUMIFS(D:D,A:A,A497,B:B,B497,C:C,C497)),"")</f>
        <v/>
      </c>
      <c r="R497" s="165" t="str">
        <f ca="1">IFERROR(CONCATENATE(VLOOKUP(A497,GM_Table,12,FALSE)," ",(VLOOKUP(A497,GM_Table,13,FALSE))),"")</f>
        <v/>
      </c>
    </row>
    <row r="498" spans="1:18" ht="15" x14ac:dyDescent="0.2">
      <c r="A498" s="158" t="s">
        <v>2032</v>
      </c>
      <c r="B498" s="169" t="s">
        <v>2985</v>
      </c>
      <c r="C498" s="169" t="s">
        <v>667</v>
      </c>
      <c r="D498" s="275">
        <v>5</v>
      </c>
      <c r="E498" s="285">
        <v>2990</v>
      </c>
      <c r="F498" s="285">
        <v>2890</v>
      </c>
      <c r="G498" s="171">
        <v>0</v>
      </c>
      <c r="H498" s="172">
        <v>0</v>
      </c>
      <c r="I498" s="173">
        <v>0</v>
      </c>
      <c r="J498" s="164" t="b">
        <f>IF(ISBLANK(CertifiedCrop[[#This Row],[1. Identifiant interne d’exploitation agricole*]]),"",IF(ISERROR(MATCH(CertifiedCrop[[#This Row],[1. Identifiant interne d’exploitation agricole*]],GroupMember[1. Identifiant interne d’exploitation agricole*],0)),FALSE,TRUE))</f>
        <v>1</v>
      </c>
      <c r="K498" s="164" t="b">
        <f t="array" ref="K498">IF(ISBLANK(CertifiedCrop[[#This Row],[2. Produit agricole certifié*]]),"",IF(ISERROR(MATCH(1,(#REF!=CertifiedCrop[[#This Row],[2. Produit agricole certifié*]])*(#REF!=CertifiedCrop[[#This Row],[3. Variété**]]),0)),FALSE,TRUE))</f>
        <v>0</v>
      </c>
      <c r="L498" s="21" t="s">
        <v>667</v>
      </c>
      <c r="M498" s="59" t="s">
        <v>667</v>
      </c>
      <c r="N498" s="59" t="s">
        <v>667</v>
      </c>
      <c r="O498" s="185">
        <f t="shared" si="14"/>
        <v>598</v>
      </c>
      <c r="P498" s="185">
        <f t="shared" si="15"/>
        <v>578</v>
      </c>
      <c r="Q498" s="165" t="str">
        <f ca="1">IFERROR((VLOOKUP(A498,GM_Table,8,FALSE)-SUMIFS(D:D,A:A,A498,B:B,B498,C:C,C498)),"")</f>
        <v/>
      </c>
      <c r="R498" s="165" t="str">
        <f ca="1">IFERROR(CONCATENATE(VLOOKUP(A498,GM_Table,12,FALSE)," ",(VLOOKUP(A498,GM_Table,13,FALSE))),"")</f>
        <v/>
      </c>
    </row>
    <row r="499" spans="1:18" ht="15" x14ac:dyDescent="0.2">
      <c r="A499" s="155" t="s">
        <v>2034</v>
      </c>
      <c r="B499" s="169" t="s">
        <v>2985</v>
      </c>
      <c r="C499" s="169" t="s">
        <v>667</v>
      </c>
      <c r="D499" s="275">
        <v>3.87</v>
      </c>
      <c r="E499" s="285">
        <v>2314</v>
      </c>
      <c r="F499" s="285">
        <v>2200</v>
      </c>
      <c r="G499" s="171">
        <v>0</v>
      </c>
      <c r="H499" s="172">
        <v>0</v>
      </c>
      <c r="I499" s="173">
        <v>0</v>
      </c>
      <c r="J499" s="164" t="b">
        <f>IF(ISBLANK(CertifiedCrop[[#This Row],[1. Identifiant interne d’exploitation agricole*]]),"",IF(ISERROR(MATCH(CertifiedCrop[[#This Row],[1. Identifiant interne d’exploitation agricole*]],GroupMember[1. Identifiant interne d’exploitation agricole*],0)),FALSE,TRUE))</f>
        <v>1</v>
      </c>
      <c r="K499" s="164" t="b">
        <f t="array" ref="K499">IF(ISBLANK(CertifiedCrop[[#This Row],[2. Produit agricole certifié*]]),"",IF(ISERROR(MATCH(1,(#REF!=CertifiedCrop[[#This Row],[2. Produit agricole certifié*]])*(#REF!=CertifiedCrop[[#This Row],[3. Variété**]]),0)),FALSE,TRUE))</f>
        <v>0</v>
      </c>
      <c r="L499" s="21" t="s">
        <v>667</v>
      </c>
      <c r="M499" s="59" t="s">
        <v>667</v>
      </c>
      <c r="N499" s="59" t="s">
        <v>667</v>
      </c>
      <c r="O499" s="185">
        <f t="shared" ref="O499:O562" si="16">IFERROR(E499/D499,"")</f>
        <v>597.93281653746772</v>
      </c>
      <c r="P499" s="185">
        <f t="shared" ref="P499:P562" si="17">IFERROR(F499/D499,"")</f>
        <v>568.47545219638243</v>
      </c>
      <c r="Q499" s="165" t="str">
        <f ca="1">IFERROR((VLOOKUP(A499,GM_Table,8,FALSE)-SUMIFS(D:D,A:A,A499,B:B,B499,C:C,C499)),"")</f>
        <v/>
      </c>
      <c r="R499" s="165" t="str">
        <f ca="1">IFERROR(CONCATENATE(VLOOKUP(A499,GM_Table,12,FALSE)," ",(VLOOKUP(A499,GM_Table,13,FALSE))),"")</f>
        <v/>
      </c>
    </row>
    <row r="500" spans="1:18" ht="15" x14ac:dyDescent="0.2">
      <c r="A500" s="158" t="s">
        <v>2036</v>
      </c>
      <c r="B500" s="169" t="s">
        <v>2985</v>
      </c>
      <c r="C500" s="169" t="s">
        <v>667</v>
      </c>
      <c r="D500" s="275">
        <v>3</v>
      </c>
      <c r="E500" s="285">
        <v>1794</v>
      </c>
      <c r="F500" s="285">
        <v>1700</v>
      </c>
      <c r="G500" s="171">
        <v>0</v>
      </c>
      <c r="H500" s="172">
        <v>0</v>
      </c>
      <c r="I500" s="173">
        <v>0</v>
      </c>
      <c r="J500" s="164" t="b">
        <f>IF(ISBLANK(CertifiedCrop[[#This Row],[1. Identifiant interne d’exploitation agricole*]]),"",IF(ISERROR(MATCH(CertifiedCrop[[#This Row],[1. Identifiant interne d’exploitation agricole*]],GroupMember[1. Identifiant interne d’exploitation agricole*],0)),FALSE,TRUE))</f>
        <v>1</v>
      </c>
      <c r="K500" s="164" t="b">
        <f t="array" ref="K500">IF(ISBLANK(CertifiedCrop[[#This Row],[2. Produit agricole certifié*]]),"",IF(ISERROR(MATCH(1,(#REF!=CertifiedCrop[[#This Row],[2. Produit agricole certifié*]])*(#REF!=CertifiedCrop[[#This Row],[3. Variété**]]),0)),FALSE,TRUE))</f>
        <v>0</v>
      </c>
      <c r="L500" s="21" t="s">
        <v>667</v>
      </c>
      <c r="M500" s="59" t="s">
        <v>667</v>
      </c>
      <c r="N500" s="59" t="s">
        <v>667</v>
      </c>
      <c r="O500" s="185">
        <f t="shared" si="16"/>
        <v>598</v>
      </c>
      <c r="P500" s="185">
        <f t="shared" si="17"/>
        <v>566.66666666666663</v>
      </c>
      <c r="Q500" s="165" t="str">
        <f ca="1">IFERROR((VLOOKUP(A500,GM_Table,8,FALSE)-SUMIFS(D:D,A:A,A500,B:B,B500,C:C,C500)),"")</f>
        <v/>
      </c>
      <c r="R500" s="165" t="str">
        <f ca="1">IFERROR(CONCATENATE(VLOOKUP(A500,GM_Table,12,FALSE)," ",(VLOOKUP(A500,GM_Table,13,FALSE))),"")</f>
        <v/>
      </c>
    </row>
    <row r="501" spans="1:18" ht="15" x14ac:dyDescent="0.2">
      <c r="A501" s="155" t="s">
        <v>2039</v>
      </c>
      <c r="B501" s="169" t="s">
        <v>2985</v>
      </c>
      <c r="C501" s="169" t="s">
        <v>667</v>
      </c>
      <c r="D501" s="275">
        <v>4.09</v>
      </c>
      <c r="E501" s="285">
        <v>2445</v>
      </c>
      <c r="F501" s="285">
        <v>2300</v>
      </c>
      <c r="G501" s="171">
        <v>0</v>
      </c>
      <c r="H501" s="172">
        <v>0</v>
      </c>
      <c r="I501" s="173">
        <v>0</v>
      </c>
      <c r="J501" s="164" t="b">
        <f>IF(ISBLANK(CertifiedCrop[[#This Row],[1. Identifiant interne d’exploitation agricole*]]),"",IF(ISERROR(MATCH(CertifiedCrop[[#This Row],[1. Identifiant interne d’exploitation agricole*]],GroupMember[1. Identifiant interne d’exploitation agricole*],0)),FALSE,TRUE))</f>
        <v>1</v>
      </c>
      <c r="K501" s="164" t="b">
        <f t="array" ref="K501">IF(ISBLANK(CertifiedCrop[[#This Row],[2. Produit agricole certifié*]]),"",IF(ISERROR(MATCH(1,(#REF!=CertifiedCrop[[#This Row],[2. Produit agricole certifié*]])*(#REF!=CertifiedCrop[[#This Row],[3. Variété**]]),0)),FALSE,TRUE))</f>
        <v>0</v>
      </c>
      <c r="L501" s="21" t="s">
        <v>667</v>
      </c>
      <c r="M501" s="59" t="s">
        <v>667</v>
      </c>
      <c r="N501" s="59" t="s">
        <v>667</v>
      </c>
      <c r="O501" s="185">
        <f t="shared" si="16"/>
        <v>597.799511002445</v>
      </c>
      <c r="P501" s="185">
        <f t="shared" si="17"/>
        <v>562.34718826405867</v>
      </c>
      <c r="Q501" s="165" t="str">
        <f ca="1">IFERROR((VLOOKUP(A501,GM_Table,8,FALSE)-SUMIFS(D:D,A:A,A501,B:B,B501,C:C,C501)),"")</f>
        <v/>
      </c>
      <c r="R501" s="165" t="str">
        <f ca="1">IFERROR(CONCATENATE(VLOOKUP(A501,GM_Table,12,FALSE)," ",(VLOOKUP(A501,GM_Table,13,FALSE))),"")</f>
        <v/>
      </c>
    </row>
    <row r="502" spans="1:18" ht="15" x14ac:dyDescent="0.2">
      <c r="A502" s="158" t="s">
        <v>2042</v>
      </c>
      <c r="B502" s="169" t="s">
        <v>2985</v>
      </c>
      <c r="C502" s="169" t="s">
        <v>667</v>
      </c>
      <c r="D502" s="275">
        <v>3.22</v>
      </c>
      <c r="E502" s="285">
        <v>1925</v>
      </c>
      <c r="F502" s="285">
        <v>1720</v>
      </c>
      <c r="G502" s="171">
        <v>0</v>
      </c>
      <c r="H502" s="172">
        <v>0</v>
      </c>
      <c r="I502" s="173">
        <v>0</v>
      </c>
      <c r="J502" s="164" t="b">
        <f>IF(ISBLANK(CertifiedCrop[[#This Row],[1. Identifiant interne d’exploitation agricole*]]),"",IF(ISERROR(MATCH(CertifiedCrop[[#This Row],[1. Identifiant interne d’exploitation agricole*]],GroupMember[1. Identifiant interne d’exploitation agricole*],0)),FALSE,TRUE))</f>
        <v>1</v>
      </c>
      <c r="K502" s="164" t="b">
        <f t="array" ref="K502">IF(ISBLANK(CertifiedCrop[[#This Row],[2. Produit agricole certifié*]]),"",IF(ISERROR(MATCH(1,(#REF!=CertifiedCrop[[#This Row],[2. Produit agricole certifié*]])*(#REF!=CertifiedCrop[[#This Row],[3. Variété**]]),0)),FALSE,TRUE))</f>
        <v>0</v>
      </c>
      <c r="L502" s="21" t="s">
        <v>667</v>
      </c>
      <c r="M502" s="59" t="s">
        <v>667</v>
      </c>
      <c r="N502" s="59" t="s">
        <v>667</v>
      </c>
      <c r="O502" s="185">
        <f t="shared" si="16"/>
        <v>597.82608695652175</v>
      </c>
      <c r="P502" s="185">
        <f t="shared" si="17"/>
        <v>534.16149068322977</v>
      </c>
      <c r="Q502" s="165" t="str">
        <f ca="1">IFERROR((VLOOKUP(A502,GM_Table,8,FALSE)-SUMIFS(D:D,A:A,A502,B:B,B502,C:C,C502)),"")</f>
        <v/>
      </c>
      <c r="R502" s="165" t="str">
        <f ca="1">IFERROR(CONCATENATE(VLOOKUP(A502,GM_Table,12,FALSE)," ",(VLOOKUP(A502,GM_Table,13,FALSE))),"")</f>
        <v/>
      </c>
    </row>
    <row r="503" spans="1:18" ht="15" x14ac:dyDescent="0.2">
      <c r="A503" s="155" t="s">
        <v>2044</v>
      </c>
      <c r="B503" s="169" t="s">
        <v>2985</v>
      </c>
      <c r="C503" s="169" t="s">
        <v>667</v>
      </c>
      <c r="D503" s="275">
        <v>3.49</v>
      </c>
      <c r="E503" s="285">
        <v>2087</v>
      </c>
      <c r="F503" s="285">
        <v>2000</v>
      </c>
      <c r="G503" s="171">
        <v>0</v>
      </c>
      <c r="H503" s="172">
        <v>0</v>
      </c>
      <c r="I503" s="173">
        <v>0</v>
      </c>
      <c r="J503" s="164" t="b">
        <f>IF(ISBLANK(CertifiedCrop[[#This Row],[1. Identifiant interne d’exploitation agricole*]]),"",IF(ISERROR(MATCH(CertifiedCrop[[#This Row],[1. Identifiant interne d’exploitation agricole*]],GroupMember[1. Identifiant interne d’exploitation agricole*],0)),FALSE,TRUE))</f>
        <v>1</v>
      </c>
      <c r="K503" s="164" t="b">
        <f t="array" ref="K503">IF(ISBLANK(CertifiedCrop[[#This Row],[2. Produit agricole certifié*]]),"",IF(ISERROR(MATCH(1,(#REF!=CertifiedCrop[[#This Row],[2. Produit agricole certifié*]])*(#REF!=CertifiedCrop[[#This Row],[3. Variété**]]),0)),FALSE,TRUE))</f>
        <v>0</v>
      </c>
      <c r="L503" s="21" t="s">
        <v>667</v>
      </c>
      <c r="M503" s="59" t="s">
        <v>667</v>
      </c>
      <c r="N503" s="59" t="s">
        <v>667</v>
      </c>
      <c r="O503" s="185">
        <f t="shared" si="16"/>
        <v>597.99426934097414</v>
      </c>
      <c r="P503" s="185">
        <f t="shared" si="17"/>
        <v>573.06590257879657</v>
      </c>
      <c r="Q503" s="165" t="str">
        <f ca="1">IFERROR((VLOOKUP(A503,GM_Table,8,FALSE)-SUMIFS(D:D,A:A,A503,B:B,B503,C:C,C503)),"")</f>
        <v/>
      </c>
      <c r="R503" s="165" t="str">
        <f ca="1">IFERROR(CONCATENATE(VLOOKUP(A503,GM_Table,12,FALSE)," ",(VLOOKUP(A503,GM_Table,13,FALSE))),"")</f>
        <v/>
      </c>
    </row>
    <row r="504" spans="1:18" ht="15" x14ac:dyDescent="0.2">
      <c r="A504" s="158" t="s">
        <v>2047</v>
      </c>
      <c r="B504" s="169" t="s">
        <v>2985</v>
      </c>
      <c r="C504" s="169" t="s">
        <v>667</v>
      </c>
      <c r="D504" s="275">
        <v>4.7699999999999996</v>
      </c>
      <c r="E504" s="285">
        <v>2852</v>
      </c>
      <c r="F504" s="285">
        <v>2720</v>
      </c>
      <c r="G504" s="171">
        <v>0</v>
      </c>
      <c r="H504" s="172">
        <v>0</v>
      </c>
      <c r="I504" s="173">
        <v>0</v>
      </c>
      <c r="J504" s="164" t="b">
        <f>IF(ISBLANK(CertifiedCrop[[#This Row],[1. Identifiant interne d’exploitation agricole*]]),"",IF(ISERROR(MATCH(CertifiedCrop[[#This Row],[1. Identifiant interne d’exploitation agricole*]],GroupMember[1. Identifiant interne d’exploitation agricole*],0)),FALSE,TRUE))</f>
        <v>1</v>
      </c>
      <c r="K504" s="164" t="b">
        <f t="array" ref="K504">IF(ISBLANK(CertifiedCrop[[#This Row],[2. Produit agricole certifié*]]),"",IF(ISERROR(MATCH(1,(#REF!=CertifiedCrop[[#This Row],[2. Produit agricole certifié*]])*(#REF!=CertifiedCrop[[#This Row],[3. Variété**]]),0)),FALSE,TRUE))</f>
        <v>0</v>
      </c>
      <c r="L504" s="21" t="s">
        <v>667</v>
      </c>
      <c r="M504" s="59" t="s">
        <v>667</v>
      </c>
      <c r="N504" s="59" t="s">
        <v>667</v>
      </c>
      <c r="O504" s="185">
        <f t="shared" si="16"/>
        <v>597.90356394129981</v>
      </c>
      <c r="P504" s="185">
        <f t="shared" si="17"/>
        <v>570.23060796645711</v>
      </c>
      <c r="Q504" s="165" t="str">
        <f ca="1">IFERROR((VLOOKUP(A504,GM_Table,8,FALSE)-SUMIFS(D:D,A:A,A504,B:B,B504,C:C,C504)),"")</f>
        <v/>
      </c>
      <c r="R504" s="165" t="str">
        <f ca="1">IFERROR(CONCATENATE(VLOOKUP(A504,GM_Table,12,FALSE)," ",(VLOOKUP(A504,GM_Table,13,FALSE))),"")</f>
        <v/>
      </c>
    </row>
    <row r="505" spans="1:18" ht="15" x14ac:dyDescent="0.2">
      <c r="A505" s="155" t="s">
        <v>2050</v>
      </c>
      <c r="B505" s="169" t="s">
        <v>2985</v>
      </c>
      <c r="C505" s="169" t="s">
        <v>667</v>
      </c>
      <c r="D505" s="275">
        <v>3.36</v>
      </c>
      <c r="E505" s="285">
        <v>2009</v>
      </c>
      <c r="F505" s="285">
        <v>1890</v>
      </c>
      <c r="G505" s="171">
        <v>0</v>
      </c>
      <c r="H505" s="172">
        <v>0</v>
      </c>
      <c r="I505" s="173">
        <v>0</v>
      </c>
      <c r="J505" s="164" t="b">
        <f>IF(ISBLANK(CertifiedCrop[[#This Row],[1. Identifiant interne d’exploitation agricole*]]),"",IF(ISERROR(MATCH(CertifiedCrop[[#This Row],[1. Identifiant interne d’exploitation agricole*]],GroupMember[1. Identifiant interne d’exploitation agricole*],0)),FALSE,TRUE))</f>
        <v>1</v>
      </c>
      <c r="K505" s="164" t="b">
        <f t="array" ref="K505">IF(ISBLANK(CertifiedCrop[[#This Row],[2. Produit agricole certifié*]]),"",IF(ISERROR(MATCH(1,(#REF!=CertifiedCrop[[#This Row],[2. Produit agricole certifié*]])*(#REF!=CertifiedCrop[[#This Row],[3. Variété**]]),0)),FALSE,TRUE))</f>
        <v>0</v>
      </c>
      <c r="L505" s="21" t="s">
        <v>667</v>
      </c>
      <c r="M505" s="59" t="s">
        <v>667</v>
      </c>
      <c r="N505" s="59" t="s">
        <v>667</v>
      </c>
      <c r="O505" s="185">
        <f t="shared" si="16"/>
        <v>597.91666666666674</v>
      </c>
      <c r="P505" s="185">
        <f t="shared" si="17"/>
        <v>562.5</v>
      </c>
      <c r="Q505" s="165" t="str">
        <f ca="1">IFERROR((VLOOKUP(A505,GM_Table,8,FALSE)-SUMIFS(D:D,A:A,A505,B:B,B505,C:C,C505)),"")</f>
        <v/>
      </c>
      <c r="R505" s="165" t="str">
        <f ca="1">IFERROR(CONCATENATE(VLOOKUP(A505,GM_Table,12,FALSE)," ",(VLOOKUP(A505,GM_Table,13,FALSE))),"")</f>
        <v/>
      </c>
    </row>
    <row r="506" spans="1:18" ht="15" x14ac:dyDescent="0.2">
      <c r="A506" s="158" t="s">
        <v>2053</v>
      </c>
      <c r="B506" s="169" t="s">
        <v>2985</v>
      </c>
      <c r="C506" s="169" t="s">
        <v>667</v>
      </c>
      <c r="D506" s="275">
        <v>2.93</v>
      </c>
      <c r="E506" s="285">
        <v>1752</v>
      </c>
      <c r="F506" s="285">
        <v>1650</v>
      </c>
      <c r="G506" s="171">
        <v>0</v>
      </c>
      <c r="H506" s="172">
        <v>0</v>
      </c>
      <c r="I506" s="173">
        <v>0</v>
      </c>
      <c r="J506" s="164" t="b">
        <f>IF(ISBLANK(CertifiedCrop[[#This Row],[1. Identifiant interne d’exploitation agricole*]]),"",IF(ISERROR(MATCH(CertifiedCrop[[#This Row],[1. Identifiant interne d’exploitation agricole*]],GroupMember[1. Identifiant interne d’exploitation agricole*],0)),FALSE,TRUE))</f>
        <v>1</v>
      </c>
      <c r="K506" s="164" t="b">
        <f t="array" ref="K506">IF(ISBLANK(CertifiedCrop[[#This Row],[2. Produit agricole certifié*]]),"",IF(ISERROR(MATCH(1,(#REF!=CertifiedCrop[[#This Row],[2. Produit agricole certifié*]])*(#REF!=CertifiedCrop[[#This Row],[3. Variété**]]),0)),FALSE,TRUE))</f>
        <v>0</v>
      </c>
      <c r="L506" s="21" t="s">
        <v>667</v>
      </c>
      <c r="M506" s="59" t="s">
        <v>667</v>
      </c>
      <c r="N506" s="59" t="s">
        <v>667</v>
      </c>
      <c r="O506" s="185">
        <f t="shared" si="16"/>
        <v>597.95221843003412</v>
      </c>
      <c r="P506" s="185">
        <f t="shared" si="17"/>
        <v>563.13993174061432</v>
      </c>
      <c r="Q506" s="165" t="str">
        <f ca="1">IFERROR((VLOOKUP(A506,GM_Table,8,FALSE)-SUMIFS(D:D,A:A,A506,B:B,B506,C:C,C506)),"")</f>
        <v/>
      </c>
      <c r="R506" s="165" t="str">
        <f ca="1">IFERROR(CONCATENATE(VLOOKUP(A506,GM_Table,12,FALSE)," ",(VLOOKUP(A506,GM_Table,13,FALSE))),"")</f>
        <v/>
      </c>
    </row>
    <row r="507" spans="1:18" ht="15" x14ac:dyDescent="0.2">
      <c r="A507" s="155" t="s">
        <v>2056</v>
      </c>
      <c r="B507" s="169" t="s">
        <v>2985</v>
      </c>
      <c r="C507" s="169" t="s">
        <v>667</v>
      </c>
      <c r="D507" s="275">
        <v>3.71</v>
      </c>
      <c r="E507" s="285">
        <v>2218</v>
      </c>
      <c r="F507" s="285">
        <v>2100</v>
      </c>
      <c r="G507" s="171">
        <v>0</v>
      </c>
      <c r="H507" s="172">
        <v>0</v>
      </c>
      <c r="I507" s="173">
        <v>0</v>
      </c>
      <c r="J507" s="164" t="b">
        <f>IF(ISBLANK(CertifiedCrop[[#This Row],[1. Identifiant interne d’exploitation agricole*]]),"",IF(ISERROR(MATCH(CertifiedCrop[[#This Row],[1. Identifiant interne d’exploitation agricole*]],GroupMember[1. Identifiant interne d’exploitation agricole*],0)),FALSE,TRUE))</f>
        <v>1</v>
      </c>
      <c r="K507" s="164" t="b">
        <f t="array" ref="K507">IF(ISBLANK(CertifiedCrop[[#This Row],[2. Produit agricole certifié*]]),"",IF(ISERROR(MATCH(1,(#REF!=CertifiedCrop[[#This Row],[2. Produit agricole certifié*]])*(#REF!=CertifiedCrop[[#This Row],[3. Variété**]]),0)),FALSE,TRUE))</f>
        <v>0</v>
      </c>
      <c r="L507" s="21" t="s">
        <v>667</v>
      </c>
      <c r="M507" s="59" t="s">
        <v>667</v>
      </c>
      <c r="N507" s="59" t="s">
        <v>667</v>
      </c>
      <c r="O507" s="185">
        <f t="shared" si="16"/>
        <v>597.84366576819411</v>
      </c>
      <c r="P507" s="185">
        <f t="shared" si="17"/>
        <v>566.03773584905662</v>
      </c>
      <c r="Q507" s="165" t="str">
        <f ca="1">IFERROR((VLOOKUP(A507,GM_Table,8,FALSE)-SUMIFS(D:D,A:A,A507,B:B,B507,C:C,C507)),"")</f>
        <v/>
      </c>
      <c r="R507" s="165" t="str">
        <f ca="1">IFERROR(CONCATENATE(VLOOKUP(A507,GM_Table,12,FALSE)," ",(VLOOKUP(A507,GM_Table,13,FALSE))),"")</f>
        <v/>
      </c>
    </row>
    <row r="508" spans="1:18" ht="15" x14ac:dyDescent="0.2">
      <c r="A508" s="158" t="s">
        <v>2059</v>
      </c>
      <c r="B508" s="169" t="s">
        <v>2985</v>
      </c>
      <c r="C508" s="169" t="s">
        <v>667</v>
      </c>
      <c r="D508" s="275">
        <v>2.87</v>
      </c>
      <c r="E508" s="285">
        <v>1716</v>
      </c>
      <c r="F508" s="285">
        <v>1600</v>
      </c>
      <c r="G508" s="171">
        <v>0</v>
      </c>
      <c r="H508" s="172">
        <v>0</v>
      </c>
      <c r="I508" s="173">
        <v>0</v>
      </c>
      <c r="J508" s="164" t="b">
        <f>IF(ISBLANK(CertifiedCrop[[#This Row],[1. Identifiant interne d’exploitation agricole*]]),"",IF(ISERROR(MATCH(CertifiedCrop[[#This Row],[1. Identifiant interne d’exploitation agricole*]],GroupMember[1. Identifiant interne d’exploitation agricole*],0)),FALSE,TRUE))</f>
        <v>1</v>
      </c>
      <c r="K508" s="164" t="b">
        <f t="array" ref="K508">IF(ISBLANK(CertifiedCrop[[#This Row],[2. Produit agricole certifié*]]),"",IF(ISERROR(MATCH(1,(#REF!=CertifiedCrop[[#This Row],[2. Produit agricole certifié*]])*(#REF!=CertifiedCrop[[#This Row],[3. Variété**]]),0)),FALSE,TRUE))</f>
        <v>0</v>
      </c>
      <c r="L508" s="21" t="s">
        <v>667</v>
      </c>
      <c r="M508" s="59" t="s">
        <v>667</v>
      </c>
      <c r="N508" s="59" t="s">
        <v>667</v>
      </c>
      <c r="O508" s="185">
        <f t="shared" si="16"/>
        <v>597.90940766550523</v>
      </c>
      <c r="P508" s="185">
        <f t="shared" si="17"/>
        <v>557.4912891986063</v>
      </c>
      <c r="Q508" s="165" t="str">
        <f ca="1">IFERROR((VLOOKUP(A508,GM_Table,8,FALSE)-SUMIFS(D:D,A:A,A508,B:B,B508,C:C,C508)),"")</f>
        <v/>
      </c>
      <c r="R508" s="165" t="str">
        <f ca="1">IFERROR(CONCATENATE(VLOOKUP(A508,GM_Table,12,FALSE)," ",(VLOOKUP(A508,GM_Table,13,FALSE))),"")</f>
        <v/>
      </c>
    </row>
    <row r="509" spans="1:18" ht="15" x14ac:dyDescent="0.2">
      <c r="A509" s="155" t="s">
        <v>2060</v>
      </c>
      <c r="B509" s="169" t="s">
        <v>2985</v>
      </c>
      <c r="C509" s="169" t="s">
        <v>667</v>
      </c>
      <c r="D509" s="275">
        <v>2.99</v>
      </c>
      <c r="E509" s="285">
        <v>1788</v>
      </c>
      <c r="F509" s="285">
        <v>1700</v>
      </c>
      <c r="G509" s="171">
        <v>0</v>
      </c>
      <c r="H509" s="172">
        <v>0</v>
      </c>
      <c r="I509" s="173">
        <v>0</v>
      </c>
      <c r="J509" s="164" t="b">
        <f>IF(ISBLANK(CertifiedCrop[[#This Row],[1. Identifiant interne d’exploitation agricole*]]),"",IF(ISERROR(MATCH(CertifiedCrop[[#This Row],[1. Identifiant interne d’exploitation agricole*]],GroupMember[1. Identifiant interne d’exploitation agricole*],0)),FALSE,TRUE))</f>
        <v>1</v>
      </c>
      <c r="K509" s="164" t="b">
        <f t="array" ref="K509">IF(ISBLANK(CertifiedCrop[[#This Row],[2. Produit agricole certifié*]]),"",IF(ISERROR(MATCH(1,(#REF!=CertifiedCrop[[#This Row],[2. Produit agricole certifié*]])*(#REF!=CertifiedCrop[[#This Row],[3. Variété**]]),0)),FALSE,TRUE))</f>
        <v>0</v>
      </c>
      <c r="L509" s="21" t="s">
        <v>667</v>
      </c>
      <c r="M509" s="59" t="s">
        <v>667</v>
      </c>
      <c r="N509" s="59" t="s">
        <v>667</v>
      </c>
      <c r="O509" s="185">
        <f t="shared" si="16"/>
        <v>597.99331103678924</v>
      </c>
      <c r="P509" s="185">
        <f t="shared" si="17"/>
        <v>568.56187290969899</v>
      </c>
      <c r="Q509" s="165" t="str">
        <f ca="1">IFERROR((VLOOKUP(A509,GM_Table,8,FALSE)-SUMIFS(D:D,A:A,A509,B:B,B509,C:C,C509)),"")</f>
        <v/>
      </c>
      <c r="R509" s="165" t="str">
        <f ca="1">IFERROR(CONCATENATE(VLOOKUP(A509,GM_Table,12,FALSE)," ",(VLOOKUP(A509,GM_Table,13,FALSE))),"")</f>
        <v/>
      </c>
    </row>
    <row r="510" spans="1:18" ht="15" x14ac:dyDescent="0.2">
      <c r="A510" s="158" t="s">
        <v>2062</v>
      </c>
      <c r="B510" s="169" t="s">
        <v>2985</v>
      </c>
      <c r="C510" s="169" t="s">
        <v>667</v>
      </c>
      <c r="D510" s="275">
        <v>4.9800000000000004</v>
      </c>
      <c r="E510" s="285">
        <v>2978</v>
      </c>
      <c r="F510" s="285">
        <v>2880</v>
      </c>
      <c r="G510" s="171">
        <v>0</v>
      </c>
      <c r="H510" s="172">
        <v>0</v>
      </c>
      <c r="I510" s="173">
        <v>0</v>
      </c>
      <c r="J510" s="164" t="b">
        <f>IF(ISBLANK(CertifiedCrop[[#This Row],[1. Identifiant interne d’exploitation agricole*]]),"",IF(ISERROR(MATCH(CertifiedCrop[[#This Row],[1. Identifiant interne d’exploitation agricole*]],GroupMember[1. Identifiant interne d’exploitation agricole*],0)),FALSE,TRUE))</f>
        <v>1</v>
      </c>
      <c r="K510" s="164" t="b">
        <f t="array" ref="K510">IF(ISBLANK(CertifiedCrop[[#This Row],[2. Produit agricole certifié*]]),"",IF(ISERROR(MATCH(1,(#REF!=CertifiedCrop[[#This Row],[2. Produit agricole certifié*]])*(#REF!=CertifiedCrop[[#This Row],[3. Variété**]]),0)),FALSE,TRUE))</f>
        <v>0</v>
      </c>
      <c r="L510" s="21" t="s">
        <v>667</v>
      </c>
      <c r="M510" s="59" t="s">
        <v>667</v>
      </c>
      <c r="N510" s="59" t="s">
        <v>667</v>
      </c>
      <c r="O510" s="185">
        <f t="shared" si="16"/>
        <v>597.99196787148594</v>
      </c>
      <c r="P510" s="185">
        <f t="shared" si="17"/>
        <v>578.31325301204811</v>
      </c>
      <c r="Q510" s="165" t="str">
        <f ca="1">IFERROR((VLOOKUP(A510,GM_Table,8,FALSE)-SUMIFS(D:D,A:A,A510,B:B,B510,C:C,C510)),"")</f>
        <v/>
      </c>
      <c r="R510" s="165" t="str">
        <f ca="1">IFERROR(CONCATENATE(VLOOKUP(A510,GM_Table,12,FALSE)," ",(VLOOKUP(A510,GM_Table,13,FALSE))),"")</f>
        <v/>
      </c>
    </row>
    <row r="511" spans="1:18" ht="15" x14ac:dyDescent="0.2">
      <c r="A511" s="155" t="s">
        <v>2065</v>
      </c>
      <c r="B511" s="169" t="s">
        <v>2985</v>
      </c>
      <c r="C511" s="169" t="s">
        <v>667</v>
      </c>
      <c r="D511" s="275">
        <v>3.77</v>
      </c>
      <c r="E511" s="285">
        <v>2254</v>
      </c>
      <c r="F511" s="285">
        <v>2150</v>
      </c>
      <c r="G511" s="171">
        <v>0</v>
      </c>
      <c r="H511" s="172">
        <v>0</v>
      </c>
      <c r="I511" s="173">
        <v>0</v>
      </c>
      <c r="J511" s="164" t="b">
        <f>IF(ISBLANK(CertifiedCrop[[#This Row],[1. Identifiant interne d’exploitation agricole*]]),"",IF(ISERROR(MATCH(CertifiedCrop[[#This Row],[1. Identifiant interne d’exploitation agricole*]],GroupMember[1. Identifiant interne d’exploitation agricole*],0)),FALSE,TRUE))</f>
        <v>1</v>
      </c>
      <c r="K511" s="164" t="b">
        <f t="array" ref="K511">IF(ISBLANK(CertifiedCrop[[#This Row],[2. Produit agricole certifié*]]),"",IF(ISERROR(MATCH(1,(#REF!=CertifiedCrop[[#This Row],[2. Produit agricole certifié*]])*(#REF!=CertifiedCrop[[#This Row],[3. Variété**]]),0)),FALSE,TRUE))</f>
        <v>0</v>
      </c>
      <c r="L511" s="21" t="s">
        <v>667</v>
      </c>
      <c r="M511" s="59" t="s">
        <v>667</v>
      </c>
      <c r="N511" s="59" t="s">
        <v>667</v>
      </c>
      <c r="O511" s="185">
        <f t="shared" si="16"/>
        <v>597.87798408488061</v>
      </c>
      <c r="P511" s="185">
        <f t="shared" si="17"/>
        <v>570.29177718832887</v>
      </c>
      <c r="Q511" s="165" t="str">
        <f ca="1">IFERROR((VLOOKUP(A511,GM_Table,8,FALSE)-SUMIFS(D:D,A:A,A511,B:B,B511,C:C,C511)),"")</f>
        <v/>
      </c>
      <c r="R511" s="165" t="str">
        <f ca="1">IFERROR(CONCATENATE(VLOOKUP(A511,GM_Table,12,FALSE)," ",(VLOOKUP(A511,GM_Table,13,FALSE))),"")</f>
        <v/>
      </c>
    </row>
    <row r="512" spans="1:18" ht="15" x14ac:dyDescent="0.2">
      <c r="A512" s="158" t="s">
        <v>2067</v>
      </c>
      <c r="B512" s="169" t="s">
        <v>2985</v>
      </c>
      <c r="C512" s="169" t="s">
        <v>667</v>
      </c>
      <c r="D512" s="275">
        <v>2.23</v>
      </c>
      <c r="E512" s="285">
        <v>1333</v>
      </c>
      <c r="F512" s="285">
        <v>1200</v>
      </c>
      <c r="G512" s="171">
        <v>0</v>
      </c>
      <c r="H512" s="172">
        <v>0</v>
      </c>
      <c r="I512" s="173">
        <v>0</v>
      </c>
      <c r="J512" s="164" t="b">
        <f>IF(ISBLANK(CertifiedCrop[[#This Row],[1. Identifiant interne d’exploitation agricole*]]),"",IF(ISERROR(MATCH(CertifiedCrop[[#This Row],[1. Identifiant interne d’exploitation agricole*]],GroupMember[1. Identifiant interne d’exploitation agricole*],0)),FALSE,TRUE))</f>
        <v>1</v>
      </c>
      <c r="K512" s="164" t="b">
        <f t="array" ref="K512">IF(ISBLANK(CertifiedCrop[[#This Row],[2. Produit agricole certifié*]]),"",IF(ISERROR(MATCH(1,(#REF!=CertifiedCrop[[#This Row],[2. Produit agricole certifié*]])*(#REF!=CertifiedCrop[[#This Row],[3. Variété**]]),0)),FALSE,TRUE))</f>
        <v>0</v>
      </c>
      <c r="L512" s="21" t="s">
        <v>667</v>
      </c>
      <c r="M512" s="59" t="s">
        <v>667</v>
      </c>
      <c r="N512" s="59" t="s">
        <v>667</v>
      </c>
      <c r="O512" s="185">
        <f t="shared" si="16"/>
        <v>597.75784753363234</v>
      </c>
      <c r="P512" s="185">
        <f t="shared" si="17"/>
        <v>538.11659192825107</v>
      </c>
      <c r="Q512" s="165" t="str">
        <f ca="1">IFERROR((VLOOKUP(A512,GM_Table,8,FALSE)-SUMIFS(D:D,A:A,A512,B:B,B512,C:C,C512)),"")</f>
        <v/>
      </c>
      <c r="R512" s="165" t="str">
        <f ca="1">IFERROR(CONCATENATE(VLOOKUP(A512,GM_Table,12,FALSE)," ",(VLOOKUP(A512,GM_Table,13,FALSE))),"")</f>
        <v/>
      </c>
    </row>
    <row r="513" spans="1:18" ht="15" x14ac:dyDescent="0.2">
      <c r="A513" s="155" t="s">
        <v>2068</v>
      </c>
      <c r="B513" s="169" t="s">
        <v>2985</v>
      </c>
      <c r="C513" s="169" t="s">
        <v>667</v>
      </c>
      <c r="D513" s="275">
        <v>2</v>
      </c>
      <c r="E513" s="285">
        <v>1160</v>
      </c>
      <c r="F513" s="285">
        <v>1100</v>
      </c>
      <c r="G513" s="171">
        <v>0</v>
      </c>
      <c r="H513" s="172">
        <v>0</v>
      </c>
      <c r="I513" s="173">
        <v>0</v>
      </c>
      <c r="J513" s="164" t="b">
        <f>IF(ISBLANK(CertifiedCrop[[#This Row],[1. Identifiant interne d’exploitation agricole*]]),"",IF(ISERROR(MATCH(CertifiedCrop[[#This Row],[1. Identifiant interne d’exploitation agricole*]],GroupMember[1. Identifiant interne d’exploitation agricole*],0)),FALSE,TRUE))</f>
        <v>1</v>
      </c>
      <c r="K513" s="164" t="b">
        <f t="array" ref="K513">IF(ISBLANK(CertifiedCrop[[#This Row],[2. Produit agricole certifié*]]),"",IF(ISERROR(MATCH(1,(#REF!=CertifiedCrop[[#This Row],[2. Produit agricole certifié*]])*(#REF!=CertifiedCrop[[#This Row],[3. Variété**]]),0)),FALSE,TRUE))</f>
        <v>0</v>
      </c>
      <c r="L513" s="21" t="s">
        <v>667</v>
      </c>
      <c r="M513" s="59" t="s">
        <v>667</v>
      </c>
      <c r="N513" s="59" t="s">
        <v>667</v>
      </c>
      <c r="O513" s="185">
        <f t="shared" si="16"/>
        <v>580</v>
      </c>
      <c r="P513" s="185">
        <f t="shared" si="17"/>
        <v>550</v>
      </c>
      <c r="Q513" s="165" t="str">
        <f ca="1">IFERROR((VLOOKUP(A513,GM_Table,8,FALSE)-SUMIFS(D:D,A:A,A513,B:B,B513,C:C,C513)),"")</f>
        <v/>
      </c>
      <c r="R513" s="165" t="str">
        <f ca="1">IFERROR(CONCATENATE(VLOOKUP(A513,GM_Table,12,FALSE)," ",(VLOOKUP(A513,GM_Table,13,FALSE))),"")</f>
        <v/>
      </c>
    </row>
    <row r="514" spans="1:18" ht="15" x14ac:dyDescent="0.2">
      <c r="A514" s="158" t="s">
        <v>2070</v>
      </c>
      <c r="B514" s="169" t="s">
        <v>2985</v>
      </c>
      <c r="C514" s="169" t="s">
        <v>667</v>
      </c>
      <c r="D514" s="275">
        <v>3.75</v>
      </c>
      <c r="E514" s="285">
        <v>2242</v>
      </c>
      <c r="F514" s="285">
        <v>2100</v>
      </c>
      <c r="G514" s="171">
        <v>0</v>
      </c>
      <c r="H514" s="172">
        <v>0</v>
      </c>
      <c r="I514" s="173">
        <v>0</v>
      </c>
      <c r="J514" s="164" t="b">
        <f>IF(ISBLANK(CertifiedCrop[[#This Row],[1. Identifiant interne d’exploitation agricole*]]),"",IF(ISERROR(MATCH(CertifiedCrop[[#This Row],[1. Identifiant interne d’exploitation agricole*]],GroupMember[1. Identifiant interne d’exploitation agricole*],0)),FALSE,TRUE))</f>
        <v>1</v>
      </c>
      <c r="K514" s="164" t="b">
        <f t="array" ref="K514">IF(ISBLANK(CertifiedCrop[[#This Row],[2. Produit agricole certifié*]]),"",IF(ISERROR(MATCH(1,(#REF!=CertifiedCrop[[#This Row],[2. Produit agricole certifié*]])*(#REF!=CertifiedCrop[[#This Row],[3. Variété**]]),0)),FALSE,TRUE))</f>
        <v>0</v>
      </c>
      <c r="L514" s="21" t="s">
        <v>667</v>
      </c>
      <c r="M514" s="59" t="s">
        <v>667</v>
      </c>
      <c r="N514" s="59" t="s">
        <v>667</v>
      </c>
      <c r="O514" s="185">
        <f t="shared" si="16"/>
        <v>597.86666666666667</v>
      </c>
      <c r="P514" s="185">
        <f t="shared" si="17"/>
        <v>560</v>
      </c>
      <c r="Q514" s="165" t="str">
        <f ca="1">IFERROR((VLOOKUP(A514,GM_Table,8,FALSE)-SUMIFS(D:D,A:A,A514,B:B,B514,C:C,C514)),"")</f>
        <v/>
      </c>
      <c r="R514" s="165" t="str">
        <f ca="1">IFERROR(CONCATENATE(VLOOKUP(A514,GM_Table,12,FALSE)," ",(VLOOKUP(A514,GM_Table,13,FALSE))),"")</f>
        <v/>
      </c>
    </row>
    <row r="515" spans="1:18" ht="15" x14ac:dyDescent="0.2">
      <c r="A515" s="155" t="s">
        <v>2072</v>
      </c>
      <c r="B515" s="169" t="s">
        <v>2985</v>
      </c>
      <c r="C515" s="169" t="s">
        <v>667</v>
      </c>
      <c r="D515" s="275">
        <v>4.1100000000000003</v>
      </c>
      <c r="E515" s="285">
        <v>2457</v>
      </c>
      <c r="F515" s="285">
        <v>2320</v>
      </c>
      <c r="G515" s="171">
        <v>0</v>
      </c>
      <c r="H515" s="172">
        <v>0</v>
      </c>
      <c r="I515" s="173">
        <v>0</v>
      </c>
      <c r="J515" s="164" t="b">
        <f>IF(ISBLANK(CertifiedCrop[[#This Row],[1. Identifiant interne d’exploitation agricole*]]),"",IF(ISERROR(MATCH(CertifiedCrop[[#This Row],[1. Identifiant interne d’exploitation agricole*]],GroupMember[1. Identifiant interne d’exploitation agricole*],0)),FALSE,TRUE))</f>
        <v>1</v>
      </c>
      <c r="K515" s="164" t="b">
        <f t="array" ref="K515">IF(ISBLANK(CertifiedCrop[[#This Row],[2. Produit agricole certifié*]]),"",IF(ISERROR(MATCH(1,(#REF!=CertifiedCrop[[#This Row],[2. Produit agricole certifié*]])*(#REF!=CertifiedCrop[[#This Row],[3. Variété**]]),0)),FALSE,TRUE))</f>
        <v>0</v>
      </c>
      <c r="L515" s="21" t="s">
        <v>667</v>
      </c>
      <c r="M515" s="59" t="s">
        <v>667</v>
      </c>
      <c r="N515" s="59" t="s">
        <v>667</v>
      </c>
      <c r="O515" s="185">
        <f t="shared" si="16"/>
        <v>597.81021897810217</v>
      </c>
      <c r="P515" s="185">
        <f t="shared" si="17"/>
        <v>564.4768856447688</v>
      </c>
      <c r="Q515" s="165" t="str">
        <f ca="1">IFERROR((VLOOKUP(A515,GM_Table,8,FALSE)-SUMIFS(D:D,A:A,A515,B:B,B515,C:C,C515)),"")</f>
        <v/>
      </c>
      <c r="R515" s="165" t="str">
        <f ca="1">IFERROR(CONCATENATE(VLOOKUP(A515,GM_Table,12,FALSE)," ",(VLOOKUP(A515,GM_Table,13,FALSE))),"")</f>
        <v/>
      </c>
    </row>
    <row r="516" spans="1:18" ht="15" x14ac:dyDescent="0.2">
      <c r="A516" s="158" t="s">
        <v>2074</v>
      </c>
      <c r="B516" s="169" t="s">
        <v>2985</v>
      </c>
      <c r="C516" s="169" t="s">
        <v>667</v>
      </c>
      <c r="D516" s="275">
        <v>4.76</v>
      </c>
      <c r="E516" s="285">
        <v>2846</v>
      </c>
      <c r="F516" s="285">
        <v>2700</v>
      </c>
      <c r="G516" s="171">
        <v>0</v>
      </c>
      <c r="H516" s="172">
        <v>0</v>
      </c>
      <c r="I516" s="173">
        <v>0</v>
      </c>
      <c r="J516" s="164" t="b">
        <f>IF(ISBLANK(CertifiedCrop[[#This Row],[1. Identifiant interne d’exploitation agricole*]]),"",IF(ISERROR(MATCH(CertifiedCrop[[#This Row],[1. Identifiant interne d’exploitation agricole*]],GroupMember[1. Identifiant interne d’exploitation agricole*],0)),FALSE,TRUE))</f>
        <v>1</v>
      </c>
      <c r="K516" s="164" t="b">
        <f t="array" ref="K516">IF(ISBLANK(CertifiedCrop[[#This Row],[2. Produit agricole certifié*]]),"",IF(ISERROR(MATCH(1,(#REF!=CertifiedCrop[[#This Row],[2. Produit agricole certifié*]])*(#REF!=CertifiedCrop[[#This Row],[3. Variété**]]),0)),FALSE,TRUE))</f>
        <v>0</v>
      </c>
      <c r="L516" s="21" t="s">
        <v>667</v>
      </c>
      <c r="M516" s="59" t="s">
        <v>667</v>
      </c>
      <c r="N516" s="59" t="s">
        <v>667</v>
      </c>
      <c r="O516" s="185">
        <f t="shared" si="16"/>
        <v>597.89915966386559</v>
      </c>
      <c r="P516" s="185">
        <f t="shared" si="17"/>
        <v>567.22689075630251</v>
      </c>
      <c r="Q516" s="165" t="str">
        <f ca="1">IFERROR((VLOOKUP(A516,GM_Table,8,FALSE)-SUMIFS(D:D,A:A,A516,B:B,B516,C:C,C516)),"")</f>
        <v/>
      </c>
      <c r="R516" s="165" t="str">
        <f ca="1">IFERROR(CONCATENATE(VLOOKUP(A516,GM_Table,12,FALSE)," ",(VLOOKUP(A516,GM_Table,13,FALSE))),"")</f>
        <v/>
      </c>
    </row>
    <row r="517" spans="1:18" ht="15" x14ac:dyDescent="0.2">
      <c r="A517" s="155" t="s">
        <v>2076</v>
      </c>
      <c r="B517" s="169" t="s">
        <v>2985</v>
      </c>
      <c r="C517" s="169" t="s">
        <v>667</v>
      </c>
      <c r="D517" s="275">
        <v>2.87</v>
      </c>
      <c r="E517" s="285">
        <v>1716</v>
      </c>
      <c r="F517" s="285">
        <v>1644</v>
      </c>
      <c r="G517" s="171">
        <v>0</v>
      </c>
      <c r="H517" s="172">
        <v>0</v>
      </c>
      <c r="I517" s="173">
        <v>0</v>
      </c>
      <c r="J517" s="164" t="b">
        <f>IF(ISBLANK(CertifiedCrop[[#This Row],[1. Identifiant interne d’exploitation agricole*]]),"",IF(ISERROR(MATCH(CertifiedCrop[[#This Row],[1. Identifiant interne d’exploitation agricole*]],GroupMember[1. Identifiant interne d’exploitation agricole*],0)),FALSE,TRUE))</f>
        <v>1</v>
      </c>
      <c r="K517" s="164" t="b">
        <f t="array" ref="K517">IF(ISBLANK(CertifiedCrop[[#This Row],[2. Produit agricole certifié*]]),"",IF(ISERROR(MATCH(1,(#REF!=CertifiedCrop[[#This Row],[2. Produit agricole certifié*]])*(#REF!=CertifiedCrop[[#This Row],[3. Variété**]]),0)),FALSE,TRUE))</f>
        <v>0</v>
      </c>
      <c r="L517" s="21" t="s">
        <v>667</v>
      </c>
      <c r="M517" s="59" t="s">
        <v>667</v>
      </c>
      <c r="N517" s="59" t="s">
        <v>667</v>
      </c>
      <c r="O517" s="185">
        <f t="shared" si="16"/>
        <v>597.90940766550523</v>
      </c>
      <c r="P517" s="185">
        <f t="shared" si="17"/>
        <v>572.82229965156796</v>
      </c>
      <c r="Q517" s="165" t="str">
        <f ca="1">IFERROR((VLOOKUP(A517,GM_Table,8,FALSE)-SUMIFS(D:D,A:A,A517,B:B,B517,C:C,C517)),"")</f>
        <v/>
      </c>
      <c r="R517" s="165" t="str">
        <f ca="1">IFERROR(CONCATENATE(VLOOKUP(A517,GM_Table,12,FALSE)," ",(VLOOKUP(A517,GM_Table,13,FALSE))),"")</f>
        <v/>
      </c>
    </row>
    <row r="518" spans="1:18" ht="15" x14ac:dyDescent="0.2">
      <c r="A518" s="158" t="s">
        <v>2078</v>
      </c>
      <c r="B518" s="169" t="s">
        <v>2985</v>
      </c>
      <c r="C518" s="169" t="s">
        <v>667</v>
      </c>
      <c r="D518" s="275">
        <v>2.86</v>
      </c>
      <c r="E518" s="285">
        <v>1710</v>
      </c>
      <c r="F518" s="285">
        <v>1655</v>
      </c>
      <c r="G518" s="171">
        <v>0</v>
      </c>
      <c r="H518" s="172">
        <v>0</v>
      </c>
      <c r="I518" s="173">
        <v>0</v>
      </c>
      <c r="J518" s="164" t="b">
        <f>IF(ISBLANK(CertifiedCrop[[#This Row],[1. Identifiant interne d’exploitation agricole*]]),"",IF(ISERROR(MATCH(CertifiedCrop[[#This Row],[1. Identifiant interne d’exploitation agricole*]],GroupMember[1. Identifiant interne d’exploitation agricole*],0)),FALSE,TRUE))</f>
        <v>1</v>
      </c>
      <c r="K518" s="164" t="b">
        <f t="array" ref="K518">IF(ISBLANK(CertifiedCrop[[#This Row],[2. Produit agricole certifié*]]),"",IF(ISERROR(MATCH(1,(#REF!=CertifiedCrop[[#This Row],[2. Produit agricole certifié*]])*(#REF!=CertifiedCrop[[#This Row],[3. Variété**]]),0)),FALSE,TRUE))</f>
        <v>0</v>
      </c>
      <c r="L518" s="21" t="s">
        <v>667</v>
      </c>
      <c r="M518" s="59" t="s">
        <v>667</v>
      </c>
      <c r="N518" s="59" t="s">
        <v>667</v>
      </c>
      <c r="O518" s="185">
        <f t="shared" si="16"/>
        <v>597.90209790209792</v>
      </c>
      <c r="P518" s="185">
        <f t="shared" si="17"/>
        <v>578.67132867132875</v>
      </c>
      <c r="Q518" s="165" t="str">
        <f ca="1">IFERROR((VLOOKUP(A518,GM_Table,8,FALSE)-SUMIFS(D:D,A:A,A518,B:B,B518,C:C,C518)),"")</f>
        <v/>
      </c>
      <c r="R518" s="165" t="str">
        <f ca="1">IFERROR(CONCATENATE(VLOOKUP(A518,GM_Table,12,FALSE)," ",(VLOOKUP(A518,GM_Table,13,FALSE))),"")</f>
        <v/>
      </c>
    </row>
    <row r="519" spans="1:18" ht="15" x14ac:dyDescent="0.2">
      <c r="A519" s="155" t="s">
        <v>2081</v>
      </c>
      <c r="B519" s="169" t="s">
        <v>2985</v>
      </c>
      <c r="C519" s="169" t="s">
        <v>667</v>
      </c>
      <c r="D519" s="275">
        <v>2.71</v>
      </c>
      <c r="E519" s="285">
        <v>1620</v>
      </c>
      <c r="F519" s="285">
        <v>1500</v>
      </c>
      <c r="G519" s="171">
        <v>0</v>
      </c>
      <c r="H519" s="172">
        <v>0</v>
      </c>
      <c r="I519" s="173">
        <v>0</v>
      </c>
      <c r="J519" s="164" t="b">
        <f>IF(ISBLANK(CertifiedCrop[[#This Row],[1. Identifiant interne d’exploitation agricole*]]),"",IF(ISERROR(MATCH(CertifiedCrop[[#This Row],[1. Identifiant interne d’exploitation agricole*]],GroupMember[1. Identifiant interne d’exploitation agricole*],0)),FALSE,TRUE))</f>
        <v>1</v>
      </c>
      <c r="K519" s="164" t="b">
        <f t="array" ref="K519">IF(ISBLANK(CertifiedCrop[[#This Row],[2. Produit agricole certifié*]]),"",IF(ISERROR(MATCH(1,(#REF!=CertifiedCrop[[#This Row],[2. Produit agricole certifié*]])*(#REF!=CertifiedCrop[[#This Row],[3. Variété**]]),0)),FALSE,TRUE))</f>
        <v>0</v>
      </c>
      <c r="L519" s="21" t="s">
        <v>667</v>
      </c>
      <c r="M519" s="59" t="s">
        <v>667</v>
      </c>
      <c r="N519" s="59" t="s">
        <v>667</v>
      </c>
      <c r="O519" s="185">
        <f t="shared" si="16"/>
        <v>597.78597785977865</v>
      </c>
      <c r="P519" s="185">
        <f t="shared" si="17"/>
        <v>553.50553505535061</v>
      </c>
      <c r="Q519" s="165" t="str">
        <f ca="1">IFERROR((VLOOKUP(A519,GM_Table,8,FALSE)-SUMIFS(D:D,A:A,A519,B:B,B519,C:C,C519)),"")</f>
        <v/>
      </c>
      <c r="R519" s="165" t="str">
        <f ca="1">IFERROR(CONCATENATE(VLOOKUP(A519,GM_Table,12,FALSE)," ",(VLOOKUP(A519,GM_Table,13,FALSE))),"")</f>
        <v/>
      </c>
    </row>
    <row r="520" spans="1:18" ht="15" x14ac:dyDescent="0.2">
      <c r="A520" s="158" t="s">
        <v>2084</v>
      </c>
      <c r="B520" s="169" t="s">
        <v>2985</v>
      </c>
      <c r="C520" s="169" t="s">
        <v>667</v>
      </c>
      <c r="D520" s="275">
        <v>3.61</v>
      </c>
      <c r="E520" s="285">
        <v>2158</v>
      </c>
      <c r="F520" s="285">
        <v>2050</v>
      </c>
      <c r="G520" s="171">
        <v>0</v>
      </c>
      <c r="H520" s="172">
        <v>0</v>
      </c>
      <c r="I520" s="173">
        <v>0</v>
      </c>
      <c r="J520" s="164" t="b">
        <f>IF(ISBLANK(CertifiedCrop[[#This Row],[1. Identifiant interne d’exploitation agricole*]]),"",IF(ISERROR(MATCH(CertifiedCrop[[#This Row],[1. Identifiant interne d’exploitation agricole*]],GroupMember[1. Identifiant interne d’exploitation agricole*],0)),FALSE,TRUE))</f>
        <v>1</v>
      </c>
      <c r="K520" s="164" t="b">
        <f t="array" ref="K520">IF(ISBLANK(CertifiedCrop[[#This Row],[2. Produit agricole certifié*]]),"",IF(ISERROR(MATCH(1,(#REF!=CertifiedCrop[[#This Row],[2. Produit agricole certifié*]])*(#REF!=CertifiedCrop[[#This Row],[3. Variété**]]),0)),FALSE,TRUE))</f>
        <v>0</v>
      </c>
      <c r="L520" s="21" t="s">
        <v>667</v>
      </c>
      <c r="M520" s="59" t="s">
        <v>667</v>
      </c>
      <c r="N520" s="59" t="s">
        <v>667</v>
      </c>
      <c r="O520" s="185">
        <f t="shared" si="16"/>
        <v>597.7839335180056</v>
      </c>
      <c r="P520" s="185">
        <f t="shared" si="17"/>
        <v>567.86703601108036</v>
      </c>
      <c r="Q520" s="165" t="str">
        <f ca="1">IFERROR((VLOOKUP(A520,GM_Table,8,FALSE)-SUMIFS(D:D,A:A,A520,B:B,B520,C:C,C520)),"")</f>
        <v/>
      </c>
      <c r="R520" s="165" t="str">
        <f ca="1">IFERROR(CONCATENATE(VLOOKUP(A520,GM_Table,12,FALSE)," ",(VLOOKUP(A520,GM_Table,13,FALSE))),"")</f>
        <v/>
      </c>
    </row>
    <row r="521" spans="1:18" ht="15" x14ac:dyDescent="0.2">
      <c r="A521" s="155" t="s">
        <v>2086</v>
      </c>
      <c r="B521" s="169" t="s">
        <v>2985</v>
      </c>
      <c r="C521" s="169" t="s">
        <v>667</v>
      </c>
      <c r="D521" s="275">
        <v>2.5099999999999998</v>
      </c>
      <c r="E521" s="285">
        <v>1500</v>
      </c>
      <c r="F521" s="285">
        <v>1400</v>
      </c>
      <c r="G521" s="171">
        <v>0</v>
      </c>
      <c r="H521" s="172">
        <v>0</v>
      </c>
      <c r="I521" s="173">
        <v>0</v>
      </c>
      <c r="J521" s="164" t="b">
        <f>IF(ISBLANK(CertifiedCrop[[#This Row],[1. Identifiant interne d’exploitation agricole*]]),"",IF(ISERROR(MATCH(CertifiedCrop[[#This Row],[1. Identifiant interne d’exploitation agricole*]],GroupMember[1. Identifiant interne d’exploitation agricole*],0)),FALSE,TRUE))</f>
        <v>1</v>
      </c>
      <c r="K521" s="164" t="b">
        <f t="array" ref="K521">IF(ISBLANK(CertifiedCrop[[#This Row],[2. Produit agricole certifié*]]),"",IF(ISERROR(MATCH(1,(#REF!=CertifiedCrop[[#This Row],[2. Produit agricole certifié*]])*(#REF!=CertifiedCrop[[#This Row],[3. Variété**]]),0)),FALSE,TRUE))</f>
        <v>0</v>
      </c>
      <c r="L521" s="21" t="s">
        <v>667</v>
      </c>
      <c r="M521" s="59" t="s">
        <v>667</v>
      </c>
      <c r="N521" s="59" t="s">
        <v>667</v>
      </c>
      <c r="O521" s="185">
        <f t="shared" si="16"/>
        <v>597.60956175298804</v>
      </c>
      <c r="P521" s="185">
        <f t="shared" si="17"/>
        <v>557.76892430278895</v>
      </c>
      <c r="Q521" s="165" t="str">
        <f ca="1">IFERROR((VLOOKUP(A521,GM_Table,8,FALSE)-SUMIFS(D:D,A:A,A521,B:B,B521,C:C,C521)),"")</f>
        <v/>
      </c>
      <c r="R521" s="165" t="str">
        <f ca="1">IFERROR(CONCATENATE(VLOOKUP(A521,GM_Table,12,FALSE)," ",(VLOOKUP(A521,GM_Table,13,FALSE))),"")</f>
        <v/>
      </c>
    </row>
    <row r="522" spans="1:18" ht="15" x14ac:dyDescent="0.2">
      <c r="A522" s="158" t="s">
        <v>2088</v>
      </c>
      <c r="B522" s="169" t="s">
        <v>2985</v>
      </c>
      <c r="C522" s="169" t="s">
        <v>667</v>
      </c>
      <c r="D522" s="275">
        <v>2.93</v>
      </c>
      <c r="E522" s="285">
        <v>1752</v>
      </c>
      <c r="F522" s="285">
        <v>1650</v>
      </c>
      <c r="G522" s="171">
        <v>0</v>
      </c>
      <c r="H522" s="172">
        <v>0</v>
      </c>
      <c r="I522" s="173">
        <v>0</v>
      </c>
      <c r="J522" s="164" t="b">
        <f>IF(ISBLANK(CertifiedCrop[[#This Row],[1. Identifiant interne d’exploitation agricole*]]),"",IF(ISERROR(MATCH(CertifiedCrop[[#This Row],[1. Identifiant interne d’exploitation agricole*]],GroupMember[1. Identifiant interne d’exploitation agricole*],0)),FALSE,TRUE))</f>
        <v>1</v>
      </c>
      <c r="K522" s="164" t="b">
        <f t="array" ref="K522">IF(ISBLANK(CertifiedCrop[[#This Row],[2. Produit agricole certifié*]]),"",IF(ISERROR(MATCH(1,(#REF!=CertifiedCrop[[#This Row],[2. Produit agricole certifié*]])*(#REF!=CertifiedCrop[[#This Row],[3. Variété**]]),0)),FALSE,TRUE))</f>
        <v>0</v>
      </c>
      <c r="L522" s="21" t="s">
        <v>667</v>
      </c>
      <c r="M522" s="59" t="s">
        <v>667</v>
      </c>
      <c r="N522" s="59" t="s">
        <v>667</v>
      </c>
      <c r="O522" s="185">
        <f t="shared" si="16"/>
        <v>597.95221843003412</v>
      </c>
      <c r="P522" s="185">
        <f t="shared" si="17"/>
        <v>563.13993174061432</v>
      </c>
      <c r="Q522" s="165" t="str">
        <f ca="1">IFERROR((VLOOKUP(A522,GM_Table,8,FALSE)-SUMIFS(D:D,A:A,A522,B:B,B522,C:C,C522)),"")</f>
        <v/>
      </c>
      <c r="R522" s="165" t="str">
        <f ca="1">IFERROR(CONCATENATE(VLOOKUP(A522,GM_Table,12,FALSE)," ",(VLOOKUP(A522,GM_Table,13,FALSE))),"")</f>
        <v/>
      </c>
    </row>
    <row r="523" spans="1:18" ht="15" x14ac:dyDescent="0.2">
      <c r="A523" s="155" t="s">
        <v>2090</v>
      </c>
      <c r="B523" s="169" t="s">
        <v>2985</v>
      </c>
      <c r="C523" s="169" t="s">
        <v>667</v>
      </c>
      <c r="D523" s="275">
        <v>2.75</v>
      </c>
      <c r="E523" s="285">
        <v>1644</v>
      </c>
      <c r="F523" s="285">
        <v>1550</v>
      </c>
      <c r="G523" s="171">
        <v>0</v>
      </c>
      <c r="H523" s="172">
        <v>0</v>
      </c>
      <c r="I523" s="173">
        <v>0</v>
      </c>
      <c r="J523" s="164" t="b">
        <f>IF(ISBLANK(CertifiedCrop[[#This Row],[1. Identifiant interne d’exploitation agricole*]]),"",IF(ISERROR(MATCH(CertifiedCrop[[#This Row],[1. Identifiant interne d’exploitation agricole*]],GroupMember[1. Identifiant interne d’exploitation agricole*],0)),FALSE,TRUE))</f>
        <v>1</v>
      </c>
      <c r="K523" s="164" t="b">
        <f t="array" ref="K523">IF(ISBLANK(CertifiedCrop[[#This Row],[2. Produit agricole certifié*]]),"",IF(ISERROR(MATCH(1,(#REF!=CertifiedCrop[[#This Row],[2. Produit agricole certifié*]])*(#REF!=CertifiedCrop[[#This Row],[3. Variété**]]),0)),FALSE,TRUE))</f>
        <v>0</v>
      </c>
      <c r="L523" s="21" t="s">
        <v>667</v>
      </c>
      <c r="M523" s="59" t="s">
        <v>667</v>
      </c>
      <c r="N523" s="59" t="s">
        <v>667</v>
      </c>
      <c r="O523" s="185">
        <f t="shared" si="16"/>
        <v>597.81818181818187</v>
      </c>
      <c r="P523" s="185">
        <f t="shared" si="17"/>
        <v>563.63636363636363</v>
      </c>
      <c r="Q523" s="165" t="str">
        <f ca="1">IFERROR((VLOOKUP(A523,GM_Table,8,FALSE)-SUMIFS(D:D,A:A,A523,B:B,B523,C:C,C523)),"")</f>
        <v/>
      </c>
      <c r="R523" s="165" t="str">
        <f ca="1">IFERROR(CONCATENATE(VLOOKUP(A523,GM_Table,12,FALSE)," ",(VLOOKUP(A523,GM_Table,13,FALSE))),"")</f>
        <v/>
      </c>
    </row>
    <row r="524" spans="1:18" ht="15" x14ac:dyDescent="0.2">
      <c r="A524" s="158" t="s">
        <v>2092</v>
      </c>
      <c r="B524" s="169" t="s">
        <v>2985</v>
      </c>
      <c r="C524" s="169" t="s">
        <v>667</v>
      </c>
      <c r="D524" s="275">
        <v>2.62</v>
      </c>
      <c r="E524" s="285">
        <v>1500</v>
      </c>
      <c r="F524" s="285">
        <v>1388</v>
      </c>
      <c r="G524" s="171">
        <v>0</v>
      </c>
      <c r="H524" s="172">
        <v>0</v>
      </c>
      <c r="I524" s="173">
        <v>0</v>
      </c>
      <c r="J524" s="164" t="b">
        <f>IF(ISBLANK(CertifiedCrop[[#This Row],[1. Identifiant interne d’exploitation agricole*]]),"",IF(ISERROR(MATCH(CertifiedCrop[[#This Row],[1. Identifiant interne d’exploitation agricole*]],GroupMember[1. Identifiant interne d’exploitation agricole*],0)),FALSE,TRUE))</f>
        <v>1</v>
      </c>
      <c r="K524" s="164" t="b">
        <f t="array" ref="K524">IF(ISBLANK(CertifiedCrop[[#This Row],[2. Produit agricole certifié*]]),"",IF(ISERROR(MATCH(1,(#REF!=CertifiedCrop[[#This Row],[2. Produit agricole certifié*]])*(#REF!=CertifiedCrop[[#This Row],[3. Variété**]]),0)),FALSE,TRUE))</f>
        <v>0</v>
      </c>
      <c r="L524" s="21" t="s">
        <v>667</v>
      </c>
      <c r="M524" s="59" t="s">
        <v>667</v>
      </c>
      <c r="N524" s="59" t="s">
        <v>667</v>
      </c>
      <c r="O524" s="185">
        <f t="shared" si="16"/>
        <v>572.51908396946567</v>
      </c>
      <c r="P524" s="185">
        <f t="shared" si="17"/>
        <v>529.7709923664122</v>
      </c>
      <c r="Q524" s="165" t="str">
        <f ca="1">IFERROR((VLOOKUP(A524,GM_Table,8,FALSE)-SUMIFS(D:D,A:A,A524,B:B,B524,C:C,C524)),"")</f>
        <v/>
      </c>
      <c r="R524" s="165" t="str">
        <f ca="1">IFERROR(CONCATENATE(VLOOKUP(A524,GM_Table,12,FALSE)," ",(VLOOKUP(A524,GM_Table,13,FALSE))),"")</f>
        <v/>
      </c>
    </row>
    <row r="525" spans="1:18" ht="15" x14ac:dyDescent="0.2">
      <c r="A525" s="155" t="s">
        <v>2095</v>
      </c>
      <c r="B525" s="169" t="s">
        <v>2985</v>
      </c>
      <c r="C525" s="169" t="s">
        <v>667</v>
      </c>
      <c r="D525" s="275">
        <v>2.81</v>
      </c>
      <c r="E525" s="285">
        <v>1680</v>
      </c>
      <c r="F525" s="285">
        <v>1600</v>
      </c>
      <c r="G525" s="171">
        <v>0</v>
      </c>
      <c r="H525" s="172">
        <v>0</v>
      </c>
      <c r="I525" s="173">
        <v>0</v>
      </c>
      <c r="J525" s="164" t="b">
        <f>IF(ISBLANK(CertifiedCrop[[#This Row],[1. Identifiant interne d’exploitation agricole*]]),"",IF(ISERROR(MATCH(CertifiedCrop[[#This Row],[1. Identifiant interne d’exploitation agricole*]],GroupMember[1. Identifiant interne d’exploitation agricole*],0)),FALSE,TRUE))</f>
        <v>1</v>
      </c>
      <c r="K525" s="164" t="b">
        <f t="array" ref="K525">IF(ISBLANK(CertifiedCrop[[#This Row],[2. Produit agricole certifié*]]),"",IF(ISERROR(MATCH(1,(#REF!=CertifiedCrop[[#This Row],[2. Produit agricole certifié*]])*(#REF!=CertifiedCrop[[#This Row],[3. Variété**]]),0)),FALSE,TRUE))</f>
        <v>0</v>
      </c>
      <c r="L525" s="21" t="s">
        <v>667</v>
      </c>
      <c r="M525" s="59" t="s">
        <v>667</v>
      </c>
      <c r="N525" s="59" t="s">
        <v>667</v>
      </c>
      <c r="O525" s="185">
        <f t="shared" si="16"/>
        <v>597.86476868327406</v>
      </c>
      <c r="P525" s="185">
        <f t="shared" si="17"/>
        <v>569.39501779359432</v>
      </c>
      <c r="Q525" s="165" t="str">
        <f ca="1">IFERROR((VLOOKUP(A525,GM_Table,8,FALSE)-SUMIFS(D:D,A:A,A525,B:B,B525,C:C,C525)),"")</f>
        <v/>
      </c>
      <c r="R525" s="165" t="str">
        <f ca="1">IFERROR(CONCATENATE(VLOOKUP(A525,GM_Table,12,FALSE)," ",(VLOOKUP(A525,GM_Table,13,FALSE))),"")</f>
        <v/>
      </c>
    </row>
    <row r="526" spans="1:18" ht="15" x14ac:dyDescent="0.2">
      <c r="A526" s="158" t="s">
        <v>2098</v>
      </c>
      <c r="B526" s="169" t="s">
        <v>2985</v>
      </c>
      <c r="C526" s="169" t="s">
        <v>667</v>
      </c>
      <c r="D526" s="275">
        <v>4</v>
      </c>
      <c r="E526" s="285">
        <v>2392</v>
      </c>
      <c r="F526" s="285">
        <v>2250</v>
      </c>
      <c r="G526" s="171">
        <v>0</v>
      </c>
      <c r="H526" s="172">
        <v>0</v>
      </c>
      <c r="I526" s="173">
        <v>0</v>
      </c>
      <c r="J526" s="164" t="b">
        <f>IF(ISBLANK(CertifiedCrop[[#This Row],[1. Identifiant interne d’exploitation agricole*]]),"",IF(ISERROR(MATCH(CertifiedCrop[[#This Row],[1. Identifiant interne d’exploitation agricole*]],GroupMember[1. Identifiant interne d’exploitation agricole*],0)),FALSE,TRUE))</f>
        <v>1</v>
      </c>
      <c r="K526" s="164" t="b">
        <f t="array" ref="K526">IF(ISBLANK(CertifiedCrop[[#This Row],[2. Produit agricole certifié*]]),"",IF(ISERROR(MATCH(1,(#REF!=CertifiedCrop[[#This Row],[2. Produit agricole certifié*]])*(#REF!=CertifiedCrop[[#This Row],[3. Variété**]]),0)),FALSE,TRUE))</f>
        <v>0</v>
      </c>
      <c r="L526" s="21" t="s">
        <v>667</v>
      </c>
      <c r="M526" s="59" t="s">
        <v>667</v>
      </c>
      <c r="N526" s="59" t="s">
        <v>667</v>
      </c>
      <c r="O526" s="185">
        <f t="shared" si="16"/>
        <v>598</v>
      </c>
      <c r="P526" s="185">
        <f t="shared" si="17"/>
        <v>562.5</v>
      </c>
      <c r="Q526" s="165" t="str">
        <f ca="1">IFERROR((VLOOKUP(A526,GM_Table,8,FALSE)-SUMIFS(D:D,A:A,A526,B:B,B526,C:C,C526)),"")</f>
        <v/>
      </c>
      <c r="R526" s="165" t="str">
        <f ca="1">IFERROR(CONCATENATE(VLOOKUP(A526,GM_Table,12,FALSE)," ",(VLOOKUP(A526,GM_Table,13,FALSE))),"")</f>
        <v/>
      </c>
    </row>
    <row r="527" spans="1:18" ht="15" x14ac:dyDescent="0.2">
      <c r="A527" s="155" t="s">
        <v>2100</v>
      </c>
      <c r="B527" s="169" t="s">
        <v>2985</v>
      </c>
      <c r="C527" s="169" t="s">
        <v>667</v>
      </c>
      <c r="D527" s="275">
        <v>2.5</v>
      </c>
      <c r="E527" s="285">
        <v>1495</v>
      </c>
      <c r="F527" s="285">
        <v>1390</v>
      </c>
      <c r="G527" s="171">
        <v>0</v>
      </c>
      <c r="H527" s="172">
        <v>0</v>
      </c>
      <c r="I527" s="173">
        <v>0</v>
      </c>
      <c r="J527" s="164" t="b">
        <f>IF(ISBLANK(CertifiedCrop[[#This Row],[1. Identifiant interne d’exploitation agricole*]]),"",IF(ISERROR(MATCH(CertifiedCrop[[#This Row],[1. Identifiant interne d’exploitation agricole*]],GroupMember[1. Identifiant interne d’exploitation agricole*],0)),FALSE,TRUE))</f>
        <v>1</v>
      </c>
      <c r="K527" s="164" t="b">
        <f t="array" ref="K527">IF(ISBLANK(CertifiedCrop[[#This Row],[2. Produit agricole certifié*]]),"",IF(ISERROR(MATCH(1,(#REF!=CertifiedCrop[[#This Row],[2. Produit agricole certifié*]])*(#REF!=CertifiedCrop[[#This Row],[3. Variété**]]),0)),FALSE,TRUE))</f>
        <v>0</v>
      </c>
      <c r="L527" s="21" t="s">
        <v>667</v>
      </c>
      <c r="M527" s="59" t="s">
        <v>667</v>
      </c>
      <c r="N527" s="59" t="s">
        <v>667</v>
      </c>
      <c r="O527" s="185">
        <f t="shared" si="16"/>
        <v>598</v>
      </c>
      <c r="P527" s="185">
        <f t="shared" si="17"/>
        <v>556</v>
      </c>
      <c r="Q527" s="165" t="str">
        <f ca="1">IFERROR((VLOOKUP(A527,GM_Table,8,FALSE)-SUMIFS(D:D,A:A,A527,B:B,B527,C:C,C527)),"")</f>
        <v/>
      </c>
      <c r="R527" s="165" t="str">
        <f ca="1">IFERROR(CONCATENATE(VLOOKUP(A527,GM_Table,12,FALSE)," ",(VLOOKUP(A527,GM_Table,13,FALSE))),"")</f>
        <v/>
      </c>
    </row>
    <row r="528" spans="1:18" ht="15" x14ac:dyDescent="0.2">
      <c r="A528" s="158" t="s">
        <v>2102</v>
      </c>
      <c r="B528" s="169" t="s">
        <v>2985</v>
      </c>
      <c r="C528" s="169" t="s">
        <v>667</v>
      </c>
      <c r="D528" s="275">
        <v>3.2</v>
      </c>
      <c r="E528" s="285">
        <v>1913</v>
      </c>
      <c r="F528" s="285">
        <v>1850</v>
      </c>
      <c r="G528" s="171">
        <v>0</v>
      </c>
      <c r="H528" s="172">
        <v>0</v>
      </c>
      <c r="I528" s="173">
        <v>0</v>
      </c>
      <c r="J528" s="164" t="b">
        <f>IF(ISBLANK(CertifiedCrop[[#This Row],[1. Identifiant interne d’exploitation agricole*]]),"",IF(ISERROR(MATCH(CertifiedCrop[[#This Row],[1. Identifiant interne d’exploitation agricole*]],GroupMember[1. Identifiant interne d’exploitation agricole*],0)),FALSE,TRUE))</f>
        <v>1</v>
      </c>
      <c r="K528" s="164" t="b">
        <f t="array" ref="K528">IF(ISBLANK(CertifiedCrop[[#This Row],[2. Produit agricole certifié*]]),"",IF(ISERROR(MATCH(1,(#REF!=CertifiedCrop[[#This Row],[2. Produit agricole certifié*]])*(#REF!=CertifiedCrop[[#This Row],[3. Variété**]]),0)),FALSE,TRUE))</f>
        <v>0</v>
      </c>
      <c r="L528" s="21" t="s">
        <v>667</v>
      </c>
      <c r="M528" s="59" t="s">
        <v>667</v>
      </c>
      <c r="N528" s="59" t="s">
        <v>667</v>
      </c>
      <c r="O528" s="185">
        <f t="shared" si="16"/>
        <v>597.8125</v>
      </c>
      <c r="P528" s="185">
        <f t="shared" si="17"/>
        <v>578.125</v>
      </c>
      <c r="Q528" s="165" t="str">
        <f ca="1">IFERROR((VLOOKUP(A528,GM_Table,8,FALSE)-SUMIFS(D:D,A:A,A528,B:B,B528,C:C,C528)),"")</f>
        <v/>
      </c>
      <c r="R528" s="165" t="str">
        <f ca="1">IFERROR(CONCATENATE(VLOOKUP(A528,GM_Table,12,FALSE)," ",(VLOOKUP(A528,GM_Table,13,FALSE))),"")</f>
        <v/>
      </c>
    </row>
    <row r="529" spans="1:18" ht="15" x14ac:dyDescent="0.2">
      <c r="A529" s="155" t="s">
        <v>2104</v>
      </c>
      <c r="B529" s="169" t="s">
        <v>2985</v>
      </c>
      <c r="C529" s="169" t="s">
        <v>667</v>
      </c>
      <c r="D529" s="275">
        <v>3.44</v>
      </c>
      <c r="E529" s="285">
        <v>2057</v>
      </c>
      <c r="F529" s="285">
        <v>1920</v>
      </c>
      <c r="G529" s="171">
        <v>0</v>
      </c>
      <c r="H529" s="172">
        <v>0</v>
      </c>
      <c r="I529" s="173">
        <v>0</v>
      </c>
      <c r="J529" s="164" t="b">
        <f>IF(ISBLANK(CertifiedCrop[[#This Row],[1. Identifiant interne d’exploitation agricole*]]),"",IF(ISERROR(MATCH(CertifiedCrop[[#This Row],[1. Identifiant interne d’exploitation agricole*]],GroupMember[1. Identifiant interne d’exploitation agricole*],0)),FALSE,TRUE))</f>
        <v>1</v>
      </c>
      <c r="K529" s="164" t="b">
        <f t="array" ref="K529">IF(ISBLANK(CertifiedCrop[[#This Row],[2. Produit agricole certifié*]]),"",IF(ISERROR(MATCH(1,(#REF!=CertifiedCrop[[#This Row],[2. Produit agricole certifié*]])*(#REF!=CertifiedCrop[[#This Row],[3. Variété**]]),0)),FALSE,TRUE))</f>
        <v>0</v>
      </c>
      <c r="L529" s="21" t="s">
        <v>667</v>
      </c>
      <c r="M529" s="59" t="s">
        <v>667</v>
      </c>
      <c r="N529" s="59" t="s">
        <v>667</v>
      </c>
      <c r="O529" s="185">
        <f t="shared" si="16"/>
        <v>597.96511627906978</v>
      </c>
      <c r="P529" s="185">
        <f t="shared" si="17"/>
        <v>558.1395348837209</v>
      </c>
      <c r="Q529" s="165" t="str">
        <f ca="1">IFERROR((VLOOKUP(A529,GM_Table,8,FALSE)-SUMIFS(D:D,A:A,A529,B:B,B529,C:C,C529)),"")</f>
        <v/>
      </c>
      <c r="R529" s="165" t="str">
        <f ca="1">IFERROR(CONCATENATE(VLOOKUP(A529,GM_Table,12,FALSE)," ",(VLOOKUP(A529,GM_Table,13,FALSE))),"")</f>
        <v/>
      </c>
    </row>
    <row r="530" spans="1:18" ht="15" x14ac:dyDescent="0.2">
      <c r="A530" s="158" t="s">
        <v>2107</v>
      </c>
      <c r="B530" s="169" t="s">
        <v>2985</v>
      </c>
      <c r="C530" s="169" t="s">
        <v>667</v>
      </c>
      <c r="D530" s="275">
        <v>4.0199999999999996</v>
      </c>
      <c r="E530" s="285">
        <v>2403</v>
      </c>
      <c r="F530" s="285">
        <v>2300</v>
      </c>
      <c r="G530" s="171">
        <v>0</v>
      </c>
      <c r="H530" s="172">
        <v>0</v>
      </c>
      <c r="I530" s="173">
        <v>0</v>
      </c>
      <c r="J530" s="164" t="b">
        <f>IF(ISBLANK(CertifiedCrop[[#This Row],[1. Identifiant interne d’exploitation agricole*]]),"",IF(ISERROR(MATCH(CertifiedCrop[[#This Row],[1. Identifiant interne d’exploitation agricole*]],GroupMember[1. Identifiant interne d’exploitation agricole*],0)),FALSE,TRUE))</f>
        <v>1</v>
      </c>
      <c r="K530" s="164" t="b">
        <f t="array" ref="K530">IF(ISBLANK(CertifiedCrop[[#This Row],[2. Produit agricole certifié*]]),"",IF(ISERROR(MATCH(1,(#REF!=CertifiedCrop[[#This Row],[2. Produit agricole certifié*]])*(#REF!=CertifiedCrop[[#This Row],[3. Variété**]]),0)),FALSE,TRUE))</f>
        <v>0</v>
      </c>
      <c r="L530" s="21" t="s">
        <v>667</v>
      </c>
      <c r="M530" s="59" t="s">
        <v>667</v>
      </c>
      <c r="N530" s="59" t="s">
        <v>667</v>
      </c>
      <c r="O530" s="185">
        <f t="shared" si="16"/>
        <v>597.7611940298508</v>
      </c>
      <c r="P530" s="185">
        <f t="shared" si="17"/>
        <v>572.13930348258714</v>
      </c>
      <c r="Q530" s="165" t="str">
        <f ca="1">IFERROR((VLOOKUP(A530,GM_Table,8,FALSE)-SUMIFS(D:D,A:A,A530,B:B,B530,C:C,C530)),"")</f>
        <v/>
      </c>
      <c r="R530" s="165" t="str">
        <f ca="1">IFERROR(CONCATENATE(VLOOKUP(A530,GM_Table,12,FALSE)," ",(VLOOKUP(A530,GM_Table,13,FALSE))),"")</f>
        <v/>
      </c>
    </row>
    <row r="531" spans="1:18" ht="15" x14ac:dyDescent="0.2">
      <c r="A531" s="155" t="s">
        <v>2110</v>
      </c>
      <c r="B531" s="169" t="s">
        <v>2985</v>
      </c>
      <c r="C531" s="169" t="s">
        <v>667</v>
      </c>
      <c r="D531" s="275">
        <v>2.25</v>
      </c>
      <c r="E531" s="285">
        <v>1345</v>
      </c>
      <c r="F531" s="285">
        <v>1288</v>
      </c>
      <c r="G531" s="171">
        <v>0</v>
      </c>
      <c r="H531" s="172">
        <v>0</v>
      </c>
      <c r="I531" s="173">
        <v>0</v>
      </c>
      <c r="J531" s="164" t="b">
        <f>IF(ISBLANK(CertifiedCrop[[#This Row],[1. Identifiant interne d’exploitation agricole*]]),"",IF(ISERROR(MATCH(CertifiedCrop[[#This Row],[1. Identifiant interne d’exploitation agricole*]],GroupMember[1. Identifiant interne d’exploitation agricole*],0)),FALSE,TRUE))</f>
        <v>1</v>
      </c>
      <c r="K531" s="164" t="b">
        <f t="array" ref="K531">IF(ISBLANK(CertifiedCrop[[#This Row],[2. Produit agricole certifié*]]),"",IF(ISERROR(MATCH(1,(#REF!=CertifiedCrop[[#This Row],[2. Produit agricole certifié*]])*(#REF!=CertifiedCrop[[#This Row],[3. Variété**]]),0)),FALSE,TRUE))</f>
        <v>0</v>
      </c>
      <c r="L531" s="21" t="s">
        <v>667</v>
      </c>
      <c r="M531" s="59" t="s">
        <v>667</v>
      </c>
      <c r="N531" s="59" t="s">
        <v>667</v>
      </c>
      <c r="O531" s="185">
        <f t="shared" si="16"/>
        <v>597.77777777777783</v>
      </c>
      <c r="P531" s="185">
        <f t="shared" si="17"/>
        <v>572.44444444444446</v>
      </c>
      <c r="Q531" s="165" t="str">
        <f ca="1">IFERROR((VLOOKUP(A531,GM_Table,8,FALSE)-SUMIFS(D:D,A:A,A531,B:B,B531,C:C,C531)),"")</f>
        <v/>
      </c>
      <c r="R531" s="165" t="str">
        <f ca="1">IFERROR(CONCATENATE(VLOOKUP(A531,GM_Table,12,FALSE)," ",(VLOOKUP(A531,GM_Table,13,FALSE))),"")</f>
        <v/>
      </c>
    </row>
    <row r="532" spans="1:18" ht="15" x14ac:dyDescent="0.2">
      <c r="A532" s="158" t="s">
        <v>2112</v>
      </c>
      <c r="B532" s="169" t="s">
        <v>2985</v>
      </c>
      <c r="C532" s="169" t="s">
        <v>667</v>
      </c>
      <c r="D532" s="275">
        <v>6.18</v>
      </c>
      <c r="E532" s="285">
        <v>3695</v>
      </c>
      <c r="F532" s="285">
        <v>3520</v>
      </c>
      <c r="G532" s="171">
        <v>0</v>
      </c>
      <c r="H532" s="172">
        <v>0</v>
      </c>
      <c r="I532" s="173">
        <v>0</v>
      </c>
      <c r="J532" s="164" t="b">
        <f>IF(ISBLANK(CertifiedCrop[[#This Row],[1. Identifiant interne d’exploitation agricole*]]),"",IF(ISERROR(MATCH(CertifiedCrop[[#This Row],[1. Identifiant interne d’exploitation agricole*]],GroupMember[1. Identifiant interne d’exploitation agricole*],0)),FALSE,TRUE))</f>
        <v>1</v>
      </c>
      <c r="K532" s="164" t="b">
        <f t="array" ref="K532">IF(ISBLANK(CertifiedCrop[[#This Row],[2. Produit agricole certifié*]]),"",IF(ISERROR(MATCH(1,(#REF!=CertifiedCrop[[#This Row],[2. Produit agricole certifié*]])*(#REF!=CertifiedCrop[[#This Row],[3. Variété**]]),0)),FALSE,TRUE))</f>
        <v>0</v>
      </c>
      <c r="L532" s="21" t="s">
        <v>667</v>
      </c>
      <c r="M532" s="59" t="s">
        <v>667</v>
      </c>
      <c r="N532" s="59" t="s">
        <v>667</v>
      </c>
      <c r="O532" s="185">
        <f t="shared" si="16"/>
        <v>597.89644012944984</v>
      </c>
      <c r="P532" s="185">
        <f t="shared" si="17"/>
        <v>569.57928802589004</v>
      </c>
      <c r="Q532" s="165" t="str">
        <f ca="1">IFERROR((VLOOKUP(A532,GM_Table,8,FALSE)-SUMIFS(D:D,A:A,A532,B:B,B532,C:C,C532)),"")</f>
        <v/>
      </c>
      <c r="R532" s="165" t="str">
        <f ca="1">IFERROR(CONCATENATE(VLOOKUP(A532,GM_Table,12,FALSE)," ",(VLOOKUP(A532,GM_Table,13,FALSE))),"")</f>
        <v/>
      </c>
    </row>
    <row r="533" spans="1:18" ht="15" x14ac:dyDescent="0.2">
      <c r="A533" s="155" t="s">
        <v>2115</v>
      </c>
      <c r="B533" s="169" t="s">
        <v>2985</v>
      </c>
      <c r="C533" s="169" t="s">
        <v>667</v>
      </c>
      <c r="D533" s="275">
        <v>3.82</v>
      </c>
      <c r="E533" s="285">
        <v>2284</v>
      </c>
      <c r="F533" s="285">
        <v>2100</v>
      </c>
      <c r="G533" s="171">
        <v>0</v>
      </c>
      <c r="H533" s="172">
        <v>0</v>
      </c>
      <c r="I533" s="173">
        <v>0</v>
      </c>
      <c r="J533" s="164" t="b">
        <f>IF(ISBLANK(CertifiedCrop[[#This Row],[1. Identifiant interne d’exploitation agricole*]]),"",IF(ISERROR(MATCH(CertifiedCrop[[#This Row],[1. Identifiant interne d’exploitation agricole*]],GroupMember[1. Identifiant interne d’exploitation agricole*],0)),FALSE,TRUE))</f>
        <v>1</v>
      </c>
      <c r="K533" s="164" t="b">
        <f t="array" ref="K533">IF(ISBLANK(CertifiedCrop[[#This Row],[2. Produit agricole certifié*]]),"",IF(ISERROR(MATCH(1,(#REF!=CertifiedCrop[[#This Row],[2. Produit agricole certifié*]])*(#REF!=CertifiedCrop[[#This Row],[3. Variété**]]),0)),FALSE,TRUE))</f>
        <v>0</v>
      </c>
      <c r="L533" s="21" t="s">
        <v>667</v>
      </c>
      <c r="M533" s="59" t="s">
        <v>667</v>
      </c>
      <c r="N533" s="59" t="s">
        <v>667</v>
      </c>
      <c r="O533" s="185">
        <f t="shared" si="16"/>
        <v>597.90575916230364</v>
      </c>
      <c r="P533" s="185">
        <f t="shared" si="17"/>
        <v>549.73821989528801</v>
      </c>
      <c r="Q533" s="165" t="str">
        <f ca="1">IFERROR((VLOOKUP(A533,GM_Table,8,FALSE)-SUMIFS(D:D,A:A,A533,B:B,B533,C:C,C533)),"")</f>
        <v/>
      </c>
      <c r="R533" s="165" t="str">
        <f ca="1">IFERROR(CONCATENATE(VLOOKUP(A533,GM_Table,12,FALSE)," ",(VLOOKUP(A533,GM_Table,13,FALSE))),"")</f>
        <v/>
      </c>
    </row>
    <row r="534" spans="1:18" ht="15" x14ac:dyDescent="0.2">
      <c r="A534" s="158" t="s">
        <v>2118</v>
      </c>
      <c r="B534" s="169" t="s">
        <v>2985</v>
      </c>
      <c r="C534" s="169" t="s">
        <v>667</v>
      </c>
      <c r="D534" s="275">
        <v>2.21</v>
      </c>
      <c r="E534" s="285">
        <v>1321</v>
      </c>
      <c r="F534" s="285">
        <v>1255</v>
      </c>
      <c r="G534" s="171">
        <v>0</v>
      </c>
      <c r="H534" s="172">
        <v>0</v>
      </c>
      <c r="I534" s="173">
        <v>0</v>
      </c>
      <c r="J534" s="164" t="b">
        <f>IF(ISBLANK(CertifiedCrop[[#This Row],[1. Identifiant interne d’exploitation agricole*]]),"",IF(ISERROR(MATCH(CertifiedCrop[[#This Row],[1. Identifiant interne d’exploitation agricole*]],GroupMember[1. Identifiant interne d’exploitation agricole*],0)),FALSE,TRUE))</f>
        <v>1</v>
      </c>
      <c r="K534" s="164" t="b">
        <f t="array" ref="K534">IF(ISBLANK(CertifiedCrop[[#This Row],[2. Produit agricole certifié*]]),"",IF(ISERROR(MATCH(1,(#REF!=CertifiedCrop[[#This Row],[2. Produit agricole certifié*]])*(#REF!=CertifiedCrop[[#This Row],[3. Variété**]]),0)),FALSE,TRUE))</f>
        <v>0</v>
      </c>
      <c r="L534" s="21" t="s">
        <v>667</v>
      </c>
      <c r="M534" s="59" t="s">
        <v>667</v>
      </c>
      <c r="N534" s="59" t="s">
        <v>667</v>
      </c>
      <c r="O534" s="185">
        <f t="shared" si="16"/>
        <v>597.73755656108597</v>
      </c>
      <c r="P534" s="185">
        <f t="shared" si="17"/>
        <v>567.87330316742077</v>
      </c>
      <c r="Q534" s="165" t="str">
        <f ca="1">IFERROR((VLOOKUP(A534,GM_Table,8,FALSE)-SUMIFS(D:D,A:A,A534,B:B,B534,C:C,C534)),"")</f>
        <v/>
      </c>
      <c r="R534" s="165" t="str">
        <f ca="1">IFERROR(CONCATENATE(VLOOKUP(A534,GM_Table,12,FALSE)," ",(VLOOKUP(A534,GM_Table,13,FALSE))),"")</f>
        <v/>
      </c>
    </row>
    <row r="535" spans="1:18" ht="15" x14ac:dyDescent="0.2">
      <c r="A535" s="155" t="s">
        <v>2121</v>
      </c>
      <c r="B535" s="169" t="s">
        <v>2985</v>
      </c>
      <c r="C535" s="169" t="s">
        <v>667</v>
      </c>
      <c r="D535" s="275">
        <v>3</v>
      </c>
      <c r="E535" s="285">
        <v>1794</v>
      </c>
      <c r="F535" s="285">
        <v>1700</v>
      </c>
      <c r="G535" s="171">
        <v>0</v>
      </c>
      <c r="H535" s="172">
        <v>0</v>
      </c>
      <c r="I535" s="173">
        <v>0</v>
      </c>
      <c r="J535" s="164" t="b">
        <f>IF(ISBLANK(CertifiedCrop[[#This Row],[1. Identifiant interne d’exploitation agricole*]]),"",IF(ISERROR(MATCH(CertifiedCrop[[#This Row],[1. Identifiant interne d’exploitation agricole*]],GroupMember[1. Identifiant interne d’exploitation agricole*],0)),FALSE,TRUE))</f>
        <v>1</v>
      </c>
      <c r="K535" s="164" t="b">
        <f t="array" ref="K535">IF(ISBLANK(CertifiedCrop[[#This Row],[2. Produit agricole certifié*]]),"",IF(ISERROR(MATCH(1,(#REF!=CertifiedCrop[[#This Row],[2. Produit agricole certifié*]])*(#REF!=CertifiedCrop[[#This Row],[3. Variété**]]),0)),FALSE,TRUE))</f>
        <v>0</v>
      </c>
      <c r="L535" s="21" t="s">
        <v>667</v>
      </c>
      <c r="M535" s="59" t="s">
        <v>667</v>
      </c>
      <c r="N535" s="59" t="s">
        <v>667</v>
      </c>
      <c r="O535" s="185">
        <f t="shared" si="16"/>
        <v>598</v>
      </c>
      <c r="P535" s="185">
        <f t="shared" si="17"/>
        <v>566.66666666666663</v>
      </c>
      <c r="Q535" s="165" t="str">
        <f ca="1">IFERROR((VLOOKUP(A535,GM_Table,8,FALSE)-SUMIFS(D:D,A:A,A535,B:B,B535,C:C,C535)),"")</f>
        <v/>
      </c>
      <c r="R535" s="165" t="str">
        <f ca="1">IFERROR(CONCATENATE(VLOOKUP(A535,GM_Table,12,FALSE)," ",(VLOOKUP(A535,GM_Table,13,FALSE))),"")</f>
        <v/>
      </c>
    </row>
    <row r="536" spans="1:18" ht="15" x14ac:dyDescent="0.2">
      <c r="A536" s="158" t="s">
        <v>2123</v>
      </c>
      <c r="B536" s="169" t="s">
        <v>2985</v>
      </c>
      <c r="C536" s="169" t="s">
        <v>667</v>
      </c>
      <c r="D536" s="275">
        <v>2.62</v>
      </c>
      <c r="E536" s="285">
        <v>1566</v>
      </c>
      <c r="F536" s="285">
        <v>1490</v>
      </c>
      <c r="G536" s="171">
        <v>0</v>
      </c>
      <c r="H536" s="172">
        <v>0</v>
      </c>
      <c r="I536" s="173">
        <v>0</v>
      </c>
      <c r="J536" s="164" t="b">
        <f>IF(ISBLANK(CertifiedCrop[[#This Row],[1. Identifiant interne d’exploitation agricole*]]),"",IF(ISERROR(MATCH(CertifiedCrop[[#This Row],[1. Identifiant interne d’exploitation agricole*]],GroupMember[1. Identifiant interne d’exploitation agricole*],0)),FALSE,TRUE))</f>
        <v>1</v>
      </c>
      <c r="K536" s="164" t="b">
        <f t="array" ref="K536">IF(ISBLANK(CertifiedCrop[[#This Row],[2. Produit agricole certifié*]]),"",IF(ISERROR(MATCH(1,(#REF!=CertifiedCrop[[#This Row],[2. Produit agricole certifié*]])*(#REF!=CertifiedCrop[[#This Row],[3. Variété**]]),0)),FALSE,TRUE))</f>
        <v>0</v>
      </c>
      <c r="L536" s="21" t="s">
        <v>667</v>
      </c>
      <c r="M536" s="59" t="s">
        <v>667</v>
      </c>
      <c r="N536" s="59" t="s">
        <v>667</v>
      </c>
      <c r="O536" s="185">
        <f t="shared" si="16"/>
        <v>597.70992366412213</v>
      </c>
      <c r="P536" s="185">
        <f t="shared" si="17"/>
        <v>568.70229007633588</v>
      </c>
      <c r="Q536" s="165" t="str">
        <f ca="1">IFERROR((VLOOKUP(A536,GM_Table,8,FALSE)-SUMIFS(D:D,A:A,A536,B:B,B536,C:C,C536)),"")</f>
        <v/>
      </c>
      <c r="R536" s="165" t="str">
        <f ca="1">IFERROR(CONCATENATE(VLOOKUP(A536,GM_Table,12,FALSE)," ",(VLOOKUP(A536,GM_Table,13,FALSE))),"")</f>
        <v/>
      </c>
    </row>
    <row r="537" spans="1:18" ht="15" x14ac:dyDescent="0.2">
      <c r="A537" s="155" t="s">
        <v>2126</v>
      </c>
      <c r="B537" s="169" t="s">
        <v>2985</v>
      </c>
      <c r="C537" s="169" t="s">
        <v>667</v>
      </c>
      <c r="D537" s="275">
        <v>2.74</v>
      </c>
      <c r="E537" s="285">
        <v>1638</v>
      </c>
      <c r="F537" s="285">
        <v>1500</v>
      </c>
      <c r="G537" s="171">
        <v>0</v>
      </c>
      <c r="H537" s="172">
        <v>0</v>
      </c>
      <c r="I537" s="173">
        <v>0</v>
      </c>
      <c r="J537" s="164" t="b">
        <f>IF(ISBLANK(CertifiedCrop[[#This Row],[1. Identifiant interne d’exploitation agricole*]]),"",IF(ISERROR(MATCH(CertifiedCrop[[#This Row],[1. Identifiant interne d’exploitation agricole*]],GroupMember[1. Identifiant interne d’exploitation agricole*],0)),FALSE,TRUE))</f>
        <v>1</v>
      </c>
      <c r="K537" s="164" t="b">
        <f t="array" ref="K537">IF(ISBLANK(CertifiedCrop[[#This Row],[2. Produit agricole certifié*]]),"",IF(ISERROR(MATCH(1,(#REF!=CertifiedCrop[[#This Row],[2. Produit agricole certifié*]])*(#REF!=CertifiedCrop[[#This Row],[3. Variété**]]),0)),FALSE,TRUE))</f>
        <v>0</v>
      </c>
      <c r="L537" s="21" t="s">
        <v>667</v>
      </c>
      <c r="M537" s="59" t="s">
        <v>667</v>
      </c>
      <c r="N537" s="59" t="s">
        <v>667</v>
      </c>
      <c r="O537" s="185">
        <f t="shared" si="16"/>
        <v>597.81021897810217</v>
      </c>
      <c r="P537" s="185">
        <f t="shared" si="17"/>
        <v>547.44525547445255</v>
      </c>
      <c r="Q537" s="165" t="str">
        <f ca="1">IFERROR((VLOOKUP(A537,GM_Table,8,FALSE)-SUMIFS(D:D,A:A,A537,B:B,B537,C:C,C537)),"")</f>
        <v/>
      </c>
      <c r="R537" s="165" t="str">
        <f ca="1">IFERROR(CONCATENATE(VLOOKUP(A537,GM_Table,12,FALSE)," ",(VLOOKUP(A537,GM_Table,13,FALSE))),"")</f>
        <v/>
      </c>
    </row>
    <row r="538" spans="1:18" ht="15" x14ac:dyDescent="0.2">
      <c r="A538" s="158" t="s">
        <v>2128</v>
      </c>
      <c r="B538" s="169" t="s">
        <v>2985</v>
      </c>
      <c r="C538" s="169" t="s">
        <v>667</v>
      </c>
      <c r="D538" s="275">
        <v>3</v>
      </c>
      <c r="E538" s="285">
        <v>1794</v>
      </c>
      <c r="F538" s="285">
        <v>1700</v>
      </c>
      <c r="G538" s="171">
        <v>0</v>
      </c>
      <c r="H538" s="172">
        <v>0</v>
      </c>
      <c r="I538" s="173">
        <v>0</v>
      </c>
      <c r="J538" s="164" t="b">
        <f>IF(ISBLANK(CertifiedCrop[[#This Row],[1. Identifiant interne d’exploitation agricole*]]),"",IF(ISERROR(MATCH(CertifiedCrop[[#This Row],[1. Identifiant interne d’exploitation agricole*]],GroupMember[1. Identifiant interne d’exploitation agricole*],0)),FALSE,TRUE))</f>
        <v>1</v>
      </c>
      <c r="K538" s="164" t="b">
        <f t="array" ref="K538">IF(ISBLANK(CertifiedCrop[[#This Row],[2. Produit agricole certifié*]]),"",IF(ISERROR(MATCH(1,(#REF!=CertifiedCrop[[#This Row],[2. Produit agricole certifié*]])*(#REF!=CertifiedCrop[[#This Row],[3. Variété**]]),0)),FALSE,TRUE))</f>
        <v>0</v>
      </c>
      <c r="L538" s="21" t="s">
        <v>667</v>
      </c>
      <c r="M538" s="59" t="s">
        <v>667</v>
      </c>
      <c r="N538" s="59" t="s">
        <v>667</v>
      </c>
      <c r="O538" s="185">
        <f t="shared" si="16"/>
        <v>598</v>
      </c>
      <c r="P538" s="185">
        <f t="shared" si="17"/>
        <v>566.66666666666663</v>
      </c>
      <c r="Q538" s="165" t="str">
        <f ca="1">IFERROR((VLOOKUP(A538,GM_Table,8,FALSE)-SUMIFS(D:D,A:A,A538,B:B,B538,C:C,C538)),"")</f>
        <v/>
      </c>
      <c r="R538" s="165" t="str">
        <f ca="1">IFERROR(CONCATENATE(VLOOKUP(A538,GM_Table,12,FALSE)," ",(VLOOKUP(A538,GM_Table,13,FALSE))),"")</f>
        <v/>
      </c>
    </row>
    <row r="539" spans="1:18" ht="15" x14ac:dyDescent="0.2">
      <c r="A539" s="155" t="s">
        <v>2130</v>
      </c>
      <c r="B539" s="169" t="s">
        <v>2985</v>
      </c>
      <c r="C539" s="169" t="s">
        <v>667</v>
      </c>
      <c r="D539" s="275">
        <v>3</v>
      </c>
      <c r="E539" s="285">
        <v>1794</v>
      </c>
      <c r="F539" s="285">
        <v>1700</v>
      </c>
      <c r="G539" s="171">
        <v>0</v>
      </c>
      <c r="H539" s="172">
        <v>0</v>
      </c>
      <c r="I539" s="173">
        <v>0</v>
      </c>
      <c r="J539" s="164" t="b">
        <f>IF(ISBLANK(CertifiedCrop[[#This Row],[1. Identifiant interne d’exploitation agricole*]]),"",IF(ISERROR(MATCH(CertifiedCrop[[#This Row],[1. Identifiant interne d’exploitation agricole*]],GroupMember[1. Identifiant interne d’exploitation agricole*],0)),FALSE,TRUE))</f>
        <v>1</v>
      </c>
      <c r="K539" s="164" t="b">
        <f t="array" ref="K539">IF(ISBLANK(CertifiedCrop[[#This Row],[2. Produit agricole certifié*]]),"",IF(ISERROR(MATCH(1,(#REF!=CertifiedCrop[[#This Row],[2. Produit agricole certifié*]])*(#REF!=CertifiedCrop[[#This Row],[3. Variété**]]),0)),FALSE,TRUE))</f>
        <v>0</v>
      </c>
      <c r="L539" s="21" t="s">
        <v>667</v>
      </c>
      <c r="M539" s="59" t="s">
        <v>667</v>
      </c>
      <c r="N539" s="59" t="s">
        <v>667</v>
      </c>
      <c r="O539" s="185">
        <f t="shared" si="16"/>
        <v>598</v>
      </c>
      <c r="P539" s="185">
        <f t="shared" si="17"/>
        <v>566.66666666666663</v>
      </c>
      <c r="Q539" s="165" t="str">
        <f ca="1">IFERROR((VLOOKUP(A539,GM_Table,8,FALSE)-SUMIFS(D:D,A:A,A539,B:B,B539,C:C,C539)),"")</f>
        <v/>
      </c>
      <c r="R539" s="165" t="str">
        <f ca="1">IFERROR(CONCATENATE(VLOOKUP(A539,GM_Table,12,FALSE)," ",(VLOOKUP(A539,GM_Table,13,FALSE))),"")</f>
        <v/>
      </c>
    </row>
    <row r="540" spans="1:18" ht="15" x14ac:dyDescent="0.2">
      <c r="A540" s="158" t="s">
        <v>2131</v>
      </c>
      <c r="B540" s="169" t="s">
        <v>2985</v>
      </c>
      <c r="C540" s="169" t="s">
        <v>667</v>
      </c>
      <c r="D540" s="275">
        <v>3.58</v>
      </c>
      <c r="E540" s="285">
        <v>2140</v>
      </c>
      <c r="F540" s="285">
        <v>2066</v>
      </c>
      <c r="G540" s="171">
        <v>0</v>
      </c>
      <c r="H540" s="172">
        <v>0</v>
      </c>
      <c r="I540" s="173">
        <v>0</v>
      </c>
      <c r="J540" s="164" t="b">
        <f>IF(ISBLANK(CertifiedCrop[[#This Row],[1. Identifiant interne d’exploitation agricole*]]),"",IF(ISERROR(MATCH(CertifiedCrop[[#This Row],[1. Identifiant interne d’exploitation agricole*]],GroupMember[1. Identifiant interne d’exploitation agricole*],0)),FALSE,TRUE))</f>
        <v>1</v>
      </c>
      <c r="K540" s="164" t="b">
        <f t="array" ref="K540">IF(ISBLANK(CertifiedCrop[[#This Row],[2. Produit agricole certifié*]]),"",IF(ISERROR(MATCH(1,(#REF!=CertifiedCrop[[#This Row],[2. Produit agricole certifié*]])*(#REF!=CertifiedCrop[[#This Row],[3. Variété**]]),0)),FALSE,TRUE))</f>
        <v>0</v>
      </c>
      <c r="L540" s="21" t="s">
        <v>667</v>
      </c>
      <c r="M540" s="59" t="s">
        <v>667</v>
      </c>
      <c r="N540" s="59" t="s">
        <v>667</v>
      </c>
      <c r="O540" s="185">
        <f t="shared" si="16"/>
        <v>597.76536312849157</v>
      </c>
      <c r="P540" s="185">
        <f t="shared" si="17"/>
        <v>577.09497206703907</v>
      </c>
      <c r="Q540" s="165" t="str">
        <f ca="1">IFERROR((VLOOKUP(A540,GM_Table,8,FALSE)-SUMIFS(D:D,A:A,A540,B:B,B540,C:C,C540)),"")</f>
        <v/>
      </c>
      <c r="R540" s="165" t="str">
        <f ca="1">IFERROR(CONCATENATE(VLOOKUP(A540,GM_Table,12,FALSE)," ",(VLOOKUP(A540,GM_Table,13,FALSE))),"")</f>
        <v/>
      </c>
    </row>
    <row r="541" spans="1:18" ht="15" x14ac:dyDescent="0.2">
      <c r="A541" s="155" t="s">
        <v>2134</v>
      </c>
      <c r="B541" s="169" t="s">
        <v>2985</v>
      </c>
      <c r="C541" s="169" t="s">
        <v>667</v>
      </c>
      <c r="D541" s="275">
        <v>3.93</v>
      </c>
      <c r="E541" s="285">
        <v>2350</v>
      </c>
      <c r="F541" s="285">
        <v>2268</v>
      </c>
      <c r="G541" s="171">
        <v>0</v>
      </c>
      <c r="H541" s="172">
        <v>0</v>
      </c>
      <c r="I541" s="173">
        <v>0</v>
      </c>
      <c r="J541" s="164" t="b">
        <f>IF(ISBLANK(CertifiedCrop[[#This Row],[1. Identifiant interne d’exploitation agricole*]]),"",IF(ISERROR(MATCH(CertifiedCrop[[#This Row],[1. Identifiant interne d’exploitation agricole*]],GroupMember[1. Identifiant interne d’exploitation agricole*],0)),FALSE,TRUE))</f>
        <v>1</v>
      </c>
      <c r="K541" s="164" t="b">
        <f t="array" ref="K541">IF(ISBLANK(CertifiedCrop[[#This Row],[2. Produit agricole certifié*]]),"",IF(ISERROR(MATCH(1,(#REF!=CertifiedCrop[[#This Row],[2. Produit agricole certifié*]])*(#REF!=CertifiedCrop[[#This Row],[3. Variété**]]),0)),FALSE,TRUE))</f>
        <v>0</v>
      </c>
      <c r="L541" s="21" t="s">
        <v>667</v>
      </c>
      <c r="M541" s="59" t="s">
        <v>667</v>
      </c>
      <c r="N541" s="59" t="s">
        <v>667</v>
      </c>
      <c r="O541" s="185">
        <f t="shared" si="16"/>
        <v>597.96437659033074</v>
      </c>
      <c r="P541" s="185">
        <f t="shared" si="17"/>
        <v>577.0992366412213</v>
      </c>
      <c r="Q541" s="165" t="str">
        <f ca="1">IFERROR((VLOOKUP(A541,GM_Table,8,FALSE)-SUMIFS(D:D,A:A,A541,B:B,B541,C:C,C541)),"")</f>
        <v/>
      </c>
      <c r="R541" s="165" t="str">
        <f ca="1">IFERROR(CONCATENATE(VLOOKUP(A541,GM_Table,12,FALSE)," ",(VLOOKUP(A541,GM_Table,13,FALSE))),"")</f>
        <v/>
      </c>
    </row>
    <row r="542" spans="1:18" ht="15" x14ac:dyDescent="0.2">
      <c r="A542" s="158" t="s">
        <v>2136</v>
      </c>
      <c r="B542" s="169" t="s">
        <v>2985</v>
      </c>
      <c r="C542" s="169" t="s">
        <v>667</v>
      </c>
      <c r="D542" s="275">
        <v>4.32</v>
      </c>
      <c r="E542" s="285">
        <v>2583</v>
      </c>
      <c r="F542" s="285">
        <v>2400</v>
      </c>
      <c r="G542" s="171">
        <v>0</v>
      </c>
      <c r="H542" s="172">
        <v>0</v>
      </c>
      <c r="I542" s="173">
        <v>0</v>
      </c>
      <c r="J542" s="164" t="b">
        <f>IF(ISBLANK(CertifiedCrop[[#This Row],[1. Identifiant interne d’exploitation agricole*]]),"",IF(ISERROR(MATCH(CertifiedCrop[[#This Row],[1. Identifiant interne d’exploitation agricole*]],GroupMember[1. Identifiant interne d’exploitation agricole*],0)),FALSE,TRUE))</f>
        <v>1</v>
      </c>
      <c r="K542" s="164" t="b">
        <f t="array" ref="K542">IF(ISBLANK(CertifiedCrop[[#This Row],[2. Produit agricole certifié*]]),"",IF(ISERROR(MATCH(1,(#REF!=CertifiedCrop[[#This Row],[2. Produit agricole certifié*]])*(#REF!=CertifiedCrop[[#This Row],[3. Variété**]]),0)),FALSE,TRUE))</f>
        <v>0</v>
      </c>
      <c r="L542" s="21" t="s">
        <v>667</v>
      </c>
      <c r="M542" s="59" t="s">
        <v>667</v>
      </c>
      <c r="N542" s="59" t="s">
        <v>667</v>
      </c>
      <c r="O542" s="185">
        <f t="shared" si="16"/>
        <v>597.91666666666663</v>
      </c>
      <c r="P542" s="185">
        <f t="shared" si="17"/>
        <v>555.55555555555554</v>
      </c>
      <c r="Q542" s="165" t="str">
        <f ca="1">IFERROR((VLOOKUP(A542,GM_Table,8,FALSE)-SUMIFS(D:D,A:A,A542,B:B,B542,C:C,C542)),"")</f>
        <v/>
      </c>
      <c r="R542" s="165" t="str">
        <f ca="1">IFERROR(CONCATENATE(VLOOKUP(A542,GM_Table,12,FALSE)," ",(VLOOKUP(A542,GM_Table,13,FALSE))),"")</f>
        <v/>
      </c>
    </row>
    <row r="543" spans="1:18" ht="15" x14ac:dyDescent="0.2">
      <c r="A543" s="155" t="s">
        <v>2139</v>
      </c>
      <c r="B543" s="169" t="s">
        <v>2985</v>
      </c>
      <c r="C543" s="169" t="s">
        <v>667</v>
      </c>
      <c r="D543" s="275">
        <v>3.6</v>
      </c>
      <c r="E543" s="285">
        <v>2152</v>
      </c>
      <c r="F543" s="285">
        <v>2055</v>
      </c>
      <c r="G543" s="171">
        <v>0</v>
      </c>
      <c r="H543" s="172">
        <v>0</v>
      </c>
      <c r="I543" s="173">
        <v>0</v>
      </c>
      <c r="J543" s="164" t="b">
        <f>IF(ISBLANK(CertifiedCrop[[#This Row],[1. Identifiant interne d’exploitation agricole*]]),"",IF(ISERROR(MATCH(CertifiedCrop[[#This Row],[1. Identifiant interne d’exploitation agricole*]],GroupMember[1. Identifiant interne d’exploitation agricole*],0)),FALSE,TRUE))</f>
        <v>1</v>
      </c>
      <c r="K543" s="164" t="b">
        <f t="array" ref="K543">IF(ISBLANK(CertifiedCrop[[#This Row],[2. Produit agricole certifié*]]),"",IF(ISERROR(MATCH(1,(#REF!=CertifiedCrop[[#This Row],[2. Produit agricole certifié*]])*(#REF!=CertifiedCrop[[#This Row],[3. Variété**]]),0)),FALSE,TRUE))</f>
        <v>0</v>
      </c>
      <c r="L543" s="21" t="s">
        <v>667</v>
      </c>
      <c r="M543" s="59" t="s">
        <v>667</v>
      </c>
      <c r="N543" s="59" t="s">
        <v>667</v>
      </c>
      <c r="O543" s="185">
        <f t="shared" si="16"/>
        <v>597.77777777777771</v>
      </c>
      <c r="P543" s="185">
        <f t="shared" si="17"/>
        <v>570.83333333333337</v>
      </c>
      <c r="Q543" s="165" t="str">
        <f ca="1">IFERROR((VLOOKUP(A543,GM_Table,8,FALSE)-SUMIFS(D:D,A:A,A543,B:B,B543,C:C,C543)),"")</f>
        <v/>
      </c>
      <c r="R543" s="165" t="str">
        <f ca="1">IFERROR(CONCATENATE(VLOOKUP(A543,GM_Table,12,FALSE)," ",(VLOOKUP(A543,GM_Table,13,FALSE))),"")</f>
        <v/>
      </c>
    </row>
    <row r="544" spans="1:18" ht="15" x14ac:dyDescent="0.2">
      <c r="A544" s="158" t="s">
        <v>2141</v>
      </c>
      <c r="B544" s="169" t="s">
        <v>2985</v>
      </c>
      <c r="C544" s="169" t="s">
        <v>667</v>
      </c>
      <c r="D544" s="275">
        <v>4.66</v>
      </c>
      <c r="E544" s="285">
        <v>2786</v>
      </c>
      <c r="F544" s="285">
        <v>2700</v>
      </c>
      <c r="G544" s="171">
        <v>0</v>
      </c>
      <c r="H544" s="172">
        <v>0</v>
      </c>
      <c r="I544" s="173">
        <v>0</v>
      </c>
      <c r="J544" s="164" t="b">
        <f>IF(ISBLANK(CertifiedCrop[[#This Row],[1. Identifiant interne d’exploitation agricole*]]),"",IF(ISERROR(MATCH(CertifiedCrop[[#This Row],[1. Identifiant interne d’exploitation agricole*]],GroupMember[1. Identifiant interne d’exploitation agricole*],0)),FALSE,TRUE))</f>
        <v>1</v>
      </c>
      <c r="K544" s="164" t="b">
        <f t="array" ref="K544">IF(ISBLANK(CertifiedCrop[[#This Row],[2. Produit agricole certifié*]]),"",IF(ISERROR(MATCH(1,(#REF!=CertifiedCrop[[#This Row],[2. Produit agricole certifié*]])*(#REF!=CertifiedCrop[[#This Row],[3. Variété**]]),0)),FALSE,TRUE))</f>
        <v>0</v>
      </c>
      <c r="L544" s="21" t="s">
        <v>667</v>
      </c>
      <c r="M544" s="59" t="s">
        <v>667</v>
      </c>
      <c r="N544" s="59" t="s">
        <v>667</v>
      </c>
      <c r="O544" s="185">
        <f t="shared" si="16"/>
        <v>597.85407725321886</v>
      </c>
      <c r="P544" s="185">
        <f t="shared" si="17"/>
        <v>579.39914163090123</v>
      </c>
      <c r="Q544" s="165" t="str">
        <f ca="1">IFERROR((VLOOKUP(A544,GM_Table,8,FALSE)-SUMIFS(D:D,A:A,A544,B:B,B544,C:C,C544)),"")</f>
        <v/>
      </c>
      <c r="R544" s="165" t="str">
        <f ca="1">IFERROR(CONCATENATE(VLOOKUP(A544,GM_Table,12,FALSE)," ",(VLOOKUP(A544,GM_Table,13,FALSE))),"")</f>
        <v/>
      </c>
    </row>
    <row r="545" spans="1:18" ht="15" x14ac:dyDescent="0.2">
      <c r="A545" s="155" t="s">
        <v>2143</v>
      </c>
      <c r="B545" s="169" t="s">
        <v>2985</v>
      </c>
      <c r="C545" s="169" t="s">
        <v>667</v>
      </c>
      <c r="D545" s="275">
        <v>3.63</v>
      </c>
      <c r="E545" s="285">
        <v>2170</v>
      </c>
      <c r="F545" s="285">
        <v>2100</v>
      </c>
      <c r="G545" s="171">
        <v>0</v>
      </c>
      <c r="H545" s="172">
        <v>0</v>
      </c>
      <c r="I545" s="173">
        <v>0</v>
      </c>
      <c r="J545" s="164" t="b">
        <f>IF(ISBLANK(CertifiedCrop[[#This Row],[1. Identifiant interne d’exploitation agricole*]]),"",IF(ISERROR(MATCH(CertifiedCrop[[#This Row],[1. Identifiant interne d’exploitation agricole*]],GroupMember[1. Identifiant interne d’exploitation agricole*],0)),FALSE,TRUE))</f>
        <v>1</v>
      </c>
      <c r="K545" s="164" t="b">
        <f t="array" ref="K545">IF(ISBLANK(CertifiedCrop[[#This Row],[2. Produit agricole certifié*]]),"",IF(ISERROR(MATCH(1,(#REF!=CertifiedCrop[[#This Row],[2. Produit agricole certifié*]])*(#REF!=CertifiedCrop[[#This Row],[3. Variété**]]),0)),FALSE,TRUE))</f>
        <v>0</v>
      </c>
      <c r="L545" s="21" t="s">
        <v>667</v>
      </c>
      <c r="M545" s="59" t="s">
        <v>667</v>
      </c>
      <c r="N545" s="59" t="s">
        <v>667</v>
      </c>
      <c r="O545" s="185">
        <f t="shared" si="16"/>
        <v>597.79614325068871</v>
      </c>
      <c r="P545" s="185">
        <f t="shared" si="17"/>
        <v>578.51239669421489</v>
      </c>
      <c r="Q545" s="165" t="str">
        <f ca="1">IFERROR((VLOOKUP(A545,GM_Table,8,FALSE)-SUMIFS(D:D,A:A,A545,B:B,B545,C:C,C545)),"")</f>
        <v/>
      </c>
      <c r="R545" s="165" t="str">
        <f ca="1">IFERROR(CONCATENATE(VLOOKUP(A545,GM_Table,12,FALSE)," ",(VLOOKUP(A545,GM_Table,13,FALSE))),"")</f>
        <v/>
      </c>
    </row>
    <row r="546" spans="1:18" ht="15" x14ac:dyDescent="0.2">
      <c r="A546" s="158" t="s">
        <v>2145</v>
      </c>
      <c r="B546" s="169" t="s">
        <v>2985</v>
      </c>
      <c r="C546" s="169" t="s">
        <v>667</v>
      </c>
      <c r="D546" s="275">
        <v>3.61</v>
      </c>
      <c r="E546" s="285">
        <v>2158</v>
      </c>
      <c r="F546" s="285">
        <v>2000</v>
      </c>
      <c r="G546" s="171">
        <v>0</v>
      </c>
      <c r="H546" s="172">
        <v>0</v>
      </c>
      <c r="I546" s="173">
        <v>0</v>
      </c>
      <c r="J546" s="164" t="b">
        <f>IF(ISBLANK(CertifiedCrop[[#This Row],[1. Identifiant interne d’exploitation agricole*]]),"",IF(ISERROR(MATCH(CertifiedCrop[[#This Row],[1. Identifiant interne d’exploitation agricole*]],GroupMember[1. Identifiant interne d’exploitation agricole*],0)),FALSE,TRUE))</f>
        <v>1</v>
      </c>
      <c r="K546" s="164" t="b">
        <f t="array" ref="K546">IF(ISBLANK(CertifiedCrop[[#This Row],[2. Produit agricole certifié*]]),"",IF(ISERROR(MATCH(1,(#REF!=CertifiedCrop[[#This Row],[2. Produit agricole certifié*]])*(#REF!=CertifiedCrop[[#This Row],[3. Variété**]]),0)),FALSE,TRUE))</f>
        <v>0</v>
      </c>
      <c r="L546" s="21" t="s">
        <v>667</v>
      </c>
      <c r="M546" s="59" t="s">
        <v>667</v>
      </c>
      <c r="N546" s="59" t="s">
        <v>667</v>
      </c>
      <c r="O546" s="185">
        <f t="shared" si="16"/>
        <v>597.7839335180056</v>
      </c>
      <c r="P546" s="185">
        <f t="shared" si="17"/>
        <v>554.016620498615</v>
      </c>
      <c r="Q546" s="165" t="str">
        <f ca="1">IFERROR((VLOOKUP(A546,GM_Table,8,FALSE)-SUMIFS(D:D,A:A,A546,B:B,B546,C:C,C546)),"")</f>
        <v/>
      </c>
      <c r="R546" s="165" t="str">
        <f ca="1">IFERROR(CONCATENATE(VLOOKUP(A546,GM_Table,12,FALSE)," ",(VLOOKUP(A546,GM_Table,13,FALSE))),"")</f>
        <v/>
      </c>
    </row>
    <row r="547" spans="1:18" ht="15" x14ac:dyDescent="0.2">
      <c r="A547" s="155" t="s">
        <v>2147</v>
      </c>
      <c r="B547" s="169" t="s">
        <v>2985</v>
      </c>
      <c r="C547" s="169" t="s">
        <v>667</v>
      </c>
      <c r="D547" s="275">
        <v>5.56</v>
      </c>
      <c r="E547" s="285">
        <v>3324</v>
      </c>
      <c r="F547" s="285">
        <v>3200</v>
      </c>
      <c r="G547" s="171">
        <v>0</v>
      </c>
      <c r="H547" s="172">
        <v>0</v>
      </c>
      <c r="I547" s="173">
        <v>0</v>
      </c>
      <c r="J547" s="164" t="b">
        <f>IF(ISBLANK(CertifiedCrop[[#This Row],[1. Identifiant interne d’exploitation agricole*]]),"",IF(ISERROR(MATCH(CertifiedCrop[[#This Row],[1. Identifiant interne d’exploitation agricole*]],GroupMember[1. Identifiant interne d’exploitation agricole*],0)),FALSE,TRUE))</f>
        <v>1</v>
      </c>
      <c r="K547" s="164" t="b">
        <f t="array" ref="K547">IF(ISBLANK(CertifiedCrop[[#This Row],[2. Produit agricole certifié*]]),"",IF(ISERROR(MATCH(1,(#REF!=CertifiedCrop[[#This Row],[2. Produit agricole certifié*]])*(#REF!=CertifiedCrop[[#This Row],[3. Variété**]]),0)),FALSE,TRUE))</f>
        <v>0</v>
      </c>
      <c r="L547" s="21" t="s">
        <v>667</v>
      </c>
      <c r="M547" s="59" t="s">
        <v>667</v>
      </c>
      <c r="N547" s="59" t="s">
        <v>667</v>
      </c>
      <c r="O547" s="185">
        <f t="shared" si="16"/>
        <v>597.84172661870502</v>
      </c>
      <c r="P547" s="185">
        <f t="shared" si="17"/>
        <v>575.5395683453238</v>
      </c>
      <c r="Q547" s="165" t="str">
        <f ca="1">IFERROR((VLOOKUP(A547,GM_Table,8,FALSE)-SUMIFS(D:D,A:A,A547,B:B,B547,C:C,C547)),"")</f>
        <v/>
      </c>
      <c r="R547" s="165" t="str">
        <f ca="1">IFERROR(CONCATENATE(VLOOKUP(A547,GM_Table,12,FALSE)," ",(VLOOKUP(A547,GM_Table,13,FALSE))),"")</f>
        <v/>
      </c>
    </row>
    <row r="548" spans="1:18" ht="15" x14ac:dyDescent="0.2">
      <c r="A548" s="158" t="s">
        <v>2148</v>
      </c>
      <c r="B548" s="169" t="s">
        <v>2985</v>
      </c>
      <c r="C548" s="169" t="s">
        <v>667</v>
      </c>
      <c r="D548" s="275">
        <v>3.04</v>
      </c>
      <c r="E548" s="285">
        <v>1817</v>
      </c>
      <c r="F548" s="285">
        <v>1750</v>
      </c>
      <c r="G548" s="171">
        <v>0</v>
      </c>
      <c r="H548" s="172">
        <v>0</v>
      </c>
      <c r="I548" s="173">
        <v>0</v>
      </c>
      <c r="J548" s="164" t="b">
        <f>IF(ISBLANK(CertifiedCrop[[#This Row],[1. Identifiant interne d’exploitation agricole*]]),"",IF(ISERROR(MATCH(CertifiedCrop[[#This Row],[1. Identifiant interne d’exploitation agricole*]],GroupMember[1. Identifiant interne d’exploitation agricole*],0)),FALSE,TRUE))</f>
        <v>1</v>
      </c>
      <c r="K548" s="164" t="b">
        <f t="array" ref="K548">IF(ISBLANK(CertifiedCrop[[#This Row],[2. Produit agricole certifié*]]),"",IF(ISERROR(MATCH(1,(#REF!=CertifiedCrop[[#This Row],[2. Produit agricole certifié*]])*(#REF!=CertifiedCrop[[#This Row],[3. Variété**]]),0)),FALSE,TRUE))</f>
        <v>0</v>
      </c>
      <c r="L548" s="21" t="s">
        <v>667</v>
      </c>
      <c r="M548" s="59" t="s">
        <v>667</v>
      </c>
      <c r="N548" s="59" t="s">
        <v>667</v>
      </c>
      <c r="O548" s="185">
        <f t="shared" si="16"/>
        <v>597.6973684210526</v>
      </c>
      <c r="P548" s="185">
        <f t="shared" si="17"/>
        <v>575.65789473684208</v>
      </c>
      <c r="Q548" s="165" t="str">
        <f ca="1">IFERROR((VLOOKUP(A548,GM_Table,8,FALSE)-SUMIFS(D:D,A:A,A548,B:B,B548,C:C,C548)),"")</f>
        <v/>
      </c>
      <c r="R548" s="165" t="str">
        <f ca="1">IFERROR(CONCATENATE(VLOOKUP(A548,GM_Table,12,FALSE)," ",(VLOOKUP(A548,GM_Table,13,FALSE))),"")</f>
        <v/>
      </c>
    </row>
    <row r="549" spans="1:18" ht="15" x14ac:dyDescent="0.2">
      <c r="A549" s="155" t="s">
        <v>2151</v>
      </c>
      <c r="B549" s="169" t="s">
        <v>2985</v>
      </c>
      <c r="C549" s="169" t="s">
        <v>667</v>
      </c>
      <c r="D549" s="275">
        <v>2.34</v>
      </c>
      <c r="E549" s="285">
        <v>1399</v>
      </c>
      <c r="F549" s="285">
        <v>1230</v>
      </c>
      <c r="G549" s="171">
        <v>0</v>
      </c>
      <c r="H549" s="172">
        <v>0</v>
      </c>
      <c r="I549" s="173">
        <v>0</v>
      </c>
      <c r="J549" s="164" t="b">
        <f>IF(ISBLANK(CertifiedCrop[[#This Row],[1. Identifiant interne d’exploitation agricole*]]),"",IF(ISERROR(MATCH(CertifiedCrop[[#This Row],[1. Identifiant interne d’exploitation agricole*]],GroupMember[1. Identifiant interne d’exploitation agricole*],0)),FALSE,TRUE))</f>
        <v>1</v>
      </c>
      <c r="K549" s="164" t="b">
        <f t="array" ref="K549">IF(ISBLANK(CertifiedCrop[[#This Row],[2. Produit agricole certifié*]]),"",IF(ISERROR(MATCH(1,(#REF!=CertifiedCrop[[#This Row],[2. Produit agricole certifié*]])*(#REF!=CertifiedCrop[[#This Row],[3. Variété**]]),0)),FALSE,TRUE))</f>
        <v>0</v>
      </c>
      <c r="L549" s="21" t="s">
        <v>667</v>
      </c>
      <c r="M549" s="59" t="s">
        <v>667</v>
      </c>
      <c r="N549" s="59" t="s">
        <v>667</v>
      </c>
      <c r="O549" s="185">
        <f t="shared" si="16"/>
        <v>597.86324786324792</v>
      </c>
      <c r="P549" s="185">
        <f t="shared" si="17"/>
        <v>525.64102564102564</v>
      </c>
      <c r="Q549" s="165" t="str">
        <f ca="1">IFERROR((VLOOKUP(A549,GM_Table,8,FALSE)-SUMIFS(D:D,A:A,A549,B:B,B549,C:C,C549)),"")</f>
        <v/>
      </c>
      <c r="R549" s="165" t="str">
        <f ca="1">IFERROR(CONCATENATE(VLOOKUP(A549,GM_Table,12,FALSE)," ",(VLOOKUP(A549,GM_Table,13,FALSE))),"")</f>
        <v/>
      </c>
    </row>
    <row r="550" spans="1:18" ht="15" x14ac:dyDescent="0.2">
      <c r="A550" s="158" t="s">
        <v>2154</v>
      </c>
      <c r="B550" s="169" t="s">
        <v>2985</v>
      </c>
      <c r="C550" s="169" t="s">
        <v>667</v>
      </c>
      <c r="D550" s="275">
        <v>4.12</v>
      </c>
      <c r="E550" s="285">
        <v>2463</v>
      </c>
      <c r="F550" s="285">
        <v>2320</v>
      </c>
      <c r="G550" s="171">
        <v>0</v>
      </c>
      <c r="H550" s="172">
        <v>0</v>
      </c>
      <c r="I550" s="173">
        <v>0</v>
      </c>
      <c r="J550" s="164" t="b">
        <f>IF(ISBLANK(CertifiedCrop[[#This Row],[1. Identifiant interne d’exploitation agricole*]]),"",IF(ISERROR(MATCH(CertifiedCrop[[#This Row],[1. Identifiant interne d’exploitation agricole*]],GroupMember[1. Identifiant interne d’exploitation agricole*],0)),FALSE,TRUE))</f>
        <v>1</v>
      </c>
      <c r="K550" s="164" t="b">
        <f t="array" ref="K550">IF(ISBLANK(CertifiedCrop[[#This Row],[2. Produit agricole certifié*]]),"",IF(ISERROR(MATCH(1,(#REF!=CertifiedCrop[[#This Row],[2. Produit agricole certifié*]])*(#REF!=CertifiedCrop[[#This Row],[3. Variété**]]),0)),FALSE,TRUE))</f>
        <v>0</v>
      </c>
      <c r="L550" s="21" t="s">
        <v>667</v>
      </c>
      <c r="M550" s="59" t="s">
        <v>667</v>
      </c>
      <c r="N550" s="59" t="s">
        <v>667</v>
      </c>
      <c r="O550" s="185">
        <f t="shared" si="16"/>
        <v>597.81553398058247</v>
      </c>
      <c r="P550" s="185">
        <f t="shared" si="17"/>
        <v>563.10679611650482</v>
      </c>
      <c r="Q550" s="165" t="str">
        <f ca="1">IFERROR((VLOOKUP(A550,GM_Table,8,FALSE)-SUMIFS(D:D,A:A,A550,B:B,B550,C:C,C550)),"")</f>
        <v/>
      </c>
      <c r="R550" s="165" t="str">
        <f ca="1">IFERROR(CONCATENATE(VLOOKUP(A550,GM_Table,12,FALSE)," ",(VLOOKUP(A550,GM_Table,13,FALSE))),"")</f>
        <v/>
      </c>
    </row>
    <row r="551" spans="1:18" ht="15" x14ac:dyDescent="0.2">
      <c r="A551" s="155" t="s">
        <v>2157</v>
      </c>
      <c r="B551" s="169" t="s">
        <v>2985</v>
      </c>
      <c r="C551" s="169" t="s">
        <v>667</v>
      </c>
      <c r="D551" s="275">
        <v>4.7300000000000004</v>
      </c>
      <c r="E551" s="285">
        <v>2828</v>
      </c>
      <c r="F551" s="285">
        <v>2700</v>
      </c>
      <c r="G551" s="171">
        <v>0</v>
      </c>
      <c r="H551" s="172">
        <v>0</v>
      </c>
      <c r="I551" s="173">
        <v>0</v>
      </c>
      <c r="J551" s="164" t="b">
        <f>IF(ISBLANK(CertifiedCrop[[#This Row],[1. Identifiant interne d’exploitation agricole*]]),"",IF(ISERROR(MATCH(CertifiedCrop[[#This Row],[1. Identifiant interne d’exploitation agricole*]],GroupMember[1. Identifiant interne d’exploitation agricole*],0)),FALSE,TRUE))</f>
        <v>1</v>
      </c>
      <c r="K551" s="164" t="b">
        <f t="array" ref="K551">IF(ISBLANK(CertifiedCrop[[#This Row],[2. Produit agricole certifié*]]),"",IF(ISERROR(MATCH(1,(#REF!=CertifiedCrop[[#This Row],[2. Produit agricole certifié*]])*(#REF!=CertifiedCrop[[#This Row],[3. Variété**]]),0)),FALSE,TRUE))</f>
        <v>0</v>
      </c>
      <c r="L551" s="21" t="s">
        <v>667</v>
      </c>
      <c r="M551" s="59" t="s">
        <v>667</v>
      </c>
      <c r="N551" s="59" t="s">
        <v>667</v>
      </c>
      <c r="O551" s="185">
        <f t="shared" si="16"/>
        <v>597.8858350951374</v>
      </c>
      <c r="P551" s="185">
        <f t="shared" si="17"/>
        <v>570.8245243128963</v>
      </c>
      <c r="Q551" s="165" t="str">
        <f ca="1">IFERROR((VLOOKUP(A551,GM_Table,8,FALSE)-SUMIFS(D:D,A:A,A551,B:B,B551,C:C,C551)),"")</f>
        <v/>
      </c>
      <c r="R551" s="165" t="str">
        <f ca="1">IFERROR(CONCATENATE(VLOOKUP(A551,GM_Table,12,FALSE)," ",(VLOOKUP(A551,GM_Table,13,FALSE))),"")</f>
        <v/>
      </c>
    </row>
    <row r="552" spans="1:18" ht="15" x14ac:dyDescent="0.2">
      <c r="A552" s="158" t="s">
        <v>2160</v>
      </c>
      <c r="B552" s="169" t="s">
        <v>2985</v>
      </c>
      <c r="C552" s="169" t="s">
        <v>667</v>
      </c>
      <c r="D552" s="275">
        <v>5.46</v>
      </c>
      <c r="E552" s="285">
        <v>3265</v>
      </c>
      <c r="F552" s="285">
        <v>3100</v>
      </c>
      <c r="G552" s="171">
        <v>0</v>
      </c>
      <c r="H552" s="172">
        <v>0</v>
      </c>
      <c r="I552" s="173">
        <v>0</v>
      </c>
      <c r="J552" s="164" t="b">
        <f>IF(ISBLANK(CertifiedCrop[[#This Row],[1. Identifiant interne d’exploitation agricole*]]),"",IF(ISERROR(MATCH(CertifiedCrop[[#This Row],[1. Identifiant interne d’exploitation agricole*]],GroupMember[1. Identifiant interne d’exploitation agricole*],0)),FALSE,TRUE))</f>
        <v>1</v>
      </c>
      <c r="K552" s="164" t="b">
        <f t="array" ref="K552">IF(ISBLANK(CertifiedCrop[[#This Row],[2. Produit agricole certifié*]]),"",IF(ISERROR(MATCH(1,(#REF!=CertifiedCrop[[#This Row],[2. Produit agricole certifié*]])*(#REF!=CertifiedCrop[[#This Row],[3. Variété**]]),0)),FALSE,TRUE))</f>
        <v>0</v>
      </c>
      <c r="L552" s="21" t="s">
        <v>667</v>
      </c>
      <c r="M552" s="59" t="s">
        <v>667</v>
      </c>
      <c r="N552" s="59" t="s">
        <v>667</v>
      </c>
      <c r="O552" s="185">
        <f t="shared" si="16"/>
        <v>597.98534798534797</v>
      </c>
      <c r="P552" s="185">
        <f t="shared" si="17"/>
        <v>567.76556776556777</v>
      </c>
      <c r="Q552" s="165" t="str">
        <f ca="1">IFERROR((VLOOKUP(A552,GM_Table,8,FALSE)-SUMIFS(D:D,A:A,A552,B:B,B552,C:C,C552)),"")</f>
        <v/>
      </c>
      <c r="R552" s="165" t="str">
        <f ca="1">IFERROR(CONCATENATE(VLOOKUP(A552,GM_Table,12,FALSE)," ",(VLOOKUP(A552,GM_Table,13,FALSE))),"")</f>
        <v/>
      </c>
    </row>
    <row r="553" spans="1:18" ht="15" x14ac:dyDescent="0.2">
      <c r="A553" s="155" t="s">
        <v>2162</v>
      </c>
      <c r="B553" s="169" t="s">
        <v>2985</v>
      </c>
      <c r="C553" s="169" t="s">
        <v>667</v>
      </c>
      <c r="D553" s="275">
        <v>4.57</v>
      </c>
      <c r="E553" s="285">
        <v>2732</v>
      </c>
      <c r="F553" s="285">
        <v>2632</v>
      </c>
      <c r="G553" s="171">
        <v>0</v>
      </c>
      <c r="H553" s="172">
        <v>0</v>
      </c>
      <c r="I553" s="173">
        <v>0</v>
      </c>
      <c r="J553" s="164" t="b">
        <f>IF(ISBLANK(CertifiedCrop[[#This Row],[1. Identifiant interne d’exploitation agricole*]]),"",IF(ISERROR(MATCH(CertifiedCrop[[#This Row],[1. Identifiant interne d’exploitation agricole*]],GroupMember[1. Identifiant interne d’exploitation agricole*],0)),FALSE,TRUE))</f>
        <v>1</v>
      </c>
      <c r="K553" s="164" t="b">
        <f t="array" ref="K553">IF(ISBLANK(CertifiedCrop[[#This Row],[2. Produit agricole certifié*]]),"",IF(ISERROR(MATCH(1,(#REF!=CertifiedCrop[[#This Row],[2. Produit agricole certifié*]])*(#REF!=CertifiedCrop[[#This Row],[3. Variété**]]),0)),FALSE,TRUE))</f>
        <v>0</v>
      </c>
      <c r="L553" s="21" t="s">
        <v>667</v>
      </c>
      <c r="M553" s="59" t="s">
        <v>667</v>
      </c>
      <c r="N553" s="59" t="s">
        <v>667</v>
      </c>
      <c r="O553" s="185">
        <f t="shared" si="16"/>
        <v>597.81181619256017</v>
      </c>
      <c r="P553" s="185">
        <f t="shared" si="17"/>
        <v>575.9299781181619</v>
      </c>
      <c r="Q553" s="165" t="str">
        <f ca="1">IFERROR((VLOOKUP(A553,GM_Table,8,FALSE)-SUMIFS(D:D,A:A,A553,B:B,B553,C:C,C553)),"")</f>
        <v/>
      </c>
      <c r="R553" s="165" t="str">
        <f ca="1">IFERROR(CONCATENATE(VLOOKUP(A553,GM_Table,12,FALSE)," ",(VLOOKUP(A553,GM_Table,13,FALSE))),"")</f>
        <v/>
      </c>
    </row>
    <row r="554" spans="1:18" ht="15" x14ac:dyDescent="0.2">
      <c r="A554" s="158" t="s">
        <v>2163</v>
      </c>
      <c r="B554" s="169" t="s">
        <v>2985</v>
      </c>
      <c r="C554" s="169" t="s">
        <v>667</v>
      </c>
      <c r="D554" s="275">
        <v>2.94</v>
      </c>
      <c r="E554" s="285">
        <v>1758</v>
      </c>
      <c r="F554" s="285">
        <v>1658</v>
      </c>
      <c r="G554" s="171">
        <v>0</v>
      </c>
      <c r="H554" s="172">
        <v>0</v>
      </c>
      <c r="I554" s="173">
        <v>0</v>
      </c>
      <c r="J554" s="164" t="b">
        <f>IF(ISBLANK(CertifiedCrop[[#This Row],[1. Identifiant interne d’exploitation agricole*]]),"",IF(ISERROR(MATCH(CertifiedCrop[[#This Row],[1. Identifiant interne d’exploitation agricole*]],GroupMember[1. Identifiant interne d’exploitation agricole*],0)),FALSE,TRUE))</f>
        <v>1</v>
      </c>
      <c r="K554" s="164" t="b">
        <f t="array" ref="K554">IF(ISBLANK(CertifiedCrop[[#This Row],[2. Produit agricole certifié*]]),"",IF(ISERROR(MATCH(1,(#REF!=CertifiedCrop[[#This Row],[2. Produit agricole certifié*]])*(#REF!=CertifiedCrop[[#This Row],[3. Variété**]]),0)),FALSE,TRUE))</f>
        <v>0</v>
      </c>
      <c r="L554" s="21" t="s">
        <v>667</v>
      </c>
      <c r="M554" s="59" t="s">
        <v>667</v>
      </c>
      <c r="N554" s="59" t="s">
        <v>667</v>
      </c>
      <c r="O554" s="185">
        <f t="shared" si="16"/>
        <v>597.9591836734694</v>
      </c>
      <c r="P554" s="185">
        <f t="shared" si="17"/>
        <v>563.94557823129253</v>
      </c>
      <c r="Q554" s="165" t="str">
        <f ca="1">IFERROR((VLOOKUP(A554,GM_Table,8,FALSE)-SUMIFS(D:D,A:A,A554,B:B,B554,C:C,C554)),"")</f>
        <v/>
      </c>
      <c r="R554" s="165" t="str">
        <f ca="1">IFERROR(CONCATENATE(VLOOKUP(A554,GM_Table,12,FALSE)," ",(VLOOKUP(A554,GM_Table,13,FALSE))),"")</f>
        <v/>
      </c>
    </row>
    <row r="555" spans="1:18" ht="15" x14ac:dyDescent="0.2">
      <c r="A555" s="155" t="s">
        <v>2165</v>
      </c>
      <c r="B555" s="169" t="s">
        <v>2985</v>
      </c>
      <c r="C555" s="169" t="s">
        <v>667</v>
      </c>
      <c r="D555" s="275">
        <v>3.11</v>
      </c>
      <c r="E555" s="285">
        <v>1859</v>
      </c>
      <c r="F555" s="285">
        <v>1759</v>
      </c>
      <c r="G555" s="171">
        <v>0</v>
      </c>
      <c r="H555" s="172">
        <v>0</v>
      </c>
      <c r="I555" s="173">
        <v>0</v>
      </c>
      <c r="J555" s="164" t="b">
        <f>IF(ISBLANK(CertifiedCrop[[#This Row],[1. Identifiant interne d’exploitation agricole*]]),"",IF(ISERROR(MATCH(CertifiedCrop[[#This Row],[1. Identifiant interne d’exploitation agricole*]],GroupMember[1. Identifiant interne d’exploitation agricole*],0)),FALSE,TRUE))</f>
        <v>1</v>
      </c>
      <c r="K555" s="164" t="b">
        <f t="array" ref="K555">IF(ISBLANK(CertifiedCrop[[#This Row],[2. Produit agricole certifié*]]),"",IF(ISERROR(MATCH(1,(#REF!=CertifiedCrop[[#This Row],[2. Produit agricole certifié*]])*(#REF!=CertifiedCrop[[#This Row],[3. Variété**]]),0)),FALSE,TRUE))</f>
        <v>0</v>
      </c>
      <c r="L555" s="21" t="s">
        <v>667</v>
      </c>
      <c r="M555" s="59" t="s">
        <v>667</v>
      </c>
      <c r="N555" s="59" t="s">
        <v>667</v>
      </c>
      <c r="O555" s="185">
        <f t="shared" si="16"/>
        <v>597.74919614147916</v>
      </c>
      <c r="P555" s="185">
        <f t="shared" si="17"/>
        <v>565.59485530546624</v>
      </c>
      <c r="Q555" s="165" t="str">
        <f ca="1">IFERROR((VLOOKUP(A555,GM_Table,8,FALSE)-SUMIFS(D:D,A:A,A555,B:B,B555,C:C,C555)),"")</f>
        <v/>
      </c>
      <c r="R555" s="165" t="str">
        <f ca="1">IFERROR(CONCATENATE(VLOOKUP(A555,GM_Table,12,FALSE)," ",(VLOOKUP(A555,GM_Table,13,FALSE))),"")</f>
        <v/>
      </c>
    </row>
    <row r="556" spans="1:18" ht="15" x14ac:dyDescent="0.2">
      <c r="A556" s="158" t="s">
        <v>2168</v>
      </c>
      <c r="B556" s="169" t="s">
        <v>2985</v>
      </c>
      <c r="C556" s="169" t="s">
        <v>667</v>
      </c>
      <c r="D556" s="275">
        <v>2.76</v>
      </c>
      <c r="E556" s="285">
        <v>1650</v>
      </c>
      <c r="F556" s="285">
        <v>1560</v>
      </c>
      <c r="G556" s="171">
        <v>0</v>
      </c>
      <c r="H556" s="172">
        <v>0</v>
      </c>
      <c r="I556" s="173">
        <v>0</v>
      </c>
      <c r="J556" s="164" t="b">
        <f>IF(ISBLANK(CertifiedCrop[[#This Row],[1. Identifiant interne d’exploitation agricole*]]),"",IF(ISERROR(MATCH(CertifiedCrop[[#This Row],[1. Identifiant interne d’exploitation agricole*]],GroupMember[1. Identifiant interne d’exploitation agricole*],0)),FALSE,TRUE))</f>
        <v>1</v>
      </c>
      <c r="K556" s="164" t="b">
        <f t="array" ref="K556">IF(ISBLANK(CertifiedCrop[[#This Row],[2. Produit agricole certifié*]]),"",IF(ISERROR(MATCH(1,(#REF!=CertifiedCrop[[#This Row],[2. Produit agricole certifié*]])*(#REF!=CertifiedCrop[[#This Row],[3. Variété**]]),0)),FALSE,TRUE))</f>
        <v>0</v>
      </c>
      <c r="L556" s="21" t="s">
        <v>667</v>
      </c>
      <c r="M556" s="59" t="s">
        <v>667</v>
      </c>
      <c r="N556" s="59" t="s">
        <v>667</v>
      </c>
      <c r="O556" s="185">
        <f t="shared" si="16"/>
        <v>597.82608695652175</v>
      </c>
      <c r="P556" s="185">
        <f t="shared" si="17"/>
        <v>565.21739130434787</v>
      </c>
      <c r="Q556" s="165" t="str">
        <f ca="1">IFERROR((VLOOKUP(A556,GM_Table,8,FALSE)-SUMIFS(D:D,A:A,A556,B:B,B556,C:C,C556)),"")</f>
        <v/>
      </c>
      <c r="R556" s="165" t="str">
        <f ca="1">IFERROR(CONCATENATE(VLOOKUP(A556,GM_Table,12,FALSE)," ",(VLOOKUP(A556,GM_Table,13,FALSE))),"")</f>
        <v/>
      </c>
    </row>
    <row r="557" spans="1:18" ht="15" x14ac:dyDescent="0.2">
      <c r="A557" s="155" t="s">
        <v>2171</v>
      </c>
      <c r="B557" s="169" t="s">
        <v>2985</v>
      </c>
      <c r="C557" s="169" t="s">
        <v>667</v>
      </c>
      <c r="D557" s="275">
        <v>2.92</v>
      </c>
      <c r="E557" s="285">
        <v>1746</v>
      </c>
      <c r="F557" s="285">
        <v>1646</v>
      </c>
      <c r="G557" s="171">
        <v>0</v>
      </c>
      <c r="H557" s="172">
        <v>0</v>
      </c>
      <c r="I557" s="173">
        <v>0</v>
      </c>
      <c r="J557" s="164" t="b">
        <f>IF(ISBLANK(CertifiedCrop[[#This Row],[1. Identifiant interne d’exploitation agricole*]]),"",IF(ISERROR(MATCH(CertifiedCrop[[#This Row],[1. Identifiant interne d’exploitation agricole*]],GroupMember[1. Identifiant interne d’exploitation agricole*],0)),FALSE,TRUE))</f>
        <v>1</v>
      </c>
      <c r="K557" s="164" t="b">
        <f t="array" ref="K557">IF(ISBLANK(CertifiedCrop[[#This Row],[2. Produit agricole certifié*]]),"",IF(ISERROR(MATCH(1,(#REF!=CertifiedCrop[[#This Row],[2. Produit agricole certifié*]])*(#REF!=CertifiedCrop[[#This Row],[3. Variété**]]),0)),FALSE,TRUE))</f>
        <v>0</v>
      </c>
      <c r="L557" s="21" t="s">
        <v>667</v>
      </c>
      <c r="M557" s="59" t="s">
        <v>667</v>
      </c>
      <c r="N557" s="59" t="s">
        <v>667</v>
      </c>
      <c r="O557" s="185">
        <f t="shared" si="16"/>
        <v>597.94520547945206</v>
      </c>
      <c r="P557" s="185">
        <f t="shared" si="17"/>
        <v>563.69863013698637</v>
      </c>
      <c r="Q557" s="165" t="str">
        <f ca="1">IFERROR((VLOOKUP(A557,GM_Table,8,FALSE)-SUMIFS(D:D,A:A,A557,B:B,B557,C:C,C557)),"")</f>
        <v/>
      </c>
      <c r="R557" s="165" t="str">
        <f ca="1">IFERROR(CONCATENATE(VLOOKUP(A557,GM_Table,12,FALSE)," ",(VLOOKUP(A557,GM_Table,13,FALSE))),"")</f>
        <v/>
      </c>
    </row>
    <row r="558" spans="1:18" ht="15" x14ac:dyDescent="0.2">
      <c r="A558" s="158" t="s">
        <v>2174</v>
      </c>
      <c r="B558" s="169" t="s">
        <v>2985</v>
      </c>
      <c r="C558" s="169" t="s">
        <v>667</v>
      </c>
      <c r="D558" s="275">
        <v>3.08</v>
      </c>
      <c r="E558" s="285">
        <v>1841</v>
      </c>
      <c r="F558" s="285">
        <v>1741</v>
      </c>
      <c r="G558" s="171">
        <v>0</v>
      </c>
      <c r="H558" s="172">
        <v>0</v>
      </c>
      <c r="I558" s="173">
        <v>0</v>
      </c>
      <c r="J558" s="164" t="b">
        <f>IF(ISBLANK(CertifiedCrop[[#This Row],[1. Identifiant interne d’exploitation agricole*]]),"",IF(ISERROR(MATCH(CertifiedCrop[[#This Row],[1. Identifiant interne d’exploitation agricole*]],GroupMember[1. Identifiant interne d’exploitation agricole*],0)),FALSE,TRUE))</f>
        <v>1</v>
      </c>
      <c r="K558" s="164" t="b">
        <f t="array" ref="K558">IF(ISBLANK(CertifiedCrop[[#This Row],[2. Produit agricole certifié*]]),"",IF(ISERROR(MATCH(1,(#REF!=CertifiedCrop[[#This Row],[2. Produit agricole certifié*]])*(#REF!=CertifiedCrop[[#This Row],[3. Variété**]]),0)),FALSE,TRUE))</f>
        <v>0</v>
      </c>
      <c r="L558" s="21" t="s">
        <v>667</v>
      </c>
      <c r="M558" s="59" t="s">
        <v>667</v>
      </c>
      <c r="N558" s="59" t="s">
        <v>667</v>
      </c>
      <c r="O558" s="185">
        <f t="shared" si="16"/>
        <v>597.72727272727275</v>
      </c>
      <c r="P558" s="185">
        <f t="shared" si="17"/>
        <v>565.25974025974028</v>
      </c>
      <c r="Q558" s="165" t="str">
        <f ca="1">IFERROR((VLOOKUP(A558,GM_Table,8,FALSE)-SUMIFS(D:D,A:A,A558,B:B,B558,C:C,C558)),"")</f>
        <v/>
      </c>
      <c r="R558" s="165" t="str">
        <f ca="1">IFERROR(CONCATENATE(VLOOKUP(A558,GM_Table,12,FALSE)," ",(VLOOKUP(A558,GM_Table,13,FALSE))),"")</f>
        <v/>
      </c>
    </row>
    <row r="559" spans="1:18" ht="15" x14ac:dyDescent="0.2">
      <c r="A559" s="155" t="s">
        <v>2176</v>
      </c>
      <c r="B559" s="169" t="s">
        <v>2985</v>
      </c>
      <c r="C559" s="169" t="s">
        <v>667</v>
      </c>
      <c r="D559" s="275">
        <v>3.52</v>
      </c>
      <c r="E559" s="285">
        <v>2104</v>
      </c>
      <c r="F559" s="285">
        <v>2004</v>
      </c>
      <c r="G559" s="171">
        <v>0</v>
      </c>
      <c r="H559" s="172">
        <v>0</v>
      </c>
      <c r="I559" s="173">
        <v>0</v>
      </c>
      <c r="J559" s="164" t="b">
        <f>IF(ISBLANK(CertifiedCrop[[#This Row],[1. Identifiant interne d’exploitation agricole*]]),"",IF(ISERROR(MATCH(CertifiedCrop[[#This Row],[1. Identifiant interne d’exploitation agricole*]],GroupMember[1. Identifiant interne d’exploitation agricole*],0)),FALSE,TRUE))</f>
        <v>1</v>
      </c>
      <c r="K559" s="164" t="b">
        <f t="array" ref="K559">IF(ISBLANK(CertifiedCrop[[#This Row],[2. Produit agricole certifié*]]),"",IF(ISERROR(MATCH(1,(#REF!=CertifiedCrop[[#This Row],[2. Produit agricole certifié*]])*(#REF!=CertifiedCrop[[#This Row],[3. Variété**]]),0)),FALSE,TRUE))</f>
        <v>0</v>
      </c>
      <c r="L559" s="21" t="s">
        <v>667</v>
      </c>
      <c r="M559" s="59" t="s">
        <v>667</v>
      </c>
      <c r="N559" s="59" t="s">
        <v>667</v>
      </c>
      <c r="O559" s="185">
        <f t="shared" si="16"/>
        <v>597.72727272727275</v>
      </c>
      <c r="P559" s="185">
        <f t="shared" si="17"/>
        <v>569.31818181818187</v>
      </c>
      <c r="Q559" s="165" t="str">
        <f ca="1">IFERROR((VLOOKUP(A559,GM_Table,8,FALSE)-SUMIFS(D:D,A:A,A559,B:B,B559,C:C,C559)),"")</f>
        <v/>
      </c>
      <c r="R559" s="165" t="str">
        <f ca="1">IFERROR(CONCATENATE(VLOOKUP(A559,GM_Table,12,FALSE)," ",(VLOOKUP(A559,GM_Table,13,FALSE))),"")</f>
        <v/>
      </c>
    </row>
    <row r="560" spans="1:18" ht="15" x14ac:dyDescent="0.2">
      <c r="A560" s="158" t="s">
        <v>2180</v>
      </c>
      <c r="B560" s="169" t="s">
        <v>2985</v>
      </c>
      <c r="C560" s="169" t="s">
        <v>667</v>
      </c>
      <c r="D560" s="275">
        <v>3.2</v>
      </c>
      <c r="E560" s="285">
        <v>1913</v>
      </c>
      <c r="F560" s="285">
        <v>1813</v>
      </c>
      <c r="G560" s="171">
        <v>0</v>
      </c>
      <c r="H560" s="172">
        <v>0</v>
      </c>
      <c r="I560" s="173">
        <v>0</v>
      </c>
      <c r="J560" s="164" t="b">
        <f>IF(ISBLANK(CertifiedCrop[[#This Row],[1. Identifiant interne d’exploitation agricole*]]),"",IF(ISERROR(MATCH(CertifiedCrop[[#This Row],[1. Identifiant interne d’exploitation agricole*]],GroupMember[1. Identifiant interne d’exploitation agricole*],0)),FALSE,TRUE))</f>
        <v>1</v>
      </c>
      <c r="K560" s="164" t="b">
        <f t="array" ref="K560">IF(ISBLANK(CertifiedCrop[[#This Row],[2. Produit agricole certifié*]]),"",IF(ISERROR(MATCH(1,(#REF!=CertifiedCrop[[#This Row],[2. Produit agricole certifié*]])*(#REF!=CertifiedCrop[[#This Row],[3. Variété**]]),0)),FALSE,TRUE))</f>
        <v>0</v>
      </c>
      <c r="L560" s="21" t="s">
        <v>667</v>
      </c>
      <c r="M560" s="59" t="s">
        <v>667</v>
      </c>
      <c r="N560" s="59" t="s">
        <v>667</v>
      </c>
      <c r="O560" s="185">
        <f t="shared" si="16"/>
        <v>597.8125</v>
      </c>
      <c r="P560" s="185">
        <f t="shared" si="17"/>
        <v>566.5625</v>
      </c>
      <c r="Q560" s="165" t="str">
        <f ca="1">IFERROR((VLOOKUP(A560,GM_Table,8,FALSE)-SUMIFS(D:D,A:A,A560,B:B,B560,C:C,C560)),"")</f>
        <v/>
      </c>
      <c r="R560" s="165" t="str">
        <f ca="1">IFERROR(CONCATENATE(VLOOKUP(A560,GM_Table,12,FALSE)," ",(VLOOKUP(A560,GM_Table,13,FALSE))),"")</f>
        <v/>
      </c>
    </row>
    <row r="561" spans="1:18" ht="15" x14ac:dyDescent="0.2">
      <c r="A561" s="155" t="s">
        <v>2183</v>
      </c>
      <c r="B561" s="169" t="s">
        <v>2985</v>
      </c>
      <c r="C561" s="169" t="s">
        <v>667</v>
      </c>
      <c r="D561" s="275">
        <v>2.83</v>
      </c>
      <c r="E561" s="285">
        <v>1692</v>
      </c>
      <c r="F561" s="285">
        <v>1592</v>
      </c>
      <c r="G561" s="171">
        <v>0</v>
      </c>
      <c r="H561" s="172">
        <v>0</v>
      </c>
      <c r="I561" s="173">
        <v>0</v>
      </c>
      <c r="J561" s="164" t="b">
        <f>IF(ISBLANK(CertifiedCrop[[#This Row],[1. Identifiant interne d’exploitation agricole*]]),"",IF(ISERROR(MATCH(CertifiedCrop[[#This Row],[1. Identifiant interne d’exploitation agricole*]],GroupMember[1. Identifiant interne d’exploitation agricole*],0)),FALSE,TRUE))</f>
        <v>1</v>
      </c>
      <c r="K561" s="164" t="b">
        <f t="array" ref="K561">IF(ISBLANK(CertifiedCrop[[#This Row],[2. Produit agricole certifié*]]),"",IF(ISERROR(MATCH(1,(#REF!=CertifiedCrop[[#This Row],[2. Produit agricole certifié*]])*(#REF!=CertifiedCrop[[#This Row],[3. Variété**]]),0)),FALSE,TRUE))</f>
        <v>0</v>
      </c>
      <c r="L561" s="21" t="s">
        <v>667</v>
      </c>
      <c r="M561" s="59" t="s">
        <v>667</v>
      </c>
      <c r="N561" s="59" t="s">
        <v>667</v>
      </c>
      <c r="O561" s="185">
        <f t="shared" si="16"/>
        <v>597.87985865724386</v>
      </c>
      <c r="P561" s="185">
        <f t="shared" si="17"/>
        <v>562.54416961130744</v>
      </c>
      <c r="Q561" s="165" t="str">
        <f ca="1">IFERROR((VLOOKUP(A561,GM_Table,8,FALSE)-SUMIFS(D:D,A:A,A561,B:B,B561,C:C,C561)),"")</f>
        <v/>
      </c>
      <c r="R561" s="165" t="str">
        <f ca="1">IFERROR(CONCATENATE(VLOOKUP(A561,GM_Table,12,FALSE)," ",(VLOOKUP(A561,GM_Table,13,FALSE))),"")</f>
        <v/>
      </c>
    </row>
    <row r="562" spans="1:18" ht="15" x14ac:dyDescent="0.2">
      <c r="A562" s="158" t="s">
        <v>2186</v>
      </c>
      <c r="B562" s="169" t="s">
        <v>2985</v>
      </c>
      <c r="C562" s="169" t="s">
        <v>667</v>
      </c>
      <c r="D562" s="275">
        <v>3.95</v>
      </c>
      <c r="E562" s="285">
        <v>2362</v>
      </c>
      <c r="F562" s="285">
        <v>2262</v>
      </c>
      <c r="G562" s="171">
        <v>0</v>
      </c>
      <c r="H562" s="172">
        <v>0</v>
      </c>
      <c r="I562" s="173">
        <v>0</v>
      </c>
      <c r="J562" s="164" t="b">
        <f>IF(ISBLANK(CertifiedCrop[[#This Row],[1. Identifiant interne d’exploitation agricole*]]),"",IF(ISERROR(MATCH(CertifiedCrop[[#This Row],[1. Identifiant interne d’exploitation agricole*]],GroupMember[1. Identifiant interne d’exploitation agricole*],0)),FALSE,TRUE))</f>
        <v>1</v>
      </c>
      <c r="K562" s="164" t="b">
        <f t="array" ref="K562">IF(ISBLANK(CertifiedCrop[[#This Row],[2. Produit agricole certifié*]]),"",IF(ISERROR(MATCH(1,(#REF!=CertifiedCrop[[#This Row],[2. Produit agricole certifié*]])*(#REF!=CertifiedCrop[[#This Row],[3. Variété**]]),0)),FALSE,TRUE))</f>
        <v>0</v>
      </c>
      <c r="L562" s="21" t="s">
        <v>667</v>
      </c>
      <c r="M562" s="59" t="s">
        <v>667</v>
      </c>
      <c r="N562" s="59" t="s">
        <v>667</v>
      </c>
      <c r="O562" s="185">
        <f t="shared" si="16"/>
        <v>597.97468354430373</v>
      </c>
      <c r="P562" s="185">
        <f t="shared" si="17"/>
        <v>572.65822784810121</v>
      </c>
      <c r="Q562" s="165" t="str">
        <f ca="1">IFERROR((VLOOKUP(A562,GM_Table,8,FALSE)-SUMIFS(D:D,A:A,A562,B:B,B562,C:C,C562)),"")</f>
        <v/>
      </c>
      <c r="R562" s="165" t="str">
        <f ca="1">IFERROR(CONCATENATE(VLOOKUP(A562,GM_Table,12,FALSE)," ",(VLOOKUP(A562,GM_Table,13,FALSE))),"")</f>
        <v/>
      </c>
    </row>
    <row r="563" spans="1:18" ht="15" x14ac:dyDescent="0.2">
      <c r="A563" s="155" t="s">
        <v>2189</v>
      </c>
      <c r="B563" s="169" t="s">
        <v>2985</v>
      </c>
      <c r="C563" s="169" t="s">
        <v>667</v>
      </c>
      <c r="D563" s="275">
        <v>3.14</v>
      </c>
      <c r="E563" s="285">
        <v>1868</v>
      </c>
      <c r="F563" s="285">
        <v>1768</v>
      </c>
      <c r="G563" s="171">
        <v>0</v>
      </c>
      <c r="H563" s="172">
        <v>0</v>
      </c>
      <c r="I563" s="173">
        <v>0</v>
      </c>
      <c r="J563" s="164" t="b">
        <f>IF(ISBLANK(CertifiedCrop[[#This Row],[1. Identifiant interne d’exploitation agricole*]]),"",IF(ISERROR(MATCH(CertifiedCrop[[#This Row],[1. Identifiant interne d’exploitation agricole*]],GroupMember[1. Identifiant interne d’exploitation agricole*],0)),FALSE,TRUE))</f>
        <v>1</v>
      </c>
      <c r="K563" s="164" t="b">
        <f t="array" ref="K563">IF(ISBLANK(CertifiedCrop[[#This Row],[2. Produit agricole certifié*]]),"",IF(ISERROR(MATCH(1,(#REF!=CertifiedCrop[[#This Row],[2. Produit agricole certifié*]])*(#REF!=CertifiedCrop[[#This Row],[3. Variété**]]),0)),FALSE,TRUE))</f>
        <v>0</v>
      </c>
      <c r="L563" s="21" t="s">
        <v>667</v>
      </c>
      <c r="M563" s="59" t="s">
        <v>667</v>
      </c>
      <c r="N563" s="59" t="s">
        <v>667</v>
      </c>
      <c r="O563" s="185">
        <f t="shared" ref="O563:O626" si="18">IFERROR(E563/D563,"")</f>
        <v>594.90445859872614</v>
      </c>
      <c r="P563" s="185">
        <f t="shared" ref="P563:P626" si="19">IFERROR(F563/D563,"")</f>
        <v>563.0573248407643</v>
      </c>
      <c r="Q563" s="165" t="str">
        <f ca="1">IFERROR((VLOOKUP(A563,GM_Table,8,FALSE)-SUMIFS(D:D,A:A,A563,B:B,B563,C:C,C563)),"")</f>
        <v/>
      </c>
      <c r="R563" s="165" t="str">
        <f ca="1">IFERROR(CONCATENATE(VLOOKUP(A563,GM_Table,12,FALSE)," ",(VLOOKUP(A563,GM_Table,13,FALSE))),"")</f>
        <v/>
      </c>
    </row>
    <row r="564" spans="1:18" ht="15" x14ac:dyDescent="0.2">
      <c r="A564" s="158" t="s">
        <v>2191</v>
      </c>
      <c r="B564" s="169" t="s">
        <v>2985</v>
      </c>
      <c r="C564" s="169" t="s">
        <v>667</v>
      </c>
      <c r="D564" s="275">
        <v>2.89</v>
      </c>
      <c r="E564" s="285">
        <v>1719</v>
      </c>
      <c r="F564" s="285">
        <v>1619</v>
      </c>
      <c r="G564" s="171">
        <v>0</v>
      </c>
      <c r="H564" s="172">
        <v>0</v>
      </c>
      <c r="I564" s="173">
        <v>0</v>
      </c>
      <c r="J564" s="164" t="b">
        <f>IF(ISBLANK(CertifiedCrop[[#This Row],[1. Identifiant interne d’exploitation agricole*]]),"",IF(ISERROR(MATCH(CertifiedCrop[[#This Row],[1. Identifiant interne d’exploitation agricole*]],GroupMember[1. Identifiant interne d’exploitation agricole*],0)),FALSE,TRUE))</f>
        <v>1</v>
      </c>
      <c r="K564" s="164" t="b">
        <f t="array" ref="K564">IF(ISBLANK(CertifiedCrop[[#This Row],[2. Produit agricole certifié*]]),"",IF(ISERROR(MATCH(1,(#REF!=CertifiedCrop[[#This Row],[2. Produit agricole certifié*]])*(#REF!=CertifiedCrop[[#This Row],[3. Variété**]]),0)),FALSE,TRUE))</f>
        <v>0</v>
      </c>
      <c r="L564" s="21" t="s">
        <v>667</v>
      </c>
      <c r="M564" s="59" t="s">
        <v>667</v>
      </c>
      <c r="N564" s="59" t="s">
        <v>667</v>
      </c>
      <c r="O564" s="185">
        <f t="shared" si="18"/>
        <v>594.80968858131484</v>
      </c>
      <c r="P564" s="185">
        <f t="shared" si="19"/>
        <v>560.20761245674737</v>
      </c>
      <c r="Q564" s="165" t="str">
        <f ca="1">IFERROR((VLOOKUP(A564,GM_Table,8,FALSE)-SUMIFS(D:D,A:A,A564,B:B,B564,C:C,C564)),"")</f>
        <v/>
      </c>
      <c r="R564" s="165" t="str">
        <f ca="1">IFERROR(CONCATENATE(VLOOKUP(A564,GM_Table,12,FALSE)," ",(VLOOKUP(A564,GM_Table,13,FALSE))),"")</f>
        <v/>
      </c>
    </row>
    <row r="565" spans="1:18" ht="15" x14ac:dyDescent="0.2">
      <c r="A565" s="155" t="s">
        <v>2193</v>
      </c>
      <c r="B565" s="169" t="s">
        <v>2985</v>
      </c>
      <c r="C565" s="169" t="s">
        <v>667</v>
      </c>
      <c r="D565" s="275">
        <v>5.17</v>
      </c>
      <c r="E565" s="285">
        <v>3076</v>
      </c>
      <c r="F565" s="285">
        <v>2910</v>
      </c>
      <c r="G565" s="171">
        <v>0</v>
      </c>
      <c r="H565" s="172">
        <v>0</v>
      </c>
      <c r="I565" s="173">
        <v>0</v>
      </c>
      <c r="J565" s="164" t="b">
        <f>IF(ISBLANK(CertifiedCrop[[#This Row],[1. Identifiant interne d’exploitation agricole*]]),"",IF(ISERROR(MATCH(CertifiedCrop[[#This Row],[1. Identifiant interne d’exploitation agricole*]],GroupMember[1. Identifiant interne d’exploitation agricole*],0)),FALSE,TRUE))</f>
        <v>1</v>
      </c>
      <c r="K565" s="164" t="b">
        <f t="array" ref="K565">IF(ISBLANK(CertifiedCrop[[#This Row],[2. Produit agricole certifié*]]),"",IF(ISERROR(MATCH(1,(#REF!=CertifiedCrop[[#This Row],[2. Produit agricole certifié*]])*(#REF!=CertifiedCrop[[#This Row],[3. Variété**]]),0)),FALSE,TRUE))</f>
        <v>0</v>
      </c>
      <c r="L565" s="21" t="s">
        <v>667</v>
      </c>
      <c r="M565" s="59" t="s">
        <v>667</v>
      </c>
      <c r="N565" s="59" t="s">
        <v>667</v>
      </c>
      <c r="O565" s="185">
        <f t="shared" si="18"/>
        <v>594.97098646034817</v>
      </c>
      <c r="P565" s="185">
        <f t="shared" si="19"/>
        <v>562.86266924564802</v>
      </c>
      <c r="Q565" s="165" t="str">
        <f ca="1">IFERROR((VLOOKUP(A565,GM_Table,8,FALSE)-SUMIFS(D:D,A:A,A565,B:B,B565,C:C,C565)),"")</f>
        <v/>
      </c>
      <c r="R565" s="165" t="str">
        <f ca="1">IFERROR(CONCATENATE(VLOOKUP(A565,GM_Table,12,FALSE)," ",(VLOOKUP(A565,GM_Table,13,FALSE))),"")</f>
        <v/>
      </c>
    </row>
    <row r="566" spans="1:18" ht="15" x14ac:dyDescent="0.2">
      <c r="A566" s="158" t="s">
        <v>2195</v>
      </c>
      <c r="B566" s="169" t="s">
        <v>2985</v>
      </c>
      <c r="C566" s="169" t="s">
        <v>667</v>
      </c>
      <c r="D566" s="275">
        <v>5.33</v>
      </c>
      <c r="E566" s="285">
        <v>3171</v>
      </c>
      <c r="F566" s="285">
        <v>3000</v>
      </c>
      <c r="G566" s="171">
        <v>0</v>
      </c>
      <c r="H566" s="172">
        <v>0</v>
      </c>
      <c r="I566" s="173">
        <v>0</v>
      </c>
      <c r="J566" s="164" t="b">
        <f>IF(ISBLANK(CertifiedCrop[[#This Row],[1. Identifiant interne d’exploitation agricole*]]),"",IF(ISERROR(MATCH(CertifiedCrop[[#This Row],[1. Identifiant interne d’exploitation agricole*]],GroupMember[1. Identifiant interne d’exploitation agricole*],0)),FALSE,TRUE))</f>
        <v>1</v>
      </c>
      <c r="K566" s="164" t="b">
        <f t="array" ref="K566">IF(ISBLANK(CertifiedCrop[[#This Row],[2. Produit agricole certifié*]]),"",IF(ISERROR(MATCH(1,(#REF!=CertifiedCrop[[#This Row],[2. Produit agricole certifié*]])*(#REF!=CertifiedCrop[[#This Row],[3. Variété**]]),0)),FALSE,TRUE))</f>
        <v>0</v>
      </c>
      <c r="L566" s="21" t="s">
        <v>667</v>
      </c>
      <c r="M566" s="59" t="s">
        <v>667</v>
      </c>
      <c r="N566" s="59" t="s">
        <v>667</v>
      </c>
      <c r="O566" s="185">
        <f t="shared" si="18"/>
        <v>594.93433395872421</v>
      </c>
      <c r="P566" s="185">
        <f t="shared" si="19"/>
        <v>562.85178236397746</v>
      </c>
      <c r="Q566" s="165" t="str">
        <f ca="1">IFERROR((VLOOKUP(A566,GM_Table,8,FALSE)-SUMIFS(D:D,A:A,A566,B:B,B566,C:C,C566)),"")</f>
        <v/>
      </c>
      <c r="R566" s="165" t="str">
        <f ca="1">IFERROR(CONCATENATE(VLOOKUP(A566,GM_Table,12,FALSE)," ",(VLOOKUP(A566,GM_Table,13,FALSE))),"")</f>
        <v/>
      </c>
    </row>
    <row r="567" spans="1:18" ht="15" x14ac:dyDescent="0.2">
      <c r="A567" s="155" t="s">
        <v>2198</v>
      </c>
      <c r="B567" s="169" t="s">
        <v>2985</v>
      </c>
      <c r="C567" s="169" t="s">
        <v>667</v>
      </c>
      <c r="D567" s="275">
        <v>3.04</v>
      </c>
      <c r="E567" s="285">
        <v>1808</v>
      </c>
      <c r="F567" s="285">
        <v>1708</v>
      </c>
      <c r="G567" s="171">
        <v>0</v>
      </c>
      <c r="H567" s="172">
        <v>0</v>
      </c>
      <c r="I567" s="173">
        <v>0</v>
      </c>
      <c r="J567" s="164" t="b">
        <f>IF(ISBLANK(CertifiedCrop[[#This Row],[1. Identifiant interne d’exploitation agricole*]]),"",IF(ISERROR(MATCH(CertifiedCrop[[#This Row],[1. Identifiant interne d’exploitation agricole*]],GroupMember[1. Identifiant interne d’exploitation agricole*],0)),FALSE,TRUE))</f>
        <v>1</v>
      </c>
      <c r="K567" s="164" t="b">
        <f t="array" ref="K567">IF(ISBLANK(CertifiedCrop[[#This Row],[2. Produit agricole certifié*]]),"",IF(ISERROR(MATCH(1,(#REF!=CertifiedCrop[[#This Row],[2. Produit agricole certifié*]])*(#REF!=CertifiedCrop[[#This Row],[3. Variété**]]),0)),FALSE,TRUE))</f>
        <v>0</v>
      </c>
      <c r="L567" s="21" t="s">
        <v>667</v>
      </c>
      <c r="M567" s="59" t="s">
        <v>667</v>
      </c>
      <c r="N567" s="59" t="s">
        <v>667</v>
      </c>
      <c r="O567" s="185">
        <f t="shared" si="18"/>
        <v>594.73684210526312</v>
      </c>
      <c r="P567" s="185">
        <f t="shared" si="19"/>
        <v>561.84210526315792</v>
      </c>
      <c r="Q567" s="165" t="str">
        <f ca="1">IFERROR((VLOOKUP(A567,GM_Table,8,FALSE)-SUMIFS(D:D,A:A,A567,B:B,B567,C:C,C567)),"")</f>
        <v/>
      </c>
      <c r="R567" s="165" t="str">
        <f ca="1">IFERROR(CONCATENATE(VLOOKUP(A567,GM_Table,12,FALSE)," ",(VLOOKUP(A567,GM_Table,13,FALSE))),"")</f>
        <v/>
      </c>
    </row>
    <row r="568" spans="1:18" ht="15" x14ac:dyDescent="0.2">
      <c r="A568" s="158" t="s">
        <v>2200</v>
      </c>
      <c r="B568" s="169" t="s">
        <v>2985</v>
      </c>
      <c r="C568" s="169" t="s">
        <v>667</v>
      </c>
      <c r="D568" s="275">
        <v>3.06</v>
      </c>
      <c r="E568" s="285">
        <v>1820</v>
      </c>
      <c r="F568" s="285">
        <v>1720</v>
      </c>
      <c r="G568" s="171">
        <v>0</v>
      </c>
      <c r="H568" s="172">
        <v>0</v>
      </c>
      <c r="I568" s="173">
        <v>0</v>
      </c>
      <c r="J568" s="164" t="b">
        <f>IF(ISBLANK(CertifiedCrop[[#This Row],[1. Identifiant interne d’exploitation agricole*]]),"",IF(ISERROR(MATCH(CertifiedCrop[[#This Row],[1. Identifiant interne d’exploitation agricole*]],GroupMember[1. Identifiant interne d’exploitation agricole*],0)),FALSE,TRUE))</f>
        <v>1</v>
      </c>
      <c r="K568" s="164" t="b">
        <f t="array" ref="K568">IF(ISBLANK(CertifiedCrop[[#This Row],[2. Produit agricole certifié*]]),"",IF(ISERROR(MATCH(1,(#REF!=CertifiedCrop[[#This Row],[2. Produit agricole certifié*]])*(#REF!=CertifiedCrop[[#This Row],[3. Variété**]]),0)),FALSE,TRUE))</f>
        <v>0</v>
      </c>
      <c r="L568" s="21" t="s">
        <v>667</v>
      </c>
      <c r="M568" s="59" t="s">
        <v>667</v>
      </c>
      <c r="N568" s="59" t="s">
        <v>667</v>
      </c>
      <c r="O568" s="185">
        <f t="shared" si="18"/>
        <v>594.77124183006538</v>
      </c>
      <c r="P568" s="185">
        <f t="shared" si="19"/>
        <v>562.09150326797385</v>
      </c>
      <c r="Q568" s="165" t="str">
        <f ca="1">IFERROR((VLOOKUP(A568,GM_Table,8,FALSE)-SUMIFS(D:D,A:A,A568,B:B,B568,C:C,C568)),"")</f>
        <v/>
      </c>
      <c r="R568" s="165" t="str">
        <f ca="1">IFERROR(CONCATENATE(VLOOKUP(A568,GM_Table,12,FALSE)," ",(VLOOKUP(A568,GM_Table,13,FALSE))),"")</f>
        <v/>
      </c>
    </row>
    <row r="569" spans="1:18" ht="15" x14ac:dyDescent="0.2">
      <c r="A569" s="155" t="s">
        <v>2201</v>
      </c>
      <c r="B569" s="169" t="s">
        <v>2985</v>
      </c>
      <c r="C569" s="169" t="s">
        <v>667</v>
      </c>
      <c r="D569" s="275">
        <v>3.89</v>
      </c>
      <c r="E569" s="285">
        <v>2314</v>
      </c>
      <c r="F569" s="285">
        <v>2214</v>
      </c>
      <c r="G569" s="171">
        <v>0</v>
      </c>
      <c r="H569" s="172">
        <v>0</v>
      </c>
      <c r="I569" s="173">
        <v>0</v>
      </c>
      <c r="J569" s="164" t="b">
        <f>IF(ISBLANK(CertifiedCrop[[#This Row],[1. Identifiant interne d’exploitation agricole*]]),"",IF(ISERROR(MATCH(CertifiedCrop[[#This Row],[1. Identifiant interne d’exploitation agricole*]],GroupMember[1. Identifiant interne d’exploitation agricole*],0)),FALSE,TRUE))</f>
        <v>1</v>
      </c>
      <c r="K569" s="164" t="b">
        <f t="array" ref="K569">IF(ISBLANK(CertifiedCrop[[#This Row],[2. Produit agricole certifié*]]),"",IF(ISERROR(MATCH(1,(#REF!=CertifiedCrop[[#This Row],[2. Produit agricole certifié*]])*(#REF!=CertifiedCrop[[#This Row],[3. Variété**]]),0)),FALSE,TRUE))</f>
        <v>0</v>
      </c>
      <c r="L569" s="21" t="s">
        <v>667</v>
      </c>
      <c r="M569" s="59" t="s">
        <v>667</v>
      </c>
      <c r="N569" s="59" t="s">
        <v>667</v>
      </c>
      <c r="O569" s="185">
        <f t="shared" si="18"/>
        <v>594.85861182519284</v>
      </c>
      <c r="P569" s="185">
        <f t="shared" si="19"/>
        <v>569.1516709511568</v>
      </c>
      <c r="Q569" s="165" t="str">
        <f ca="1">IFERROR((VLOOKUP(A569,GM_Table,8,FALSE)-SUMIFS(D:D,A:A,A569,B:B,B569,C:C,C569)),"")</f>
        <v/>
      </c>
      <c r="R569" s="165" t="str">
        <f ca="1">IFERROR(CONCATENATE(VLOOKUP(A569,GM_Table,12,FALSE)," ",(VLOOKUP(A569,GM_Table,13,FALSE))),"")</f>
        <v/>
      </c>
    </row>
    <row r="570" spans="1:18" ht="15" x14ac:dyDescent="0.2">
      <c r="A570" s="158" t="s">
        <v>2202</v>
      </c>
      <c r="B570" s="169" t="s">
        <v>2985</v>
      </c>
      <c r="C570" s="169" t="s">
        <v>667</v>
      </c>
      <c r="D570" s="275">
        <v>2.73</v>
      </c>
      <c r="E570" s="285">
        <v>1624</v>
      </c>
      <c r="F570" s="285">
        <v>1523</v>
      </c>
      <c r="G570" s="171">
        <v>0</v>
      </c>
      <c r="H570" s="172">
        <v>0</v>
      </c>
      <c r="I570" s="173">
        <v>0</v>
      </c>
      <c r="J570" s="164" t="b">
        <f>IF(ISBLANK(CertifiedCrop[[#This Row],[1. Identifiant interne d’exploitation agricole*]]),"",IF(ISERROR(MATCH(CertifiedCrop[[#This Row],[1. Identifiant interne d’exploitation agricole*]],GroupMember[1. Identifiant interne d’exploitation agricole*],0)),FALSE,TRUE))</f>
        <v>1</v>
      </c>
      <c r="K570" s="164" t="b">
        <f t="array" ref="K570">IF(ISBLANK(CertifiedCrop[[#This Row],[2. Produit agricole certifié*]]),"",IF(ISERROR(MATCH(1,(#REF!=CertifiedCrop[[#This Row],[2. Produit agricole certifié*]])*(#REF!=CertifiedCrop[[#This Row],[3. Variété**]]),0)),FALSE,TRUE))</f>
        <v>0</v>
      </c>
      <c r="L570" s="21" t="s">
        <v>667</v>
      </c>
      <c r="M570" s="59" t="s">
        <v>667</v>
      </c>
      <c r="N570" s="59" t="s">
        <v>667</v>
      </c>
      <c r="O570" s="185">
        <f t="shared" si="18"/>
        <v>594.87179487179492</v>
      </c>
      <c r="P570" s="185">
        <f t="shared" si="19"/>
        <v>557.87545787545787</v>
      </c>
      <c r="Q570" s="165" t="str">
        <f ca="1">IFERROR((VLOOKUP(A570,GM_Table,8,FALSE)-SUMIFS(D:D,A:A,A570,B:B,B570,C:C,C570)),"")</f>
        <v/>
      </c>
      <c r="R570" s="165" t="str">
        <f ca="1">IFERROR(CONCATENATE(VLOOKUP(A570,GM_Table,12,FALSE)," ",(VLOOKUP(A570,GM_Table,13,FALSE))),"")</f>
        <v/>
      </c>
    </row>
    <row r="571" spans="1:18" ht="15" x14ac:dyDescent="0.2">
      <c r="A571" s="155" t="s">
        <v>2205</v>
      </c>
      <c r="B571" s="169" t="s">
        <v>2985</v>
      </c>
      <c r="C571" s="169" t="s">
        <v>667</v>
      </c>
      <c r="D571" s="275">
        <v>6.23</v>
      </c>
      <c r="E571" s="285">
        <v>3706</v>
      </c>
      <c r="F571" s="285">
        <v>3600</v>
      </c>
      <c r="G571" s="171">
        <v>0</v>
      </c>
      <c r="H571" s="172">
        <v>0</v>
      </c>
      <c r="I571" s="173">
        <v>0</v>
      </c>
      <c r="J571" s="164" t="b">
        <f>IF(ISBLANK(CertifiedCrop[[#This Row],[1. Identifiant interne d’exploitation agricole*]]),"",IF(ISERROR(MATCH(CertifiedCrop[[#This Row],[1. Identifiant interne d’exploitation agricole*]],GroupMember[1. Identifiant interne d’exploitation agricole*],0)),FALSE,TRUE))</f>
        <v>1</v>
      </c>
      <c r="K571" s="164" t="b">
        <f t="array" ref="K571">IF(ISBLANK(CertifiedCrop[[#This Row],[2. Produit agricole certifié*]]),"",IF(ISERROR(MATCH(1,(#REF!=CertifiedCrop[[#This Row],[2. Produit agricole certifié*]])*(#REF!=CertifiedCrop[[#This Row],[3. Variété**]]),0)),FALSE,TRUE))</f>
        <v>0</v>
      </c>
      <c r="L571" s="21" t="s">
        <v>667</v>
      </c>
      <c r="M571" s="59" t="s">
        <v>667</v>
      </c>
      <c r="N571" s="59" t="s">
        <v>667</v>
      </c>
      <c r="O571" s="185">
        <f t="shared" si="18"/>
        <v>594.86356340288921</v>
      </c>
      <c r="P571" s="185">
        <f t="shared" si="19"/>
        <v>577.84911717495982</v>
      </c>
      <c r="Q571" s="165" t="str">
        <f ca="1">IFERROR((VLOOKUP(A571,GM_Table,8,FALSE)-SUMIFS(D:D,A:A,A571,B:B,B571,C:C,C571)),"")</f>
        <v/>
      </c>
      <c r="R571" s="165" t="str">
        <f ca="1">IFERROR(CONCATENATE(VLOOKUP(A571,GM_Table,12,FALSE)," ",(VLOOKUP(A571,GM_Table,13,FALSE))),"")</f>
        <v/>
      </c>
    </row>
    <row r="572" spans="1:18" ht="15" x14ac:dyDescent="0.2">
      <c r="A572" s="158" t="s">
        <v>2207</v>
      </c>
      <c r="B572" s="169" t="s">
        <v>2985</v>
      </c>
      <c r="C572" s="169" t="s">
        <v>667</v>
      </c>
      <c r="D572" s="275">
        <v>3.24</v>
      </c>
      <c r="E572" s="285">
        <v>1927</v>
      </c>
      <c r="F572" s="285">
        <v>1827</v>
      </c>
      <c r="G572" s="171">
        <v>0</v>
      </c>
      <c r="H572" s="172">
        <v>0</v>
      </c>
      <c r="I572" s="173">
        <v>0</v>
      </c>
      <c r="J572" s="164" t="b">
        <f>IF(ISBLANK(CertifiedCrop[[#This Row],[1. Identifiant interne d’exploitation agricole*]]),"",IF(ISERROR(MATCH(CertifiedCrop[[#This Row],[1. Identifiant interne d’exploitation agricole*]],GroupMember[1. Identifiant interne d’exploitation agricole*],0)),FALSE,TRUE))</f>
        <v>1</v>
      </c>
      <c r="K572" s="164" t="b">
        <f t="array" ref="K572">IF(ISBLANK(CertifiedCrop[[#This Row],[2. Produit agricole certifié*]]),"",IF(ISERROR(MATCH(1,(#REF!=CertifiedCrop[[#This Row],[2. Produit agricole certifié*]])*(#REF!=CertifiedCrop[[#This Row],[3. Variété**]]),0)),FALSE,TRUE))</f>
        <v>0</v>
      </c>
      <c r="L572" s="21" t="s">
        <v>667</v>
      </c>
      <c r="M572" s="59" t="s">
        <v>667</v>
      </c>
      <c r="N572" s="59" t="s">
        <v>667</v>
      </c>
      <c r="O572" s="185">
        <f t="shared" si="18"/>
        <v>594.753086419753</v>
      </c>
      <c r="P572" s="185">
        <f t="shared" si="19"/>
        <v>563.8888888888888</v>
      </c>
      <c r="Q572" s="165" t="str">
        <f ca="1">IFERROR((VLOOKUP(A572,GM_Table,8,FALSE)-SUMIFS(D:D,A:A,A572,B:B,B572,C:C,C572)),"")</f>
        <v/>
      </c>
      <c r="R572" s="165" t="str">
        <f ca="1">IFERROR(CONCATENATE(VLOOKUP(A572,GM_Table,12,FALSE)," ",(VLOOKUP(A572,GM_Table,13,FALSE))),"")</f>
        <v/>
      </c>
    </row>
    <row r="573" spans="1:18" ht="15" x14ac:dyDescent="0.2">
      <c r="A573" s="155" t="s">
        <v>2210</v>
      </c>
      <c r="B573" s="169" t="s">
        <v>2985</v>
      </c>
      <c r="C573" s="169" t="s">
        <v>667</v>
      </c>
      <c r="D573" s="275">
        <v>5.53</v>
      </c>
      <c r="E573" s="285">
        <v>3290</v>
      </c>
      <c r="F573" s="285">
        <v>3190</v>
      </c>
      <c r="G573" s="171">
        <v>0</v>
      </c>
      <c r="H573" s="172">
        <v>0</v>
      </c>
      <c r="I573" s="173">
        <v>0</v>
      </c>
      <c r="J573" s="164" t="b">
        <f>IF(ISBLANK(CertifiedCrop[[#This Row],[1. Identifiant interne d’exploitation agricole*]]),"",IF(ISERROR(MATCH(CertifiedCrop[[#This Row],[1. Identifiant interne d’exploitation agricole*]],GroupMember[1. Identifiant interne d’exploitation agricole*],0)),FALSE,TRUE))</f>
        <v>1</v>
      </c>
      <c r="K573" s="164" t="b">
        <f t="array" ref="K573">IF(ISBLANK(CertifiedCrop[[#This Row],[2. Produit agricole certifié*]]),"",IF(ISERROR(MATCH(1,(#REF!=CertifiedCrop[[#This Row],[2. Produit agricole certifié*]])*(#REF!=CertifiedCrop[[#This Row],[3. Variété**]]),0)),FALSE,TRUE))</f>
        <v>0</v>
      </c>
      <c r="L573" s="21" t="s">
        <v>667</v>
      </c>
      <c r="M573" s="59" t="s">
        <v>667</v>
      </c>
      <c r="N573" s="59" t="s">
        <v>667</v>
      </c>
      <c r="O573" s="185">
        <f t="shared" si="18"/>
        <v>594.9367088607595</v>
      </c>
      <c r="P573" s="185">
        <f t="shared" si="19"/>
        <v>576.85352622061475</v>
      </c>
      <c r="Q573" s="165" t="str">
        <f ca="1">IFERROR((VLOOKUP(A573,GM_Table,8,FALSE)-SUMIFS(D:D,A:A,A573,B:B,B573,C:C,C573)),"")</f>
        <v/>
      </c>
      <c r="R573" s="165" t="str">
        <f ca="1">IFERROR(CONCATENATE(VLOOKUP(A573,GM_Table,12,FALSE)," ",(VLOOKUP(A573,GM_Table,13,FALSE))),"")</f>
        <v/>
      </c>
    </row>
    <row r="574" spans="1:18" ht="15" x14ac:dyDescent="0.2">
      <c r="A574" s="158" t="s">
        <v>2212</v>
      </c>
      <c r="B574" s="169" t="s">
        <v>2985</v>
      </c>
      <c r="C574" s="169" t="s">
        <v>667</v>
      </c>
      <c r="D574" s="275">
        <v>2</v>
      </c>
      <c r="E574" s="285">
        <v>1160</v>
      </c>
      <c r="F574" s="285">
        <v>1100</v>
      </c>
      <c r="G574" s="171">
        <v>0</v>
      </c>
      <c r="H574" s="172">
        <v>0</v>
      </c>
      <c r="I574" s="173">
        <v>0</v>
      </c>
      <c r="J574" s="164" t="b">
        <f>IF(ISBLANK(CertifiedCrop[[#This Row],[1. Identifiant interne d’exploitation agricole*]]),"",IF(ISERROR(MATCH(CertifiedCrop[[#This Row],[1. Identifiant interne d’exploitation agricole*]],GroupMember[1. Identifiant interne d’exploitation agricole*],0)),FALSE,TRUE))</f>
        <v>1</v>
      </c>
      <c r="K574" s="164" t="b">
        <f t="array" ref="K574">IF(ISBLANK(CertifiedCrop[[#This Row],[2. Produit agricole certifié*]]),"",IF(ISERROR(MATCH(1,(#REF!=CertifiedCrop[[#This Row],[2. Produit agricole certifié*]])*(#REF!=CertifiedCrop[[#This Row],[3. Variété**]]),0)),FALSE,TRUE))</f>
        <v>0</v>
      </c>
      <c r="L574" s="21" t="s">
        <v>667</v>
      </c>
      <c r="M574" s="59" t="s">
        <v>667</v>
      </c>
      <c r="N574" s="59" t="s">
        <v>667</v>
      </c>
      <c r="O574" s="185">
        <f t="shared" si="18"/>
        <v>580</v>
      </c>
      <c r="P574" s="185">
        <f t="shared" si="19"/>
        <v>550</v>
      </c>
      <c r="Q574" s="165" t="str">
        <f ca="1">IFERROR((VLOOKUP(A574,GM_Table,8,FALSE)-SUMIFS(D:D,A:A,A574,B:B,B574,C:C,C574)),"")</f>
        <v/>
      </c>
      <c r="R574" s="165" t="str">
        <f ca="1">IFERROR(CONCATENATE(VLOOKUP(A574,GM_Table,12,FALSE)," ",(VLOOKUP(A574,GM_Table,13,FALSE))),"")</f>
        <v/>
      </c>
    </row>
    <row r="575" spans="1:18" ht="15" x14ac:dyDescent="0.2">
      <c r="A575" s="155" t="s">
        <v>2215</v>
      </c>
      <c r="B575" s="169" t="s">
        <v>2985</v>
      </c>
      <c r="C575" s="169" t="s">
        <v>667</v>
      </c>
      <c r="D575" s="275">
        <v>3</v>
      </c>
      <c r="E575" s="285">
        <v>1794</v>
      </c>
      <c r="F575" s="285">
        <v>1694</v>
      </c>
      <c r="G575" s="171">
        <v>0</v>
      </c>
      <c r="H575" s="172">
        <v>0</v>
      </c>
      <c r="I575" s="173">
        <v>0</v>
      </c>
      <c r="J575" s="164" t="b">
        <f>IF(ISBLANK(CertifiedCrop[[#This Row],[1. Identifiant interne d’exploitation agricole*]]),"",IF(ISERROR(MATCH(CertifiedCrop[[#This Row],[1. Identifiant interne d’exploitation agricole*]],GroupMember[1. Identifiant interne d’exploitation agricole*],0)),FALSE,TRUE))</f>
        <v>1</v>
      </c>
      <c r="K575" s="164" t="b">
        <f t="array" ref="K575">IF(ISBLANK(CertifiedCrop[[#This Row],[2. Produit agricole certifié*]]),"",IF(ISERROR(MATCH(1,(#REF!=CertifiedCrop[[#This Row],[2. Produit agricole certifié*]])*(#REF!=CertifiedCrop[[#This Row],[3. Variété**]]),0)),FALSE,TRUE))</f>
        <v>0</v>
      </c>
      <c r="L575" s="21" t="s">
        <v>667</v>
      </c>
      <c r="M575" s="59" t="s">
        <v>667</v>
      </c>
      <c r="N575" s="59" t="s">
        <v>667</v>
      </c>
      <c r="O575" s="185">
        <f t="shared" si="18"/>
        <v>598</v>
      </c>
      <c r="P575" s="185">
        <f t="shared" si="19"/>
        <v>564.66666666666663</v>
      </c>
      <c r="Q575" s="165" t="str">
        <f ca="1">IFERROR((VLOOKUP(A575,GM_Table,8,FALSE)-SUMIFS(D:D,A:A,A575,B:B,B575,C:C,C575)),"")</f>
        <v/>
      </c>
      <c r="R575" s="165" t="str">
        <f ca="1">IFERROR(CONCATENATE(VLOOKUP(A575,GM_Table,12,FALSE)," ",(VLOOKUP(A575,GM_Table,13,FALSE))),"")</f>
        <v/>
      </c>
    </row>
    <row r="576" spans="1:18" ht="15" x14ac:dyDescent="0.2">
      <c r="A576" s="158" t="s">
        <v>2217</v>
      </c>
      <c r="B576" s="169" t="s">
        <v>2985</v>
      </c>
      <c r="C576" s="169" t="s">
        <v>667</v>
      </c>
      <c r="D576" s="275">
        <v>2</v>
      </c>
      <c r="E576" s="285">
        <v>1150</v>
      </c>
      <c r="F576" s="285">
        <v>1050</v>
      </c>
      <c r="G576" s="171">
        <v>0</v>
      </c>
      <c r="H576" s="172">
        <v>0</v>
      </c>
      <c r="I576" s="173">
        <v>0</v>
      </c>
      <c r="J576" s="164" t="b">
        <f>IF(ISBLANK(CertifiedCrop[[#This Row],[1. Identifiant interne d’exploitation agricole*]]),"",IF(ISERROR(MATCH(CertifiedCrop[[#This Row],[1. Identifiant interne d’exploitation agricole*]],GroupMember[1. Identifiant interne d’exploitation agricole*],0)),FALSE,TRUE))</f>
        <v>1</v>
      </c>
      <c r="K576" s="164" t="b">
        <f t="array" ref="K576">IF(ISBLANK(CertifiedCrop[[#This Row],[2. Produit agricole certifié*]]),"",IF(ISERROR(MATCH(1,(#REF!=CertifiedCrop[[#This Row],[2. Produit agricole certifié*]])*(#REF!=CertifiedCrop[[#This Row],[3. Variété**]]),0)),FALSE,TRUE))</f>
        <v>0</v>
      </c>
      <c r="L576" s="21" t="s">
        <v>667</v>
      </c>
      <c r="M576" s="59" t="s">
        <v>667</v>
      </c>
      <c r="N576" s="59" t="s">
        <v>667</v>
      </c>
      <c r="O576" s="185">
        <f t="shared" si="18"/>
        <v>575</v>
      </c>
      <c r="P576" s="185">
        <f t="shared" si="19"/>
        <v>525</v>
      </c>
      <c r="Q576" s="165" t="str">
        <f ca="1">IFERROR((VLOOKUP(A576,GM_Table,8,FALSE)-SUMIFS(D:D,A:A,A576,B:B,B576,C:C,C576)),"")</f>
        <v/>
      </c>
      <c r="R576" s="165" t="str">
        <f ca="1">IFERROR(CONCATENATE(VLOOKUP(A576,GM_Table,12,FALSE)," ",(VLOOKUP(A576,GM_Table,13,FALSE))),"")</f>
        <v/>
      </c>
    </row>
    <row r="577" spans="1:18" ht="15" x14ac:dyDescent="0.2">
      <c r="A577" s="155" t="s">
        <v>2220</v>
      </c>
      <c r="B577" s="169" t="s">
        <v>2985</v>
      </c>
      <c r="C577" s="169" t="s">
        <v>667</v>
      </c>
      <c r="D577" s="275">
        <v>2</v>
      </c>
      <c r="E577" s="285">
        <v>1160</v>
      </c>
      <c r="F577" s="285">
        <v>1100</v>
      </c>
      <c r="G577" s="171">
        <v>0</v>
      </c>
      <c r="H577" s="172">
        <v>0</v>
      </c>
      <c r="I577" s="173">
        <v>0</v>
      </c>
      <c r="J577" s="164" t="b">
        <f>IF(ISBLANK(CertifiedCrop[[#This Row],[1. Identifiant interne d’exploitation agricole*]]),"",IF(ISERROR(MATCH(CertifiedCrop[[#This Row],[1. Identifiant interne d’exploitation agricole*]],GroupMember[1. Identifiant interne d’exploitation agricole*],0)),FALSE,TRUE))</f>
        <v>1</v>
      </c>
      <c r="K577" s="164" t="b">
        <f t="array" ref="K577">IF(ISBLANK(CertifiedCrop[[#This Row],[2. Produit agricole certifié*]]),"",IF(ISERROR(MATCH(1,(#REF!=CertifiedCrop[[#This Row],[2. Produit agricole certifié*]])*(#REF!=CertifiedCrop[[#This Row],[3. Variété**]]),0)),FALSE,TRUE))</f>
        <v>0</v>
      </c>
      <c r="L577" s="21" t="s">
        <v>667</v>
      </c>
      <c r="M577" s="59" t="s">
        <v>667</v>
      </c>
      <c r="N577" s="59" t="s">
        <v>667</v>
      </c>
      <c r="O577" s="185">
        <f t="shared" si="18"/>
        <v>580</v>
      </c>
      <c r="P577" s="185">
        <f t="shared" si="19"/>
        <v>550</v>
      </c>
      <c r="Q577" s="165" t="str">
        <f ca="1">IFERROR((VLOOKUP(A577,GM_Table,8,FALSE)-SUMIFS(D:D,A:A,A577,B:B,B577,C:C,C577)),"")</f>
        <v/>
      </c>
      <c r="R577" s="165" t="str">
        <f ca="1">IFERROR(CONCATENATE(VLOOKUP(A577,GM_Table,12,FALSE)," ",(VLOOKUP(A577,GM_Table,13,FALSE))),"")</f>
        <v/>
      </c>
    </row>
    <row r="578" spans="1:18" ht="15" x14ac:dyDescent="0.2">
      <c r="A578" s="158" t="s">
        <v>2221</v>
      </c>
      <c r="B578" s="169" t="s">
        <v>2985</v>
      </c>
      <c r="C578" s="169" t="s">
        <v>667</v>
      </c>
      <c r="D578" s="275">
        <v>2</v>
      </c>
      <c r="E578" s="285">
        <v>1160</v>
      </c>
      <c r="F578" s="285">
        <v>1100</v>
      </c>
      <c r="G578" s="171">
        <v>0</v>
      </c>
      <c r="H578" s="172">
        <v>0</v>
      </c>
      <c r="I578" s="173">
        <v>0</v>
      </c>
      <c r="J578" s="164" t="b">
        <f>IF(ISBLANK(CertifiedCrop[[#This Row],[1. Identifiant interne d’exploitation agricole*]]),"",IF(ISERROR(MATCH(CertifiedCrop[[#This Row],[1. Identifiant interne d’exploitation agricole*]],GroupMember[1. Identifiant interne d’exploitation agricole*],0)),FALSE,TRUE))</f>
        <v>1</v>
      </c>
      <c r="K578" s="164" t="b">
        <f t="array" ref="K578">IF(ISBLANK(CertifiedCrop[[#This Row],[2. Produit agricole certifié*]]),"",IF(ISERROR(MATCH(1,(#REF!=CertifiedCrop[[#This Row],[2. Produit agricole certifié*]])*(#REF!=CertifiedCrop[[#This Row],[3. Variété**]]),0)),FALSE,TRUE))</f>
        <v>0</v>
      </c>
      <c r="L578" s="21" t="s">
        <v>667</v>
      </c>
      <c r="M578" s="59" t="s">
        <v>667</v>
      </c>
      <c r="N578" s="59" t="s">
        <v>667</v>
      </c>
      <c r="O578" s="185">
        <f t="shared" si="18"/>
        <v>580</v>
      </c>
      <c r="P578" s="185">
        <f t="shared" si="19"/>
        <v>550</v>
      </c>
      <c r="Q578" s="165" t="str">
        <f ca="1">IFERROR((VLOOKUP(A578,GM_Table,8,FALSE)-SUMIFS(D:D,A:A,A578,B:B,B578,C:C,C578)),"")</f>
        <v/>
      </c>
      <c r="R578" s="165" t="str">
        <f ca="1">IFERROR(CONCATENATE(VLOOKUP(A578,GM_Table,12,FALSE)," ",(VLOOKUP(A578,GM_Table,13,FALSE))),"")</f>
        <v/>
      </c>
    </row>
    <row r="579" spans="1:18" ht="15" x14ac:dyDescent="0.2">
      <c r="A579" s="155" t="s">
        <v>2224</v>
      </c>
      <c r="B579" s="169" t="s">
        <v>2985</v>
      </c>
      <c r="C579" s="169" t="s">
        <v>667</v>
      </c>
      <c r="D579" s="275">
        <v>2</v>
      </c>
      <c r="E579" s="285">
        <v>1140</v>
      </c>
      <c r="F579" s="285">
        <v>1100</v>
      </c>
      <c r="G579" s="171">
        <v>0</v>
      </c>
      <c r="H579" s="172">
        <v>0</v>
      </c>
      <c r="I579" s="173">
        <v>0</v>
      </c>
      <c r="J579" s="164" t="b">
        <f>IF(ISBLANK(CertifiedCrop[[#This Row],[1. Identifiant interne d’exploitation agricole*]]),"",IF(ISERROR(MATCH(CertifiedCrop[[#This Row],[1. Identifiant interne d’exploitation agricole*]],GroupMember[1. Identifiant interne d’exploitation agricole*],0)),FALSE,TRUE))</f>
        <v>1</v>
      </c>
      <c r="K579" s="164" t="b">
        <f t="array" ref="K579">IF(ISBLANK(CertifiedCrop[[#This Row],[2. Produit agricole certifié*]]),"",IF(ISERROR(MATCH(1,(#REF!=CertifiedCrop[[#This Row],[2. Produit agricole certifié*]])*(#REF!=CertifiedCrop[[#This Row],[3. Variété**]]),0)),FALSE,TRUE))</f>
        <v>0</v>
      </c>
      <c r="L579" s="21" t="s">
        <v>667</v>
      </c>
      <c r="M579" s="59" t="s">
        <v>667</v>
      </c>
      <c r="N579" s="59" t="s">
        <v>667</v>
      </c>
      <c r="O579" s="185">
        <f t="shared" si="18"/>
        <v>570</v>
      </c>
      <c r="P579" s="185">
        <f t="shared" si="19"/>
        <v>550</v>
      </c>
      <c r="Q579" s="165" t="str">
        <f ca="1">IFERROR((VLOOKUP(A579,GM_Table,8,FALSE)-SUMIFS(D:D,A:A,A579,B:B,B579,C:C,C579)),"")</f>
        <v/>
      </c>
      <c r="R579" s="165" t="str">
        <f ca="1">IFERROR(CONCATENATE(VLOOKUP(A579,GM_Table,12,FALSE)," ",(VLOOKUP(A579,GM_Table,13,FALSE))),"")</f>
        <v/>
      </c>
    </row>
    <row r="580" spans="1:18" ht="15" x14ac:dyDescent="0.2">
      <c r="A580" s="158" t="s">
        <v>2226</v>
      </c>
      <c r="B580" s="169" t="s">
        <v>2985</v>
      </c>
      <c r="C580" s="169" t="s">
        <v>667</v>
      </c>
      <c r="D580" s="275">
        <v>3</v>
      </c>
      <c r="E580" s="285">
        <v>1794</v>
      </c>
      <c r="F580" s="285">
        <v>1700</v>
      </c>
      <c r="G580" s="171">
        <v>0</v>
      </c>
      <c r="H580" s="172">
        <v>0</v>
      </c>
      <c r="I580" s="173">
        <v>0</v>
      </c>
      <c r="J580" s="164" t="b">
        <f>IF(ISBLANK(CertifiedCrop[[#This Row],[1. Identifiant interne d’exploitation agricole*]]),"",IF(ISERROR(MATCH(CertifiedCrop[[#This Row],[1. Identifiant interne d’exploitation agricole*]],GroupMember[1. Identifiant interne d’exploitation agricole*],0)),FALSE,TRUE))</f>
        <v>1</v>
      </c>
      <c r="K580" s="164" t="b">
        <f t="array" ref="K580">IF(ISBLANK(CertifiedCrop[[#This Row],[2. Produit agricole certifié*]]),"",IF(ISERROR(MATCH(1,(#REF!=CertifiedCrop[[#This Row],[2. Produit agricole certifié*]])*(#REF!=CertifiedCrop[[#This Row],[3. Variété**]]),0)),FALSE,TRUE))</f>
        <v>0</v>
      </c>
      <c r="L580" s="21" t="s">
        <v>667</v>
      </c>
      <c r="M580" s="59" t="s">
        <v>667</v>
      </c>
      <c r="N580" s="59" t="s">
        <v>667</v>
      </c>
      <c r="O580" s="185">
        <f t="shared" si="18"/>
        <v>598</v>
      </c>
      <c r="P580" s="185">
        <f t="shared" si="19"/>
        <v>566.66666666666663</v>
      </c>
      <c r="Q580" s="165" t="str">
        <f ca="1">IFERROR((VLOOKUP(A580,GM_Table,8,FALSE)-SUMIFS(D:D,A:A,A580,B:B,B580,C:C,C580)),"")</f>
        <v/>
      </c>
      <c r="R580" s="165" t="str">
        <f ca="1">IFERROR(CONCATENATE(VLOOKUP(A580,GM_Table,12,FALSE)," ",(VLOOKUP(A580,GM_Table,13,FALSE))),"")</f>
        <v/>
      </c>
    </row>
    <row r="581" spans="1:18" ht="15" x14ac:dyDescent="0.2">
      <c r="A581" s="155" t="s">
        <v>2229</v>
      </c>
      <c r="B581" s="169" t="s">
        <v>2985</v>
      </c>
      <c r="C581" s="169" t="s">
        <v>667</v>
      </c>
      <c r="D581" s="275">
        <v>3.97</v>
      </c>
      <c r="E581" s="285">
        <v>2362</v>
      </c>
      <c r="F581" s="285">
        <v>2262</v>
      </c>
      <c r="G581" s="171">
        <v>0</v>
      </c>
      <c r="H581" s="172">
        <v>0</v>
      </c>
      <c r="I581" s="173">
        <v>0</v>
      </c>
      <c r="J581" s="164" t="b">
        <f>IF(ISBLANK(CertifiedCrop[[#This Row],[1. Identifiant interne d’exploitation agricole*]]),"",IF(ISERROR(MATCH(CertifiedCrop[[#This Row],[1. Identifiant interne d’exploitation agricole*]],GroupMember[1. Identifiant interne d’exploitation agricole*],0)),FALSE,TRUE))</f>
        <v>1</v>
      </c>
      <c r="K581" s="164" t="b">
        <f t="array" ref="K581">IF(ISBLANK(CertifiedCrop[[#This Row],[2. Produit agricole certifié*]]),"",IF(ISERROR(MATCH(1,(#REF!=CertifiedCrop[[#This Row],[2. Produit agricole certifié*]])*(#REF!=CertifiedCrop[[#This Row],[3. Variété**]]),0)),FALSE,TRUE))</f>
        <v>0</v>
      </c>
      <c r="L581" s="21" t="s">
        <v>667</v>
      </c>
      <c r="M581" s="59" t="s">
        <v>667</v>
      </c>
      <c r="N581" s="59" t="s">
        <v>667</v>
      </c>
      <c r="O581" s="185">
        <f t="shared" si="18"/>
        <v>594.96221662468508</v>
      </c>
      <c r="P581" s="185">
        <f t="shared" si="19"/>
        <v>569.77329974811084</v>
      </c>
      <c r="Q581" s="165" t="str">
        <f ca="1">IFERROR((VLOOKUP(A581,GM_Table,8,FALSE)-SUMIFS(D:D,A:A,A581,B:B,B581,C:C,C581)),"")</f>
        <v/>
      </c>
      <c r="R581" s="165" t="str">
        <f ca="1">IFERROR(CONCATENATE(VLOOKUP(A581,GM_Table,12,FALSE)," ",(VLOOKUP(A581,GM_Table,13,FALSE))),"")</f>
        <v/>
      </c>
    </row>
    <row r="582" spans="1:18" ht="15" x14ac:dyDescent="0.2">
      <c r="A582" s="158" t="s">
        <v>2231</v>
      </c>
      <c r="B582" s="169" t="s">
        <v>2985</v>
      </c>
      <c r="C582" s="169" t="s">
        <v>667</v>
      </c>
      <c r="D582" s="275">
        <v>3.36</v>
      </c>
      <c r="E582" s="285">
        <v>1924</v>
      </c>
      <c r="F582" s="285">
        <v>1890</v>
      </c>
      <c r="G582" s="171">
        <v>0</v>
      </c>
      <c r="H582" s="172">
        <v>0</v>
      </c>
      <c r="I582" s="173">
        <v>0</v>
      </c>
      <c r="J582" s="164" t="b">
        <f>IF(ISBLANK(CertifiedCrop[[#This Row],[1. Identifiant interne d’exploitation agricole*]]),"",IF(ISERROR(MATCH(CertifiedCrop[[#This Row],[1. Identifiant interne d’exploitation agricole*]],GroupMember[1. Identifiant interne d’exploitation agricole*],0)),FALSE,TRUE))</f>
        <v>1</v>
      </c>
      <c r="K582" s="164" t="b">
        <f t="array" ref="K582">IF(ISBLANK(CertifiedCrop[[#This Row],[2. Produit agricole certifié*]]),"",IF(ISERROR(MATCH(1,(#REF!=CertifiedCrop[[#This Row],[2. Produit agricole certifié*]])*(#REF!=CertifiedCrop[[#This Row],[3. Variété**]]),0)),FALSE,TRUE))</f>
        <v>0</v>
      </c>
      <c r="L582" s="21" t="s">
        <v>667</v>
      </c>
      <c r="M582" s="59" t="s">
        <v>667</v>
      </c>
      <c r="N582" s="59" t="s">
        <v>667</v>
      </c>
      <c r="O582" s="185">
        <f t="shared" si="18"/>
        <v>572.61904761904759</v>
      </c>
      <c r="P582" s="185">
        <f t="shared" si="19"/>
        <v>562.5</v>
      </c>
      <c r="Q582" s="165" t="str">
        <f ca="1">IFERROR((VLOOKUP(A582,GM_Table,8,FALSE)-SUMIFS(D:D,A:A,A582,B:B,B582,C:C,C582)),"")</f>
        <v/>
      </c>
      <c r="R582" s="165" t="str">
        <f ca="1">IFERROR(CONCATENATE(VLOOKUP(A582,GM_Table,12,FALSE)," ",(VLOOKUP(A582,GM_Table,13,FALSE))),"")</f>
        <v/>
      </c>
    </row>
    <row r="583" spans="1:18" ht="15" x14ac:dyDescent="0.2">
      <c r="A583" s="155" t="s">
        <v>2234</v>
      </c>
      <c r="B583" s="169" t="s">
        <v>2985</v>
      </c>
      <c r="C583" s="169" t="s">
        <v>667</v>
      </c>
      <c r="D583" s="275">
        <v>4</v>
      </c>
      <c r="E583" s="285">
        <v>2380</v>
      </c>
      <c r="F583" s="285">
        <v>2280</v>
      </c>
      <c r="G583" s="171">
        <v>0</v>
      </c>
      <c r="H583" s="172">
        <v>0</v>
      </c>
      <c r="I583" s="173">
        <v>0</v>
      </c>
      <c r="J583" s="164" t="b">
        <f>IF(ISBLANK(CertifiedCrop[[#This Row],[1. Identifiant interne d’exploitation agricole*]]),"",IF(ISERROR(MATCH(CertifiedCrop[[#This Row],[1. Identifiant interne d’exploitation agricole*]],GroupMember[1. Identifiant interne d’exploitation agricole*],0)),FALSE,TRUE))</f>
        <v>1</v>
      </c>
      <c r="K583" s="164" t="b">
        <f t="array" ref="K583">IF(ISBLANK(CertifiedCrop[[#This Row],[2. Produit agricole certifié*]]),"",IF(ISERROR(MATCH(1,(#REF!=CertifiedCrop[[#This Row],[2. Produit agricole certifié*]])*(#REF!=CertifiedCrop[[#This Row],[3. Variété**]]),0)),FALSE,TRUE))</f>
        <v>0</v>
      </c>
      <c r="L583" s="21" t="s">
        <v>667</v>
      </c>
      <c r="M583" s="59" t="s">
        <v>667</v>
      </c>
      <c r="N583" s="59" t="s">
        <v>667</v>
      </c>
      <c r="O583" s="185">
        <f t="shared" si="18"/>
        <v>595</v>
      </c>
      <c r="P583" s="185">
        <f t="shared" si="19"/>
        <v>570</v>
      </c>
      <c r="Q583" s="165" t="str">
        <f ca="1">IFERROR((VLOOKUP(A583,GM_Table,8,FALSE)-SUMIFS(D:D,A:A,A583,B:B,B583,C:C,C583)),"")</f>
        <v/>
      </c>
      <c r="R583" s="165" t="str">
        <f ca="1">IFERROR(CONCATENATE(VLOOKUP(A583,GM_Table,12,FALSE)," ",(VLOOKUP(A583,GM_Table,13,FALSE))),"")</f>
        <v/>
      </c>
    </row>
    <row r="584" spans="1:18" ht="15" x14ac:dyDescent="0.2">
      <c r="A584" s="158" t="s">
        <v>2237</v>
      </c>
      <c r="B584" s="169" t="s">
        <v>2985</v>
      </c>
      <c r="C584" s="169" t="s">
        <v>667</v>
      </c>
      <c r="D584" s="275">
        <v>4</v>
      </c>
      <c r="E584" s="285">
        <v>2380</v>
      </c>
      <c r="F584" s="285">
        <v>2280</v>
      </c>
      <c r="G584" s="171">
        <v>0</v>
      </c>
      <c r="H584" s="172">
        <v>0</v>
      </c>
      <c r="I584" s="173">
        <v>0</v>
      </c>
      <c r="J584" s="164" t="b">
        <f>IF(ISBLANK(CertifiedCrop[[#This Row],[1. Identifiant interne d’exploitation agricole*]]),"",IF(ISERROR(MATCH(CertifiedCrop[[#This Row],[1. Identifiant interne d’exploitation agricole*]],GroupMember[1. Identifiant interne d’exploitation agricole*],0)),FALSE,TRUE))</f>
        <v>1</v>
      </c>
      <c r="K584" s="164" t="b">
        <f t="array" ref="K584">IF(ISBLANK(CertifiedCrop[[#This Row],[2. Produit agricole certifié*]]),"",IF(ISERROR(MATCH(1,(#REF!=CertifiedCrop[[#This Row],[2. Produit agricole certifié*]])*(#REF!=CertifiedCrop[[#This Row],[3. Variété**]]),0)),FALSE,TRUE))</f>
        <v>0</v>
      </c>
      <c r="L584" s="21" t="s">
        <v>667</v>
      </c>
      <c r="M584" s="59" t="s">
        <v>667</v>
      </c>
      <c r="N584" s="59" t="s">
        <v>667</v>
      </c>
      <c r="O584" s="185">
        <f t="shared" si="18"/>
        <v>595</v>
      </c>
      <c r="P584" s="185">
        <f t="shared" si="19"/>
        <v>570</v>
      </c>
      <c r="Q584" s="165" t="str">
        <f ca="1">IFERROR((VLOOKUP(A584,GM_Table,8,FALSE)-SUMIFS(D:D,A:A,A584,B:B,B584,C:C,C584)),"")</f>
        <v/>
      </c>
      <c r="R584" s="165" t="str">
        <f ca="1">IFERROR(CONCATENATE(VLOOKUP(A584,GM_Table,12,FALSE)," ",(VLOOKUP(A584,GM_Table,13,FALSE))),"")</f>
        <v/>
      </c>
    </row>
    <row r="585" spans="1:18" ht="15" x14ac:dyDescent="0.2">
      <c r="A585" s="155" t="s">
        <v>2238</v>
      </c>
      <c r="B585" s="169" t="s">
        <v>2985</v>
      </c>
      <c r="C585" s="169" t="s">
        <v>667</v>
      </c>
      <c r="D585" s="275">
        <v>3</v>
      </c>
      <c r="E585" s="285">
        <v>1794</v>
      </c>
      <c r="F585" s="285">
        <v>1694</v>
      </c>
      <c r="G585" s="171">
        <v>0</v>
      </c>
      <c r="H585" s="172">
        <v>0</v>
      </c>
      <c r="I585" s="173">
        <v>0</v>
      </c>
      <c r="J585" s="164" t="b">
        <f>IF(ISBLANK(CertifiedCrop[[#This Row],[1. Identifiant interne d’exploitation agricole*]]),"",IF(ISERROR(MATCH(CertifiedCrop[[#This Row],[1. Identifiant interne d’exploitation agricole*]],GroupMember[1. Identifiant interne d’exploitation agricole*],0)),FALSE,TRUE))</f>
        <v>1</v>
      </c>
      <c r="K585" s="164" t="b">
        <f t="array" ref="K585">IF(ISBLANK(CertifiedCrop[[#This Row],[2. Produit agricole certifié*]]),"",IF(ISERROR(MATCH(1,(#REF!=CertifiedCrop[[#This Row],[2. Produit agricole certifié*]])*(#REF!=CertifiedCrop[[#This Row],[3. Variété**]]),0)),FALSE,TRUE))</f>
        <v>0</v>
      </c>
      <c r="L585" s="21" t="s">
        <v>667</v>
      </c>
      <c r="M585" s="59" t="s">
        <v>667</v>
      </c>
      <c r="N585" s="59" t="s">
        <v>667</v>
      </c>
      <c r="O585" s="185">
        <f t="shared" si="18"/>
        <v>598</v>
      </c>
      <c r="P585" s="185">
        <f t="shared" si="19"/>
        <v>564.66666666666663</v>
      </c>
      <c r="Q585" s="165" t="str">
        <f ca="1">IFERROR((VLOOKUP(A585,GM_Table,8,FALSE)-SUMIFS(D:D,A:A,A585,B:B,B585,C:C,C585)),"")</f>
        <v/>
      </c>
      <c r="R585" s="165" t="str">
        <f ca="1">IFERROR(CONCATENATE(VLOOKUP(A585,GM_Table,12,FALSE)," ",(VLOOKUP(A585,GM_Table,13,FALSE))),"")</f>
        <v/>
      </c>
    </row>
    <row r="586" spans="1:18" ht="15" x14ac:dyDescent="0.2">
      <c r="A586" s="158" t="s">
        <v>2240</v>
      </c>
      <c r="B586" s="169" t="s">
        <v>2985</v>
      </c>
      <c r="C586" s="169" t="s">
        <v>667</v>
      </c>
      <c r="D586" s="275">
        <v>2.88</v>
      </c>
      <c r="E586" s="285">
        <v>1713</v>
      </c>
      <c r="F586" s="285">
        <v>1613</v>
      </c>
      <c r="G586" s="171">
        <v>0</v>
      </c>
      <c r="H586" s="172">
        <v>0</v>
      </c>
      <c r="I586" s="173">
        <v>0</v>
      </c>
      <c r="J586" s="164" t="b">
        <f>IF(ISBLANK(CertifiedCrop[[#This Row],[1. Identifiant interne d’exploitation agricole*]]),"",IF(ISERROR(MATCH(CertifiedCrop[[#This Row],[1. Identifiant interne d’exploitation agricole*]],GroupMember[1. Identifiant interne d’exploitation agricole*],0)),FALSE,TRUE))</f>
        <v>1</v>
      </c>
      <c r="K586" s="164" t="b">
        <f t="array" ref="K586">IF(ISBLANK(CertifiedCrop[[#This Row],[2. Produit agricole certifié*]]),"",IF(ISERROR(MATCH(1,(#REF!=CertifiedCrop[[#This Row],[2. Produit agricole certifié*]])*(#REF!=CertifiedCrop[[#This Row],[3. Variété**]]),0)),FALSE,TRUE))</f>
        <v>0</v>
      </c>
      <c r="L586" s="21" t="s">
        <v>667</v>
      </c>
      <c r="M586" s="59" t="s">
        <v>667</v>
      </c>
      <c r="N586" s="59" t="s">
        <v>667</v>
      </c>
      <c r="O586" s="185">
        <f t="shared" si="18"/>
        <v>594.79166666666674</v>
      </c>
      <c r="P586" s="185">
        <f t="shared" si="19"/>
        <v>560.06944444444446</v>
      </c>
      <c r="Q586" s="165" t="str">
        <f ca="1">IFERROR((VLOOKUP(A586,GM_Table,8,FALSE)-SUMIFS(D:D,A:A,A586,B:B,B586,C:C,C586)),"")</f>
        <v/>
      </c>
      <c r="R586" s="165" t="str">
        <f ca="1">IFERROR(CONCATENATE(VLOOKUP(A586,GM_Table,12,FALSE)," ",(VLOOKUP(A586,GM_Table,13,FALSE))),"")</f>
        <v/>
      </c>
    </row>
    <row r="587" spans="1:18" ht="15" x14ac:dyDescent="0.2">
      <c r="A587" s="155" t="s">
        <v>2243</v>
      </c>
      <c r="B587" s="169" t="s">
        <v>2985</v>
      </c>
      <c r="C587" s="169" t="s">
        <v>667</v>
      </c>
      <c r="D587" s="275">
        <v>2.44</v>
      </c>
      <c r="E587" s="285">
        <v>1451</v>
      </c>
      <c r="F587" s="285">
        <v>1351</v>
      </c>
      <c r="G587" s="171">
        <v>0</v>
      </c>
      <c r="H587" s="172">
        <v>0</v>
      </c>
      <c r="I587" s="173">
        <v>0</v>
      </c>
      <c r="J587" s="164" t="b">
        <f>IF(ISBLANK(CertifiedCrop[[#This Row],[1. Identifiant interne d’exploitation agricole*]]),"",IF(ISERROR(MATCH(CertifiedCrop[[#This Row],[1. Identifiant interne d’exploitation agricole*]],GroupMember[1. Identifiant interne d’exploitation agricole*],0)),FALSE,TRUE))</f>
        <v>1</v>
      </c>
      <c r="K587" s="164" t="b">
        <f t="array" ref="K587">IF(ISBLANK(CertifiedCrop[[#This Row],[2. Produit agricole certifié*]]),"",IF(ISERROR(MATCH(1,(#REF!=CertifiedCrop[[#This Row],[2. Produit agricole certifié*]])*(#REF!=CertifiedCrop[[#This Row],[3. Variété**]]),0)),FALSE,TRUE))</f>
        <v>0</v>
      </c>
      <c r="L587" s="21" t="s">
        <v>667</v>
      </c>
      <c r="M587" s="59" t="s">
        <v>667</v>
      </c>
      <c r="N587" s="59" t="s">
        <v>667</v>
      </c>
      <c r="O587" s="185">
        <f t="shared" si="18"/>
        <v>594.67213114754099</v>
      </c>
      <c r="P587" s="185">
        <f t="shared" si="19"/>
        <v>553.68852459016398</v>
      </c>
      <c r="Q587" s="165" t="str">
        <f ca="1">IFERROR((VLOOKUP(A587,GM_Table,8,FALSE)-SUMIFS(D:D,A:A,A587,B:B,B587,C:C,C587)),"")</f>
        <v/>
      </c>
      <c r="R587" s="165" t="str">
        <f ca="1">IFERROR(CONCATENATE(VLOOKUP(A587,GM_Table,12,FALSE)," ",(VLOOKUP(A587,GM_Table,13,FALSE))),"")</f>
        <v/>
      </c>
    </row>
    <row r="588" spans="1:18" ht="15" x14ac:dyDescent="0.2">
      <c r="A588" s="158" t="s">
        <v>2246</v>
      </c>
      <c r="B588" s="169" t="s">
        <v>2985</v>
      </c>
      <c r="C588" s="169" t="s">
        <v>667</v>
      </c>
      <c r="D588" s="275">
        <v>3.38</v>
      </c>
      <c r="E588" s="285">
        <v>2011</v>
      </c>
      <c r="F588" s="285">
        <v>1911</v>
      </c>
      <c r="G588" s="171">
        <v>0</v>
      </c>
      <c r="H588" s="172">
        <v>0</v>
      </c>
      <c r="I588" s="173">
        <v>0</v>
      </c>
      <c r="J588" s="164" t="b">
        <f>IF(ISBLANK(CertifiedCrop[[#This Row],[1. Identifiant interne d’exploitation agricole*]]),"",IF(ISERROR(MATCH(CertifiedCrop[[#This Row],[1. Identifiant interne d’exploitation agricole*]],GroupMember[1. Identifiant interne d’exploitation agricole*],0)),FALSE,TRUE))</f>
        <v>1</v>
      </c>
      <c r="K588" s="164" t="b">
        <f t="array" ref="K588">IF(ISBLANK(CertifiedCrop[[#This Row],[2. Produit agricole certifié*]]),"",IF(ISERROR(MATCH(1,(#REF!=CertifiedCrop[[#This Row],[2. Produit agricole certifié*]])*(#REF!=CertifiedCrop[[#This Row],[3. Variété**]]),0)),FALSE,TRUE))</f>
        <v>0</v>
      </c>
      <c r="L588" s="21" t="s">
        <v>667</v>
      </c>
      <c r="M588" s="59" t="s">
        <v>667</v>
      </c>
      <c r="N588" s="59" t="s">
        <v>667</v>
      </c>
      <c r="O588" s="185">
        <f t="shared" si="18"/>
        <v>594.97041420118342</v>
      </c>
      <c r="P588" s="185">
        <f t="shared" si="19"/>
        <v>565.38461538461536</v>
      </c>
      <c r="Q588" s="165" t="str">
        <f ca="1">IFERROR((VLOOKUP(A588,GM_Table,8,FALSE)-SUMIFS(D:D,A:A,A588,B:B,B588,C:C,C588)),"")</f>
        <v/>
      </c>
      <c r="R588" s="165" t="str">
        <f ca="1">IFERROR(CONCATENATE(VLOOKUP(A588,GM_Table,12,FALSE)," ",(VLOOKUP(A588,GM_Table,13,FALSE))),"")</f>
        <v/>
      </c>
    </row>
    <row r="589" spans="1:18" ht="15" x14ac:dyDescent="0.2">
      <c r="A589" s="155" t="s">
        <v>2248</v>
      </c>
      <c r="B589" s="169" t="s">
        <v>2985</v>
      </c>
      <c r="C589" s="169" t="s">
        <v>667</v>
      </c>
      <c r="D589" s="275">
        <v>2.2200000000000002</v>
      </c>
      <c r="E589" s="285">
        <v>1320</v>
      </c>
      <c r="F589" s="285">
        <v>1220</v>
      </c>
      <c r="G589" s="171">
        <v>0</v>
      </c>
      <c r="H589" s="172">
        <v>0</v>
      </c>
      <c r="I589" s="173">
        <v>0</v>
      </c>
      <c r="J589" s="164" t="b">
        <f>IF(ISBLANK(CertifiedCrop[[#This Row],[1. Identifiant interne d’exploitation agricole*]]),"",IF(ISERROR(MATCH(CertifiedCrop[[#This Row],[1. Identifiant interne d’exploitation agricole*]],GroupMember[1. Identifiant interne d’exploitation agricole*],0)),FALSE,TRUE))</f>
        <v>1</v>
      </c>
      <c r="K589" s="164" t="b">
        <f t="array" ref="K589">IF(ISBLANK(CertifiedCrop[[#This Row],[2. Produit agricole certifié*]]),"",IF(ISERROR(MATCH(1,(#REF!=CertifiedCrop[[#This Row],[2. Produit agricole certifié*]])*(#REF!=CertifiedCrop[[#This Row],[3. Variété**]]),0)),FALSE,TRUE))</f>
        <v>0</v>
      </c>
      <c r="L589" s="21" t="s">
        <v>667</v>
      </c>
      <c r="M589" s="59" t="s">
        <v>667</v>
      </c>
      <c r="N589" s="59" t="s">
        <v>667</v>
      </c>
      <c r="O589" s="185">
        <f t="shared" si="18"/>
        <v>594.59459459459458</v>
      </c>
      <c r="P589" s="185">
        <f t="shared" si="19"/>
        <v>549.54954954954951</v>
      </c>
      <c r="Q589" s="165" t="str">
        <f ca="1">IFERROR((VLOOKUP(A589,GM_Table,8,FALSE)-SUMIFS(D:D,A:A,A589,B:B,B589,C:C,C589)),"")</f>
        <v/>
      </c>
      <c r="R589" s="165" t="str">
        <f ca="1">IFERROR(CONCATENATE(VLOOKUP(A589,GM_Table,12,FALSE)," ",(VLOOKUP(A589,GM_Table,13,FALSE))),"")</f>
        <v/>
      </c>
    </row>
    <row r="590" spans="1:18" ht="15" x14ac:dyDescent="0.2">
      <c r="A590" s="158" t="s">
        <v>2250</v>
      </c>
      <c r="B590" s="169" t="s">
        <v>2985</v>
      </c>
      <c r="C590" s="169" t="s">
        <v>667</v>
      </c>
      <c r="D590" s="275">
        <v>3.13</v>
      </c>
      <c r="E590" s="285">
        <v>1862</v>
      </c>
      <c r="F590" s="285">
        <v>1762</v>
      </c>
      <c r="G590" s="171">
        <v>0</v>
      </c>
      <c r="H590" s="172">
        <v>0</v>
      </c>
      <c r="I590" s="173">
        <v>0</v>
      </c>
      <c r="J590" s="164" t="b">
        <f>IF(ISBLANK(CertifiedCrop[[#This Row],[1. Identifiant interne d’exploitation agricole*]]),"",IF(ISERROR(MATCH(CertifiedCrop[[#This Row],[1. Identifiant interne d’exploitation agricole*]],GroupMember[1. Identifiant interne d’exploitation agricole*],0)),FALSE,TRUE))</f>
        <v>1</v>
      </c>
      <c r="K590" s="164" t="b">
        <f t="array" ref="K590">IF(ISBLANK(CertifiedCrop[[#This Row],[2. Produit agricole certifié*]]),"",IF(ISERROR(MATCH(1,(#REF!=CertifiedCrop[[#This Row],[2. Produit agricole certifié*]])*(#REF!=CertifiedCrop[[#This Row],[3. Variété**]]),0)),FALSE,TRUE))</f>
        <v>0</v>
      </c>
      <c r="L590" s="21" t="s">
        <v>667</v>
      </c>
      <c r="M590" s="59" t="s">
        <v>667</v>
      </c>
      <c r="N590" s="59" t="s">
        <v>667</v>
      </c>
      <c r="O590" s="185">
        <f t="shared" si="18"/>
        <v>594.88817891373799</v>
      </c>
      <c r="P590" s="185">
        <f t="shared" si="19"/>
        <v>562.93929712460067</v>
      </c>
      <c r="Q590" s="165" t="str">
        <f ca="1">IFERROR((VLOOKUP(A590,GM_Table,8,FALSE)-SUMIFS(D:D,A:A,A590,B:B,B590,C:C,C590)),"")</f>
        <v/>
      </c>
      <c r="R590" s="165" t="str">
        <f ca="1">IFERROR(CONCATENATE(VLOOKUP(A590,GM_Table,12,FALSE)," ",(VLOOKUP(A590,GM_Table,13,FALSE))),"")</f>
        <v/>
      </c>
    </row>
    <row r="591" spans="1:18" ht="15" x14ac:dyDescent="0.2">
      <c r="A591" s="155" t="s">
        <v>2253</v>
      </c>
      <c r="B591" s="169" t="s">
        <v>2985</v>
      </c>
      <c r="C591" s="169" t="s">
        <v>667</v>
      </c>
      <c r="D591" s="275">
        <v>3.58</v>
      </c>
      <c r="E591" s="285">
        <v>2130</v>
      </c>
      <c r="F591" s="285">
        <v>2030</v>
      </c>
      <c r="G591" s="171">
        <v>0</v>
      </c>
      <c r="H591" s="172">
        <v>0</v>
      </c>
      <c r="I591" s="173">
        <v>0</v>
      </c>
      <c r="J591" s="164" t="b">
        <f>IF(ISBLANK(CertifiedCrop[[#This Row],[1. Identifiant interne d’exploitation agricole*]]),"",IF(ISERROR(MATCH(CertifiedCrop[[#This Row],[1. Identifiant interne d’exploitation agricole*]],GroupMember[1. Identifiant interne d’exploitation agricole*],0)),FALSE,TRUE))</f>
        <v>1</v>
      </c>
      <c r="K591" s="164" t="b">
        <f t="array" ref="K591">IF(ISBLANK(CertifiedCrop[[#This Row],[2. Produit agricole certifié*]]),"",IF(ISERROR(MATCH(1,(#REF!=CertifiedCrop[[#This Row],[2. Produit agricole certifié*]])*(#REF!=CertifiedCrop[[#This Row],[3. Variété**]]),0)),FALSE,TRUE))</f>
        <v>0</v>
      </c>
      <c r="L591" s="21" t="s">
        <v>667</v>
      </c>
      <c r="M591" s="59" t="s">
        <v>667</v>
      </c>
      <c r="N591" s="59" t="s">
        <v>667</v>
      </c>
      <c r="O591" s="185">
        <f t="shared" si="18"/>
        <v>594.97206703910615</v>
      </c>
      <c r="P591" s="185">
        <f t="shared" si="19"/>
        <v>567.03910614525137</v>
      </c>
      <c r="Q591" s="165" t="str">
        <f ca="1">IFERROR((VLOOKUP(A591,GM_Table,8,FALSE)-SUMIFS(D:D,A:A,A591,B:B,B591,C:C,C591)),"")</f>
        <v/>
      </c>
      <c r="R591" s="165" t="str">
        <f ca="1">IFERROR(CONCATENATE(VLOOKUP(A591,GM_Table,12,FALSE)," ",(VLOOKUP(A591,GM_Table,13,FALSE))),"")</f>
        <v/>
      </c>
    </row>
    <row r="592" spans="1:18" ht="15" x14ac:dyDescent="0.2">
      <c r="A592" s="158" t="s">
        <v>2256</v>
      </c>
      <c r="B592" s="169" t="s">
        <v>2985</v>
      </c>
      <c r="C592" s="169" t="s">
        <v>667</v>
      </c>
      <c r="D592" s="275">
        <v>3.16</v>
      </c>
      <c r="E592" s="285">
        <v>1880</v>
      </c>
      <c r="F592" s="285">
        <v>1780</v>
      </c>
      <c r="G592" s="171">
        <v>0</v>
      </c>
      <c r="H592" s="172">
        <v>0</v>
      </c>
      <c r="I592" s="173">
        <v>0</v>
      </c>
      <c r="J592" s="164" t="b">
        <f>IF(ISBLANK(CertifiedCrop[[#This Row],[1. Identifiant interne d’exploitation agricole*]]),"",IF(ISERROR(MATCH(CertifiedCrop[[#This Row],[1. Identifiant interne d’exploitation agricole*]],GroupMember[1. Identifiant interne d’exploitation agricole*],0)),FALSE,TRUE))</f>
        <v>1</v>
      </c>
      <c r="K592" s="164" t="b">
        <f t="array" ref="K592">IF(ISBLANK(CertifiedCrop[[#This Row],[2. Produit agricole certifié*]]),"",IF(ISERROR(MATCH(1,(#REF!=CertifiedCrop[[#This Row],[2. Produit agricole certifié*]])*(#REF!=CertifiedCrop[[#This Row],[3. Variété**]]),0)),FALSE,TRUE))</f>
        <v>0</v>
      </c>
      <c r="L592" s="21" t="s">
        <v>667</v>
      </c>
      <c r="M592" s="59" t="s">
        <v>667</v>
      </c>
      <c r="N592" s="59" t="s">
        <v>667</v>
      </c>
      <c r="O592" s="185">
        <f t="shared" si="18"/>
        <v>594.9367088607595</v>
      </c>
      <c r="P592" s="185">
        <f t="shared" si="19"/>
        <v>563.29113924050625</v>
      </c>
      <c r="Q592" s="165" t="str">
        <f ca="1">IFERROR((VLOOKUP(A592,GM_Table,8,FALSE)-SUMIFS(D:D,A:A,A592,B:B,B592,C:C,C592)),"")</f>
        <v/>
      </c>
      <c r="R592" s="165" t="str">
        <f ca="1">IFERROR(CONCATENATE(VLOOKUP(A592,GM_Table,12,FALSE)," ",(VLOOKUP(A592,GM_Table,13,FALSE))),"")</f>
        <v/>
      </c>
    </row>
    <row r="593" spans="1:18" ht="15" x14ac:dyDescent="0.2">
      <c r="A593" s="155" t="s">
        <v>2259</v>
      </c>
      <c r="B593" s="169" t="s">
        <v>2985</v>
      </c>
      <c r="C593" s="169" t="s">
        <v>667</v>
      </c>
      <c r="D593" s="275">
        <v>5</v>
      </c>
      <c r="E593" s="285">
        <v>2975</v>
      </c>
      <c r="F593" s="285">
        <v>2875</v>
      </c>
      <c r="G593" s="171">
        <v>0</v>
      </c>
      <c r="H593" s="172">
        <v>0</v>
      </c>
      <c r="I593" s="173">
        <v>0</v>
      </c>
      <c r="J593" s="164" t="b">
        <f>IF(ISBLANK(CertifiedCrop[[#This Row],[1. Identifiant interne d’exploitation agricole*]]),"",IF(ISERROR(MATCH(CertifiedCrop[[#This Row],[1. Identifiant interne d’exploitation agricole*]],GroupMember[1. Identifiant interne d’exploitation agricole*],0)),FALSE,TRUE))</f>
        <v>1</v>
      </c>
      <c r="K593" s="164" t="b">
        <f t="array" ref="K593">IF(ISBLANK(CertifiedCrop[[#This Row],[2. Produit agricole certifié*]]),"",IF(ISERROR(MATCH(1,(#REF!=CertifiedCrop[[#This Row],[2. Produit agricole certifié*]])*(#REF!=CertifiedCrop[[#This Row],[3. Variété**]]),0)),FALSE,TRUE))</f>
        <v>0</v>
      </c>
      <c r="L593" s="21" t="s">
        <v>667</v>
      </c>
      <c r="M593" s="59" t="s">
        <v>667</v>
      </c>
      <c r="N593" s="59" t="s">
        <v>667</v>
      </c>
      <c r="O593" s="185">
        <f t="shared" si="18"/>
        <v>595</v>
      </c>
      <c r="P593" s="185">
        <f t="shared" si="19"/>
        <v>575</v>
      </c>
      <c r="Q593" s="165" t="str">
        <f ca="1">IFERROR((VLOOKUP(A593,GM_Table,8,FALSE)-SUMIFS(D:D,A:A,A593,B:B,B593,C:C,C593)),"")</f>
        <v/>
      </c>
      <c r="R593" s="165" t="str">
        <f ca="1">IFERROR(CONCATENATE(VLOOKUP(A593,GM_Table,12,FALSE)," ",(VLOOKUP(A593,GM_Table,13,FALSE))),"")</f>
        <v/>
      </c>
    </row>
    <row r="594" spans="1:18" ht="15" x14ac:dyDescent="0.2">
      <c r="A594" s="158" t="s">
        <v>2262</v>
      </c>
      <c r="B594" s="169" t="s">
        <v>2985</v>
      </c>
      <c r="C594" s="169" t="s">
        <v>667</v>
      </c>
      <c r="D594" s="275">
        <v>2.27</v>
      </c>
      <c r="E594" s="285">
        <v>1350</v>
      </c>
      <c r="F594" s="285">
        <v>1250</v>
      </c>
      <c r="G594" s="171">
        <v>0</v>
      </c>
      <c r="H594" s="172">
        <v>0</v>
      </c>
      <c r="I594" s="173">
        <v>0</v>
      </c>
      <c r="J594" s="164" t="b">
        <f>IF(ISBLANK(CertifiedCrop[[#This Row],[1. Identifiant interne d’exploitation agricole*]]),"",IF(ISERROR(MATCH(CertifiedCrop[[#This Row],[1. Identifiant interne d’exploitation agricole*]],GroupMember[1. Identifiant interne d’exploitation agricole*],0)),FALSE,TRUE))</f>
        <v>1</v>
      </c>
      <c r="K594" s="164" t="b">
        <f t="array" ref="K594">IF(ISBLANK(CertifiedCrop[[#This Row],[2. Produit agricole certifié*]]),"",IF(ISERROR(MATCH(1,(#REF!=CertifiedCrop[[#This Row],[2. Produit agricole certifié*]])*(#REF!=CertifiedCrop[[#This Row],[3. Variété**]]),0)),FALSE,TRUE))</f>
        <v>0</v>
      </c>
      <c r="L594" s="21" t="s">
        <v>667</v>
      </c>
      <c r="M594" s="59" t="s">
        <v>667</v>
      </c>
      <c r="N594" s="59" t="s">
        <v>667</v>
      </c>
      <c r="O594" s="185">
        <f t="shared" si="18"/>
        <v>594.7136563876652</v>
      </c>
      <c r="P594" s="185">
        <f t="shared" si="19"/>
        <v>550.66079295154179</v>
      </c>
      <c r="Q594" s="165" t="str">
        <f ca="1">IFERROR((VLOOKUP(A594,GM_Table,8,FALSE)-SUMIFS(D:D,A:A,A594,B:B,B594,C:C,C594)),"")</f>
        <v/>
      </c>
      <c r="R594" s="165" t="str">
        <f ca="1">IFERROR(CONCATENATE(VLOOKUP(A594,GM_Table,12,FALSE)," ",(VLOOKUP(A594,GM_Table,13,FALSE))),"")</f>
        <v/>
      </c>
    </row>
    <row r="595" spans="1:18" ht="15" x14ac:dyDescent="0.2">
      <c r="A595" s="155" t="s">
        <v>2264</v>
      </c>
      <c r="B595" s="169" t="s">
        <v>2985</v>
      </c>
      <c r="C595" s="169" t="s">
        <v>667</v>
      </c>
      <c r="D595" s="275">
        <v>2.5099999999999998</v>
      </c>
      <c r="E595" s="285">
        <v>1455</v>
      </c>
      <c r="F595" s="285">
        <v>1268</v>
      </c>
      <c r="G595" s="171">
        <v>0</v>
      </c>
      <c r="H595" s="172">
        <v>0</v>
      </c>
      <c r="I595" s="173">
        <v>0</v>
      </c>
      <c r="J595" s="164" t="b">
        <f>IF(ISBLANK(CertifiedCrop[[#This Row],[1. Identifiant interne d’exploitation agricole*]]),"",IF(ISERROR(MATCH(CertifiedCrop[[#This Row],[1. Identifiant interne d’exploitation agricole*]],GroupMember[1. Identifiant interne d’exploitation agricole*],0)),FALSE,TRUE))</f>
        <v>1</v>
      </c>
      <c r="K595" s="164" t="b">
        <f t="array" ref="K595">IF(ISBLANK(CertifiedCrop[[#This Row],[2. Produit agricole certifié*]]),"",IF(ISERROR(MATCH(1,(#REF!=CertifiedCrop[[#This Row],[2. Produit agricole certifié*]])*(#REF!=CertifiedCrop[[#This Row],[3. Variété**]]),0)),FALSE,TRUE))</f>
        <v>0</v>
      </c>
      <c r="L595" s="21" t="s">
        <v>667</v>
      </c>
      <c r="M595" s="59" t="s">
        <v>667</v>
      </c>
      <c r="N595" s="59" t="s">
        <v>667</v>
      </c>
      <c r="O595" s="185">
        <f t="shared" si="18"/>
        <v>579.68127490039842</v>
      </c>
      <c r="P595" s="185">
        <f t="shared" si="19"/>
        <v>505.17928286852595</v>
      </c>
      <c r="Q595" s="165" t="str">
        <f ca="1">IFERROR((VLOOKUP(A595,GM_Table,8,FALSE)-SUMIFS(D:D,A:A,A595,B:B,B595,C:C,C595)),"")</f>
        <v/>
      </c>
      <c r="R595" s="165" t="str">
        <f ca="1">IFERROR(CONCATENATE(VLOOKUP(A595,GM_Table,12,FALSE)," ",(VLOOKUP(A595,GM_Table,13,FALSE))),"")</f>
        <v/>
      </c>
    </row>
    <row r="596" spans="1:18" ht="15" x14ac:dyDescent="0.2">
      <c r="A596" s="158" t="s">
        <v>2267</v>
      </c>
      <c r="B596" s="169" t="s">
        <v>2985</v>
      </c>
      <c r="C596" s="169" t="s">
        <v>667</v>
      </c>
      <c r="D596" s="275">
        <v>2.4700000000000002</v>
      </c>
      <c r="E596" s="285">
        <v>1468</v>
      </c>
      <c r="F596" s="285">
        <v>1277</v>
      </c>
      <c r="G596" s="171">
        <v>0</v>
      </c>
      <c r="H596" s="172">
        <v>0</v>
      </c>
      <c r="I596" s="173">
        <v>0</v>
      </c>
      <c r="J596" s="164" t="b">
        <f>IF(ISBLANK(CertifiedCrop[[#This Row],[1. Identifiant interne d’exploitation agricole*]]),"",IF(ISERROR(MATCH(CertifiedCrop[[#This Row],[1. Identifiant interne d’exploitation agricole*]],GroupMember[1. Identifiant interne d’exploitation agricole*],0)),FALSE,TRUE))</f>
        <v>1</v>
      </c>
      <c r="K596" s="164" t="b">
        <f t="array" ref="K596">IF(ISBLANK(CertifiedCrop[[#This Row],[2. Produit agricole certifié*]]),"",IF(ISERROR(MATCH(1,(#REF!=CertifiedCrop[[#This Row],[2. Produit agricole certifié*]])*(#REF!=CertifiedCrop[[#This Row],[3. Variété**]]),0)),FALSE,TRUE))</f>
        <v>0</v>
      </c>
      <c r="L596" s="21" t="s">
        <v>667</v>
      </c>
      <c r="M596" s="59" t="s">
        <v>667</v>
      </c>
      <c r="N596" s="59" t="s">
        <v>667</v>
      </c>
      <c r="O596" s="185">
        <f t="shared" si="18"/>
        <v>594.33198380566796</v>
      </c>
      <c r="P596" s="185">
        <f t="shared" si="19"/>
        <v>517.00404858299589</v>
      </c>
      <c r="Q596" s="165" t="str">
        <f ca="1">IFERROR((VLOOKUP(A596,GM_Table,8,FALSE)-SUMIFS(D:D,A:A,A596,B:B,B596,C:C,C596)),"")</f>
        <v/>
      </c>
      <c r="R596" s="165" t="str">
        <f ca="1">IFERROR(CONCATENATE(VLOOKUP(A596,GM_Table,12,FALSE)," ",(VLOOKUP(A596,GM_Table,13,FALSE))),"")</f>
        <v/>
      </c>
    </row>
    <row r="597" spans="1:18" ht="15" x14ac:dyDescent="0.2">
      <c r="A597" s="155" t="s">
        <v>2269</v>
      </c>
      <c r="B597" s="169" t="s">
        <v>2985</v>
      </c>
      <c r="C597" s="169" t="s">
        <v>667</v>
      </c>
      <c r="D597" s="275">
        <v>2.14</v>
      </c>
      <c r="E597" s="285">
        <v>1279</v>
      </c>
      <c r="F597" s="285">
        <v>1200</v>
      </c>
      <c r="G597" s="171">
        <v>0</v>
      </c>
      <c r="H597" s="172">
        <v>0</v>
      </c>
      <c r="I597" s="173">
        <v>0</v>
      </c>
      <c r="J597" s="164" t="b">
        <f>IF(ISBLANK(CertifiedCrop[[#This Row],[1. Identifiant interne d’exploitation agricole*]]),"",IF(ISERROR(MATCH(CertifiedCrop[[#This Row],[1. Identifiant interne d’exploitation agricole*]],GroupMember[1. Identifiant interne d’exploitation agricole*],0)),FALSE,TRUE))</f>
        <v>1</v>
      </c>
      <c r="K597" s="164" t="b">
        <f t="array" ref="K597">IF(ISBLANK(CertifiedCrop[[#This Row],[2. Produit agricole certifié*]]),"",IF(ISERROR(MATCH(1,(#REF!=CertifiedCrop[[#This Row],[2. Produit agricole certifié*]])*(#REF!=CertifiedCrop[[#This Row],[3. Variété**]]),0)),FALSE,TRUE))</f>
        <v>0</v>
      </c>
      <c r="L597" s="21" t="s">
        <v>667</v>
      </c>
      <c r="M597" s="59" t="s">
        <v>667</v>
      </c>
      <c r="N597" s="59" t="s">
        <v>667</v>
      </c>
      <c r="O597" s="185">
        <f t="shared" si="18"/>
        <v>597.66355140186909</v>
      </c>
      <c r="P597" s="185">
        <f t="shared" si="19"/>
        <v>560.74766355140184</v>
      </c>
      <c r="Q597" s="165" t="str">
        <f ca="1">IFERROR((VLOOKUP(A597,GM_Table,8,FALSE)-SUMIFS(D:D,A:A,A597,B:B,B597,C:C,C597)),"")</f>
        <v/>
      </c>
      <c r="R597" s="165" t="str">
        <f ca="1">IFERROR(CONCATENATE(VLOOKUP(A597,GM_Table,12,FALSE)," ",(VLOOKUP(A597,GM_Table,13,FALSE))),"")</f>
        <v/>
      </c>
    </row>
    <row r="598" spans="1:18" ht="15" x14ac:dyDescent="0.2">
      <c r="A598" s="158" t="s">
        <v>2271</v>
      </c>
      <c r="B598" s="169" t="s">
        <v>2985</v>
      </c>
      <c r="C598" s="169" t="s">
        <v>667</v>
      </c>
      <c r="D598" s="275">
        <v>2</v>
      </c>
      <c r="E598" s="285">
        <v>1186</v>
      </c>
      <c r="F598" s="285">
        <v>1100</v>
      </c>
      <c r="G598" s="171">
        <v>0</v>
      </c>
      <c r="H598" s="172">
        <v>0</v>
      </c>
      <c r="I598" s="173">
        <v>0</v>
      </c>
      <c r="J598" s="164" t="b">
        <f>IF(ISBLANK(CertifiedCrop[[#This Row],[1. Identifiant interne d’exploitation agricole*]]),"",IF(ISERROR(MATCH(CertifiedCrop[[#This Row],[1. Identifiant interne d’exploitation agricole*]],GroupMember[1. Identifiant interne d’exploitation agricole*],0)),FALSE,TRUE))</f>
        <v>1</v>
      </c>
      <c r="K598" s="164" t="b">
        <f t="array" ref="K598">IF(ISBLANK(CertifiedCrop[[#This Row],[2. Produit agricole certifié*]]),"",IF(ISERROR(MATCH(1,(#REF!=CertifiedCrop[[#This Row],[2. Produit agricole certifié*]])*(#REF!=CertifiedCrop[[#This Row],[3. Variété**]]),0)),FALSE,TRUE))</f>
        <v>0</v>
      </c>
      <c r="L598" s="21" t="s">
        <v>667</v>
      </c>
      <c r="M598" s="59" t="s">
        <v>667</v>
      </c>
      <c r="N598" s="59" t="s">
        <v>667</v>
      </c>
      <c r="O598" s="185">
        <f t="shared" si="18"/>
        <v>593</v>
      </c>
      <c r="P598" s="185">
        <f t="shared" si="19"/>
        <v>550</v>
      </c>
      <c r="Q598" s="165" t="str">
        <f ca="1">IFERROR((VLOOKUP(A598,GM_Table,8,FALSE)-SUMIFS(D:D,A:A,A598,B:B,B598,C:C,C598)),"")</f>
        <v/>
      </c>
      <c r="R598" s="165" t="str">
        <f ca="1">IFERROR(CONCATENATE(VLOOKUP(A598,GM_Table,12,FALSE)," ",(VLOOKUP(A598,GM_Table,13,FALSE))),"")</f>
        <v/>
      </c>
    </row>
    <row r="599" spans="1:18" ht="15" x14ac:dyDescent="0.2">
      <c r="A599" s="155" t="s">
        <v>2274</v>
      </c>
      <c r="B599" s="169" t="s">
        <v>2985</v>
      </c>
      <c r="C599" s="169" t="s">
        <v>667</v>
      </c>
      <c r="D599" s="275">
        <v>3.15</v>
      </c>
      <c r="E599" s="285">
        <v>1883</v>
      </c>
      <c r="F599" s="285">
        <v>1800</v>
      </c>
      <c r="G599" s="171">
        <v>0</v>
      </c>
      <c r="H599" s="172">
        <v>0</v>
      </c>
      <c r="I599" s="173">
        <v>0</v>
      </c>
      <c r="J599" s="164" t="b">
        <f>IF(ISBLANK(CertifiedCrop[[#This Row],[1. Identifiant interne d’exploitation agricole*]]),"",IF(ISERROR(MATCH(CertifiedCrop[[#This Row],[1. Identifiant interne d’exploitation agricole*]],GroupMember[1. Identifiant interne d’exploitation agricole*],0)),FALSE,TRUE))</f>
        <v>1</v>
      </c>
      <c r="K599" s="164" t="b">
        <f t="array" ref="K599">IF(ISBLANK(CertifiedCrop[[#This Row],[2. Produit agricole certifié*]]),"",IF(ISERROR(MATCH(1,(#REF!=CertifiedCrop[[#This Row],[2. Produit agricole certifié*]])*(#REF!=CertifiedCrop[[#This Row],[3. Variété**]]),0)),FALSE,TRUE))</f>
        <v>0</v>
      </c>
      <c r="L599" s="21" t="s">
        <v>667</v>
      </c>
      <c r="M599" s="59" t="s">
        <v>667</v>
      </c>
      <c r="N599" s="59" t="s">
        <v>667</v>
      </c>
      <c r="O599" s="185">
        <f t="shared" si="18"/>
        <v>597.77777777777783</v>
      </c>
      <c r="P599" s="185">
        <f t="shared" si="19"/>
        <v>571.42857142857144</v>
      </c>
      <c r="Q599" s="165" t="str">
        <f ca="1">IFERROR((VLOOKUP(A599,GM_Table,8,FALSE)-SUMIFS(D:D,A:A,A599,B:B,B599,C:C,C599)),"")</f>
        <v/>
      </c>
      <c r="R599" s="165" t="str">
        <f ca="1">IFERROR(CONCATENATE(VLOOKUP(A599,GM_Table,12,FALSE)," ",(VLOOKUP(A599,GM_Table,13,FALSE))),"")</f>
        <v/>
      </c>
    </row>
    <row r="600" spans="1:18" ht="15" x14ac:dyDescent="0.2">
      <c r="A600" s="158" t="s">
        <v>2276</v>
      </c>
      <c r="B600" s="169" t="s">
        <v>2985</v>
      </c>
      <c r="C600" s="169" t="s">
        <v>667</v>
      </c>
      <c r="D600" s="275">
        <v>3.26</v>
      </c>
      <c r="E600" s="285">
        <v>1949</v>
      </c>
      <c r="F600" s="285">
        <v>1849</v>
      </c>
      <c r="G600" s="171">
        <v>0</v>
      </c>
      <c r="H600" s="172">
        <v>0</v>
      </c>
      <c r="I600" s="173">
        <v>0</v>
      </c>
      <c r="J600" s="164" t="b">
        <f>IF(ISBLANK(CertifiedCrop[[#This Row],[1. Identifiant interne d’exploitation agricole*]]),"",IF(ISERROR(MATCH(CertifiedCrop[[#This Row],[1. Identifiant interne d’exploitation agricole*]],GroupMember[1. Identifiant interne d’exploitation agricole*],0)),FALSE,TRUE))</f>
        <v>1</v>
      </c>
      <c r="K600" s="164" t="b">
        <f t="array" ref="K600">IF(ISBLANK(CertifiedCrop[[#This Row],[2. Produit agricole certifié*]]),"",IF(ISERROR(MATCH(1,(#REF!=CertifiedCrop[[#This Row],[2. Produit agricole certifié*]])*(#REF!=CertifiedCrop[[#This Row],[3. Variété**]]),0)),FALSE,TRUE))</f>
        <v>0</v>
      </c>
      <c r="L600" s="21" t="s">
        <v>667</v>
      </c>
      <c r="M600" s="59" t="s">
        <v>667</v>
      </c>
      <c r="N600" s="59" t="s">
        <v>667</v>
      </c>
      <c r="O600" s="185">
        <f t="shared" si="18"/>
        <v>597.85276073619639</v>
      </c>
      <c r="P600" s="185">
        <f t="shared" si="19"/>
        <v>567.17791411042947</v>
      </c>
      <c r="Q600" s="165" t="str">
        <f ca="1">IFERROR((VLOOKUP(A600,GM_Table,8,FALSE)-SUMIFS(D:D,A:A,A600,B:B,B600,C:C,C600)),"")</f>
        <v/>
      </c>
      <c r="R600" s="165" t="str">
        <f ca="1">IFERROR(CONCATENATE(VLOOKUP(A600,GM_Table,12,FALSE)," ",(VLOOKUP(A600,GM_Table,13,FALSE))),"")</f>
        <v/>
      </c>
    </row>
    <row r="601" spans="1:18" ht="15" x14ac:dyDescent="0.2">
      <c r="A601" s="155" t="s">
        <v>2279</v>
      </c>
      <c r="B601" s="169" t="s">
        <v>2985</v>
      </c>
      <c r="C601" s="169" t="s">
        <v>667</v>
      </c>
      <c r="D601" s="275">
        <v>2.3199999999999998</v>
      </c>
      <c r="E601" s="285">
        <v>1387</v>
      </c>
      <c r="F601" s="285">
        <v>1287</v>
      </c>
      <c r="G601" s="171">
        <v>0</v>
      </c>
      <c r="H601" s="172">
        <v>0</v>
      </c>
      <c r="I601" s="173">
        <v>0</v>
      </c>
      <c r="J601" s="164" t="b">
        <f>IF(ISBLANK(CertifiedCrop[[#This Row],[1. Identifiant interne d’exploitation agricole*]]),"",IF(ISERROR(MATCH(CertifiedCrop[[#This Row],[1. Identifiant interne d’exploitation agricole*]],GroupMember[1. Identifiant interne d’exploitation agricole*],0)),FALSE,TRUE))</f>
        <v>1</v>
      </c>
      <c r="K601" s="164" t="b">
        <f t="array" ref="K601">IF(ISBLANK(CertifiedCrop[[#This Row],[2. Produit agricole certifié*]]),"",IF(ISERROR(MATCH(1,(#REF!=CertifiedCrop[[#This Row],[2. Produit agricole certifié*]])*(#REF!=CertifiedCrop[[#This Row],[3. Variété**]]),0)),FALSE,TRUE))</f>
        <v>0</v>
      </c>
      <c r="L601" s="21" t="s">
        <v>667</v>
      </c>
      <c r="M601" s="59" t="s">
        <v>667</v>
      </c>
      <c r="N601" s="59" t="s">
        <v>667</v>
      </c>
      <c r="O601" s="185">
        <f t="shared" si="18"/>
        <v>597.84482758620697</v>
      </c>
      <c r="P601" s="185">
        <f t="shared" si="19"/>
        <v>554.74137931034488</v>
      </c>
      <c r="Q601" s="165" t="str">
        <f ca="1">IFERROR((VLOOKUP(A601,GM_Table,8,FALSE)-SUMIFS(D:D,A:A,A601,B:B,B601,C:C,C601)),"")</f>
        <v/>
      </c>
      <c r="R601" s="165" t="str">
        <f ca="1">IFERROR(CONCATENATE(VLOOKUP(A601,GM_Table,12,FALSE)," ",(VLOOKUP(A601,GM_Table,13,FALSE))),"")</f>
        <v/>
      </c>
    </row>
    <row r="602" spans="1:18" ht="15" x14ac:dyDescent="0.2">
      <c r="A602" s="158" t="s">
        <v>2281</v>
      </c>
      <c r="B602" s="169" t="s">
        <v>2985</v>
      </c>
      <c r="C602" s="169" t="s">
        <v>667</v>
      </c>
      <c r="D602" s="275">
        <v>2</v>
      </c>
      <c r="E602" s="285">
        <v>1189</v>
      </c>
      <c r="F602" s="285">
        <v>1100</v>
      </c>
      <c r="G602" s="171">
        <v>0</v>
      </c>
      <c r="H602" s="172">
        <v>0</v>
      </c>
      <c r="I602" s="173">
        <v>0</v>
      </c>
      <c r="J602" s="164" t="b">
        <f>IF(ISBLANK(CertifiedCrop[[#This Row],[1. Identifiant interne d’exploitation agricole*]]),"",IF(ISERROR(MATCH(CertifiedCrop[[#This Row],[1. Identifiant interne d’exploitation agricole*]],GroupMember[1. Identifiant interne d’exploitation agricole*],0)),FALSE,TRUE))</f>
        <v>1</v>
      </c>
      <c r="K602" s="164" t="b">
        <f t="array" ref="K602">IF(ISBLANK(CertifiedCrop[[#This Row],[2. Produit agricole certifié*]]),"",IF(ISERROR(MATCH(1,(#REF!=CertifiedCrop[[#This Row],[2. Produit agricole certifié*]])*(#REF!=CertifiedCrop[[#This Row],[3. Variété**]]),0)),FALSE,TRUE))</f>
        <v>0</v>
      </c>
      <c r="L602" s="21" t="s">
        <v>667</v>
      </c>
      <c r="M602" s="59" t="s">
        <v>667</v>
      </c>
      <c r="N602" s="59" t="s">
        <v>667</v>
      </c>
      <c r="O602" s="185">
        <f t="shared" si="18"/>
        <v>594.5</v>
      </c>
      <c r="P602" s="185">
        <f t="shared" si="19"/>
        <v>550</v>
      </c>
      <c r="Q602" s="165" t="str">
        <f ca="1">IFERROR((VLOOKUP(A602,GM_Table,8,FALSE)-SUMIFS(D:D,A:A,A602,B:B,B602,C:C,C602)),"")</f>
        <v/>
      </c>
      <c r="R602" s="165" t="str">
        <f ca="1">IFERROR(CONCATENATE(VLOOKUP(A602,GM_Table,12,FALSE)," ",(VLOOKUP(A602,GM_Table,13,FALSE))),"")</f>
        <v/>
      </c>
    </row>
    <row r="603" spans="1:18" ht="15" x14ac:dyDescent="0.2">
      <c r="A603" s="155" t="s">
        <v>2284</v>
      </c>
      <c r="B603" s="169" t="s">
        <v>2985</v>
      </c>
      <c r="C603" s="169" t="s">
        <v>667</v>
      </c>
      <c r="D603" s="275">
        <v>3.76</v>
      </c>
      <c r="E603" s="285">
        <v>2248</v>
      </c>
      <c r="F603" s="285">
        <v>2148</v>
      </c>
      <c r="G603" s="171">
        <v>0</v>
      </c>
      <c r="H603" s="172">
        <v>0</v>
      </c>
      <c r="I603" s="173">
        <v>0</v>
      </c>
      <c r="J603" s="164" t="b">
        <f>IF(ISBLANK(CertifiedCrop[[#This Row],[1. Identifiant interne d’exploitation agricole*]]),"",IF(ISERROR(MATCH(CertifiedCrop[[#This Row],[1. Identifiant interne d’exploitation agricole*]],GroupMember[1. Identifiant interne d’exploitation agricole*],0)),FALSE,TRUE))</f>
        <v>1</v>
      </c>
      <c r="K603" s="164" t="b">
        <f t="array" ref="K603">IF(ISBLANK(CertifiedCrop[[#This Row],[2. Produit agricole certifié*]]),"",IF(ISERROR(MATCH(1,(#REF!=CertifiedCrop[[#This Row],[2. Produit agricole certifié*]])*(#REF!=CertifiedCrop[[#This Row],[3. Variété**]]),0)),FALSE,TRUE))</f>
        <v>0</v>
      </c>
      <c r="L603" s="21" t="s">
        <v>667</v>
      </c>
      <c r="M603" s="59" t="s">
        <v>667</v>
      </c>
      <c r="N603" s="59" t="s">
        <v>667</v>
      </c>
      <c r="O603" s="185">
        <f t="shared" si="18"/>
        <v>597.872340425532</v>
      </c>
      <c r="P603" s="185">
        <f t="shared" si="19"/>
        <v>571.27659574468089</v>
      </c>
      <c r="Q603" s="165" t="str">
        <f ca="1">IFERROR((VLOOKUP(A603,GM_Table,8,FALSE)-SUMIFS(D:D,A:A,A603,B:B,B603,C:C,C603)),"")</f>
        <v/>
      </c>
      <c r="R603" s="165" t="str">
        <f ca="1">IFERROR(CONCATENATE(VLOOKUP(A603,GM_Table,12,FALSE)," ",(VLOOKUP(A603,GM_Table,13,FALSE))),"")</f>
        <v/>
      </c>
    </row>
    <row r="604" spans="1:18" ht="15" x14ac:dyDescent="0.2">
      <c r="A604" s="158" t="s">
        <v>2286</v>
      </c>
      <c r="B604" s="169" t="s">
        <v>2985</v>
      </c>
      <c r="C604" s="169" t="s">
        <v>667</v>
      </c>
      <c r="D604" s="275">
        <v>3.65</v>
      </c>
      <c r="E604" s="285">
        <v>2182</v>
      </c>
      <c r="F604" s="285">
        <v>2082</v>
      </c>
      <c r="G604" s="171">
        <v>0</v>
      </c>
      <c r="H604" s="172">
        <v>0</v>
      </c>
      <c r="I604" s="173">
        <v>0</v>
      </c>
      <c r="J604" s="164" t="b">
        <f>IF(ISBLANK(CertifiedCrop[[#This Row],[1. Identifiant interne d’exploitation agricole*]]),"",IF(ISERROR(MATCH(CertifiedCrop[[#This Row],[1. Identifiant interne d’exploitation agricole*]],GroupMember[1. Identifiant interne d’exploitation agricole*],0)),FALSE,TRUE))</f>
        <v>1</v>
      </c>
      <c r="K604" s="164" t="b">
        <f t="array" ref="K604">IF(ISBLANK(CertifiedCrop[[#This Row],[2. Produit agricole certifié*]]),"",IF(ISERROR(MATCH(1,(#REF!=CertifiedCrop[[#This Row],[2. Produit agricole certifié*]])*(#REF!=CertifiedCrop[[#This Row],[3. Variété**]]),0)),FALSE,TRUE))</f>
        <v>0</v>
      </c>
      <c r="L604" s="21" t="s">
        <v>667</v>
      </c>
      <c r="M604" s="59" t="s">
        <v>667</v>
      </c>
      <c r="N604" s="59" t="s">
        <v>667</v>
      </c>
      <c r="O604" s="185">
        <f t="shared" si="18"/>
        <v>597.80821917808225</v>
      </c>
      <c r="P604" s="185">
        <f t="shared" si="19"/>
        <v>570.41095890410963</v>
      </c>
      <c r="Q604" s="165" t="str">
        <f ca="1">IFERROR((VLOOKUP(A604,GM_Table,8,FALSE)-SUMIFS(D:D,A:A,A604,B:B,B604,C:C,C604)),"")</f>
        <v/>
      </c>
      <c r="R604" s="165" t="str">
        <f ca="1">IFERROR(CONCATENATE(VLOOKUP(A604,GM_Table,12,FALSE)," ",(VLOOKUP(A604,GM_Table,13,FALSE))),"")</f>
        <v/>
      </c>
    </row>
    <row r="605" spans="1:18" ht="15" x14ac:dyDescent="0.2">
      <c r="A605" s="155" t="s">
        <v>2288</v>
      </c>
      <c r="B605" s="169" t="s">
        <v>2985</v>
      </c>
      <c r="C605" s="169" t="s">
        <v>667</v>
      </c>
      <c r="D605" s="275">
        <v>2</v>
      </c>
      <c r="E605" s="285">
        <v>1189</v>
      </c>
      <c r="F605" s="285">
        <v>1100</v>
      </c>
      <c r="G605" s="171">
        <v>0</v>
      </c>
      <c r="H605" s="172">
        <v>0</v>
      </c>
      <c r="I605" s="173">
        <v>0</v>
      </c>
      <c r="J605" s="164" t="b">
        <f>IF(ISBLANK(CertifiedCrop[[#This Row],[1. Identifiant interne d’exploitation agricole*]]),"",IF(ISERROR(MATCH(CertifiedCrop[[#This Row],[1. Identifiant interne d’exploitation agricole*]],GroupMember[1. Identifiant interne d’exploitation agricole*],0)),FALSE,TRUE))</f>
        <v>1</v>
      </c>
      <c r="K605" s="164" t="b">
        <f t="array" ref="K605">IF(ISBLANK(CertifiedCrop[[#This Row],[2. Produit agricole certifié*]]),"",IF(ISERROR(MATCH(1,(#REF!=CertifiedCrop[[#This Row],[2. Produit agricole certifié*]])*(#REF!=CertifiedCrop[[#This Row],[3. Variété**]]),0)),FALSE,TRUE))</f>
        <v>0</v>
      </c>
      <c r="L605" s="21" t="s">
        <v>667</v>
      </c>
      <c r="M605" s="59" t="s">
        <v>667</v>
      </c>
      <c r="N605" s="59" t="s">
        <v>667</v>
      </c>
      <c r="O605" s="185">
        <f t="shared" si="18"/>
        <v>594.5</v>
      </c>
      <c r="P605" s="185">
        <f t="shared" si="19"/>
        <v>550</v>
      </c>
      <c r="Q605" s="165" t="str">
        <f ca="1">IFERROR((VLOOKUP(A605,GM_Table,8,FALSE)-SUMIFS(D:D,A:A,A605,B:B,B605,C:C,C605)),"")</f>
        <v/>
      </c>
      <c r="R605" s="165" t="str">
        <f ca="1">IFERROR(CONCATENATE(VLOOKUP(A605,GM_Table,12,FALSE)," ",(VLOOKUP(A605,GM_Table,13,FALSE))),"")</f>
        <v/>
      </c>
    </row>
    <row r="606" spans="1:18" ht="15" x14ac:dyDescent="0.2">
      <c r="A606" s="158" t="s">
        <v>2290</v>
      </c>
      <c r="B606" s="169" t="s">
        <v>2985</v>
      </c>
      <c r="C606" s="169" t="s">
        <v>667</v>
      </c>
      <c r="D606" s="275">
        <v>2</v>
      </c>
      <c r="E606" s="285">
        <v>1165</v>
      </c>
      <c r="F606" s="285">
        <v>1100</v>
      </c>
      <c r="G606" s="171">
        <v>0</v>
      </c>
      <c r="H606" s="172">
        <v>0</v>
      </c>
      <c r="I606" s="173">
        <v>0</v>
      </c>
      <c r="J606" s="164" t="b">
        <f>IF(ISBLANK(CertifiedCrop[[#This Row],[1. Identifiant interne d’exploitation agricole*]]),"",IF(ISERROR(MATCH(CertifiedCrop[[#This Row],[1. Identifiant interne d’exploitation agricole*]],GroupMember[1. Identifiant interne d’exploitation agricole*],0)),FALSE,TRUE))</f>
        <v>1</v>
      </c>
      <c r="K606" s="164" t="b">
        <f t="array" ref="K606">IF(ISBLANK(CertifiedCrop[[#This Row],[2. Produit agricole certifié*]]),"",IF(ISERROR(MATCH(1,(#REF!=CertifiedCrop[[#This Row],[2. Produit agricole certifié*]])*(#REF!=CertifiedCrop[[#This Row],[3. Variété**]]),0)),FALSE,TRUE))</f>
        <v>0</v>
      </c>
      <c r="L606" s="21" t="s">
        <v>667</v>
      </c>
      <c r="M606" s="59" t="s">
        <v>667</v>
      </c>
      <c r="N606" s="59" t="s">
        <v>667</v>
      </c>
      <c r="O606" s="185">
        <f t="shared" si="18"/>
        <v>582.5</v>
      </c>
      <c r="P606" s="185">
        <f t="shared" si="19"/>
        <v>550</v>
      </c>
      <c r="Q606" s="165" t="str">
        <f ca="1">IFERROR((VLOOKUP(A606,GM_Table,8,FALSE)-SUMIFS(D:D,A:A,A606,B:B,B606,C:C,C606)),"")</f>
        <v/>
      </c>
      <c r="R606" s="165" t="str">
        <f ca="1">IFERROR(CONCATENATE(VLOOKUP(A606,GM_Table,12,FALSE)," ",(VLOOKUP(A606,GM_Table,13,FALSE))),"")</f>
        <v/>
      </c>
    </row>
    <row r="607" spans="1:18" ht="15" x14ac:dyDescent="0.2">
      <c r="A607" s="155" t="s">
        <v>2292</v>
      </c>
      <c r="B607" s="169" t="s">
        <v>2985</v>
      </c>
      <c r="C607" s="169" t="s">
        <v>667</v>
      </c>
      <c r="D607" s="275">
        <v>2</v>
      </c>
      <c r="E607" s="285">
        <v>1165</v>
      </c>
      <c r="F607" s="285">
        <v>1100</v>
      </c>
      <c r="G607" s="171">
        <v>0</v>
      </c>
      <c r="H607" s="172">
        <v>0</v>
      </c>
      <c r="I607" s="173">
        <v>0</v>
      </c>
      <c r="J607" s="164" t="b">
        <f>IF(ISBLANK(CertifiedCrop[[#This Row],[1. Identifiant interne d’exploitation agricole*]]),"",IF(ISERROR(MATCH(CertifiedCrop[[#This Row],[1. Identifiant interne d’exploitation agricole*]],GroupMember[1. Identifiant interne d’exploitation agricole*],0)),FALSE,TRUE))</f>
        <v>1</v>
      </c>
      <c r="K607" s="164" t="b">
        <f t="array" ref="K607">IF(ISBLANK(CertifiedCrop[[#This Row],[2. Produit agricole certifié*]]),"",IF(ISERROR(MATCH(1,(#REF!=CertifiedCrop[[#This Row],[2. Produit agricole certifié*]])*(#REF!=CertifiedCrop[[#This Row],[3. Variété**]]),0)),FALSE,TRUE))</f>
        <v>0</v>
      </c>
      <c r="L607" s="21" t="s">
        <v>667</v>
      </c>
      <c r="M607" s="59" t="s">
        <v>667</v>
      </c>
      <c r="N607" s="59" t="s">
        <v>667</v>
      </c>
      <c r="O607" s="185">
        <f t="shared" si="18"/>
        <v>582.5</v>
      </c>
      <c r="P607" s="185">
        <f t="shared" si="19"/>
        <v>550</v>
      </c>
      <c r="Q607" s="165" t="str">
        <f ca="1">IFERROR((VLOOKUP(A607,GM_Table,8,FALSE)-SUMIFS(D:D,A:A,A607,B:B,B607,C:C,C607)),"")</f>
        <v/>
      </c>
      <c r="R607" s="165" t="str">
        <f ca="1">IFERROR(CONCATENATE(VLOOKUP(A607,GM_Table,12,FALSE)," ",(VLOOKUP(A607,GM_Table,13,FALSE))),"")</f>
        <v/>
      </c>
    </row>
    <row r="608" spans="1:18" ht="15" x14ac:dyDescent="0.2">
      <c r="A608" s="158" t="s">
        <v>2295</v>
      </c>
      <c r="B608" s="169" t="s">
        <v>2985</v>
      </c>
      <c r="C608" s="169" t="s">
        <v>667</v>
      </c>
      <c r="D608" s="275">
        <v>2</v>
      </c>
      <c r="E608" s="285">
        <v>1154</v>
      </c>
      <c r="F608" s="285">
        <v>1100</v>
      </c>
      <c r="G608" s="171">
        <v>0</v>
      </c>
      <c r="H608" s="172">
        <v>0</v>
      </c>
      <c r="I608" s="173">
        <v>0</v>
      </c>
      <c r="J608" s="164" t="b">
        <f>IF(ISBLANK(CertifiedCrop[[#This Row],[1. Identifiant interne d’exploitation agricole*]]),"",IF(ISERROR(MATCH(CertifiedCrop[[#This Row],[1. Identifiant interne d’exploitation agricole*]],GroupMember[1. Identifiant interne d’exploitation agricole*],0)),FALSE,TRUE))</f>
        <v>1</v>
      </c>
      <c r="K608" s="164" t="b">
        <f t="array" ref="K608">IF(ISBLANK(CertifiedCrop[[#This Row],[2. Produit agricole certifié*]]),"",IF(ISERROR(MATCH(1,(#REF!=CertifiedCrop[[#This Row],[2. Produit agricole certifié*]])*(#REF!=CertifiedCrop[[#This Row],[3. Variété**]]),0)),FALSE,TRUE))</f>
        <v>0</v>
      </c>
      <c r="L608" s="21" t="s">
        <v>667</v>
      </c>
      <c r="M608" s="59" t="s">
        <v>667</v>
      </c>
      <c r="N608" s="59" t="s">
        <v>667</v>
      </c>
      <c r="O608" s="185">
        <f t="shared" si="18"/>
        <v>577</v>
      </c>
      <c r="P608" s="185">
        <f t="shared" si="19"/>
        <v>550</v>
      </c>
      <c r="Q608" s="165" t="str">
        <f ca="1">IFERROR((VLOOKUP(A608,GM_Table,8,FALSE)-SUMIFS(D:D,A:A,A608,B:B,B608,C:C,C608)),"")</f>
        <v/>
      </c>
      <c r="R608" s="165" t="str">
        <f ca="1">IFERROR(CONCATENATE(VLOOKUP(A608,GM_Table,12,FALSE)," ",(VLOOKUP(A608,GM_Table,13,FALSE))),"")</f>
        <v/>
      </c>
    </row>
    <row r="609" spans="1:18" ht="15" x14ac:dyDescent="0.2">
      <c r="A609" s="155" t="s">
        <v>2297</v>
      </c>
      <c r="B609" s="169" t="s">
        <v>2985</v>
      </c>
      <c r="C609" s="169" t="s">
        <v>667</v>
      </c>
      <c r="D609" s="275">
        <v>1</v>
      </c>
      <c r="E609" s="285">
        <v>575</v>
      </c>
      <c r="F609" s="285">
        <v>500</v>
      </c>
      <c r="G609" s="171">
        <v>0</v>
      </c>
      <c r="H609" s="172">
        <v>0</v>
      </c>
      <c r="I609" s="173">
        <v>0</v>
      </c>
      <c r="J609" s="164" t="b">
        <f>IF(ISBLANK(CertifiedCrop[[#This Row],[1. Identifiant interne d’exploitation agricole*]]),"",IF(ISERROR(MATCH(CertifiedCrop[[#This Row],[1. Identifiant interne d’exploitation agricole*]],GroupMember[1. Identifiant interne d’exploitation agricole*],0)),FALSE,TRUE))</f>
        <v>1</v>
      </c>
      <c r="K609" s="164" t="b">
        <f t="array" ref="K609">IF(ISBLANK(CertifiedCrop[[#This Row],[2. Produit agricole certifié*]]),"",IF(ISERROR(MATCH(1,(#REF!=CertifiedCrop[[#This Row],[2. Produit agricole certifié*]])*(#REF!=CertifiedCrop[[#This Row],[3. Variété**]]),0)),FALSE,TRUE))</f>
        <v>0</v>
      </c>
      <c r="L609" s="21" t="s">
        <v>667</v>
      </c>
      <c r="M609" s="59" t="s">
        <v>667</v>
      </c>
      <c r="N609" s="59" t="s">
        <v>667</v>
      </c>
      <c r="O609" s="185">
        <f t="shared" si="18"/>
        <v>575</v>
      </c>
      <c r="P609" s="185">
        <f t="shared" si="19"/>
        <v>500</v>
      </c>
      <c r="Q609" s="165" t="str">
        <f ca="1">IFERROR((VLOOKUP(A609,GM_Table,8,FALSE)-SUMIFS(D:D,A:A,A609,B:B,B609,C:C,C609)),"")</f>
        <v/>
      </c>
      <c r="R609" s="165" t="str">
        <f ca="1">IFERROR(CONCATENATE(VLOOKUP(A609,GM_Table,12,FALSE)," ",(VLOOKUP(A609,GM_Table,13,FALSE))),"")</f>
        <v/>
      </c>
    </row>
    <row r="610" spans="1:18" ht="15" x14ac:dyDescent="0.2">
      <c r="A610" s="158" t="s">
        <v>2299</v>
      </c>
      <c r="B610" s="169" t="s">
        <v>2985</v>
      </c>
      <c r="C610" s="169" t="s">
        <v>667</v>
      </c>
      <c r="D610" s="275">
        <v>2</v>
      </c>
      <c r="E610" s="285">
        <v>1194</v>
      </c>
      <c r="F610" s="285">
        <v>1100</v>
      </c>
      <c r="G610" s="171">
        <v>0</v>
      </c>
      <c r="H610" s="172">
        <v>0</v>
      </c>
      <c r="I610" s="173">
        <v>0</v>
      </c>
      <c r="J610" s="164" t="b">
        <f>IF(ISBLANK(CertifiedCrop[[#This Row],[1. Identifiant interne d’exploitation agricole*]]),"",IF(ISERROR(MATCH(CertifiedCrop[[#This Row],[1. Identifiant interne d’exploitation agricole*]],GroupMember[1. Identifiant interne d’exploitation agricole*],0)),FALSE,TRUE))</f>
        <v>1</v>
      </c>
      <c r="K610" s="164" t="b">
        <f t="array" ref="K610">IF(ISBLANK(CertifiedCrop[[#This Row],[2. Produit agricole certifié*]]),"",IF(ISERROR(MATCH(1,(#REF!=CertifiedCrop[[#This Row],[2. Produit agricole certifié*]])*(#REF!=CertifiedCrop[[#This Row],[3. Variété**]]),0)),FALSE,TRUE))</f>
        <v>0</v>
      </c>
      <c r="L610" s="21" t="s">
        <v>667</v>
      </c>
      <c r="M610" s="59" t="s">
        <v>667</v>
      </c>
      <c r="N610" s="59" t="s">
        <v>667</v>
      </c>
      <c r="O610" s="185">
        <f t="shared" si="18"/>
        <v>597</v>
      </c>
      <c r="P610" s="185">
        <f t="shared" si="19"/>
        <v>550</v>
      </c>
      <c r="Q610" s="165" t="str">
        <f ca="1">IFERROR((VLOOKUP(A610,GM_Table,8,FALSE)-SUMIFS(D:D,A:A,A610,B:B,B610,C:C,C610)),"")</f>
        <v/>
      </c>
      <c r="R610" s="165" t="str">
        <f ca="1">IFERROR(CONCATENATE(VLOOKUP(A610,GM_Table,12,FALSE)," ",(VLOOKUP(A610,GM_Table,13,FALSE))),"")</f>
        <v/>
      </c>
    </row>
    <row r="611" spans="1:18" ht="15" x14ac:dyDescent="0.2">
      <c r="A611" s="155" t="s">
        <v>2300</v>
      </c>
      <c r="B611" s="169" t="s">
        <v>2985</v>
      </c>
      <c r="C611" s="169" t="s">
        <v>667</v>
      </c>
      <c r="D611" s="275">
        <v>2</v>
      </c>
      <c r="E611" s="285">
        <v>1194</v>
      </c>
      <c r="F611" s="285">
        <v>1100</v>
      </c>
      <c r="G611" s="171">
        <v>0</v>
      </c>
      <c r="H611" s="172">
        <v>0</v>
      </c>
      <c r="I611" s="173">
        <v>0</v>
      </c>
      <c r="J611" s="164" t="b">
        <f>IF(ISBLANK(CertifiedCrop[[#This Row],[1. Identifiant interne d’exploitation agricole*]]),"",IF(ISERROR(MATCH(CertifiedCrop[[#This Row],[1. Identifiant interne d’exploitation agricole*]],GroupMember[1. Identifiant interne d’exploitation agricole*],0)),FALSE,TRUE))</f>
        <v>1</v>
      </c>
      <c r="K611" s="164" t="b">
        <f t="array" ref="K611">IF(ISBLANK(CertifiedCrop[[#This Row],[2. Produit agricole certifié*]]),"",IF(ISERROR(MATCH(1,(#REF!=CertifiedCrop[[#This Row],[2. Produit agricole certifié*]])*(#REF!=CertifiedCrop[[#This Row],[3. Variété**]]),0)),FALSE,TRUE))</f>
        <v>0</v>
      </c>
      <c r="L611" s="21" t="s">
        <v>667</v>
      </c>
      <c r="M611" s="59" t="s">
        <v>667</v>
      </c>
      <c r="N611" s="59" t="s">
        <v>667</v>
      </c>
      <c r="O611" s="185">
        <f t="shared" si="18"/>
        <v>597</v>
      </c>
      <c r="P611" s="185">
        <f t="shared" si="19"/>
        <v>550</v>
      </c>
      <c r="Q611" s="165" t="str">
        <f ca="1">IFERROR((VLOOKUP(A611,GM_Table,8,FALSE)-SUMIFS(D:D,A:A,A611,B:B,B611,C:C,C611)),"")</f>
        <v/>
      </c>
      <c r="R611" s="165" t="str">
        <f ca="1">IFERROR(CONCATENATE(VLOOKUP(A611,GM_Table,12,FALSE)," ",(VLOOKUP(A611,GM_Table,13,FALSE))),"")</f>
        <v/>
      </c>
    </row>
    <row r="612" spans="1:18" ht="15" x14ac:dyDescent="0.2">
      <c r="A612" s="158" t="s">
        <v>2302</v>
      </c>
      <c r="B612" s="169" t="s">
        <v>2985</v>
      </c>
      <c r="C612" s="169" t="s">
        <v>667</v>
      </c>
      <c r="D612" s="275">
        <v>4</v>
      </c>
      <c r="E612" s="285">
        <v>2392</v>
      </c>
      <c r="F612" s="285">
        <v>2292</v>
      </c>
      <c r="G612" s="171">
        <v>0</v>
      </c>
      <c r="H612" s="172">
        <v>0</v>
      </c>
      <c r="I612" s="173">
        <v>0</v>
      </c>
      <c r="J612" s="164" t="b">
        <f>IF(ISBLANK(CertifiedCrop[[#This Row],[1. Identifiant interne d’exploitation agricole*]]),"",IF(ISERROR(MATCH(CertifiedCrop[[#This Row],[1. Identifiant interne d’exploitation agricole*]],GroupMember[1. Identifiant interne d’exploitation agricole*],0)),FALSE,TRUE))</f>
        <v>1</v>
      </c>
      <c r="K612" s="164" t="b">
        <f t="array" ref="K612">IF(ISBLANK(CertifiedCrop[[#This Row],[2. Produit agricole certifié*]]),"",IF(ISERROR(MATCH(1,(#REF!=CertifiedCrop[[#This Row],[2. Produit agricole certifié*]])*(#REF!=CertifiedCrop[[#This Row],[3. Variété**]]),0)),FALSE,TRUE))</f>
        <v>0</v>
      </c>
      <c r="L612" s="21" t="s">
        <v>667</v>
      </c>
      <c r="M612" s="59" t="s">
        <v>667</v>
      </c>
      <c r="N612" s="59" t="s">
        <v>667</v>
      </c>
      <c r="O612" s="185">
        <f t="shared" si="18"/>
        <v>598</v>
      </c>
      <c r="P612" s="185">
        <f t="shared" si="19"/>
        <v>573</v>
      </c>
      <c r="Q612" s="165" t="str">
        <f ca="1">IFERROR((VLOOKUP(A612,GM_Table,8,FALSE)-SUMIFS(D:D,A:A,A612,B:B,B612,C:C,C612)),"")</f>
        <v/>
      </c>
      <c r="R612" s="165" t="str">
        <f ca="1">IFERROR(CONCATENATE(VLOOKUP(A612,GM_Table,12,FALSE)," ",(VLOOKUP(A612,GM_Table,13,FALSE))),"")</f>
        <v/>
      </c>
    </row>
    <row r="613" spans="1:18" ht="15" x14ac:dyDescent="0.2">
      <c r="A613" s="155" t="s">
        <v>2304</v>
      </c>
      <c r="B613" s="169" t="s">
        <v>2985</v>
      </c>
      <c r="C613" s="169" t="s">
        <v>667</v>
      </c>
      <c r="D613" s="275">
        <v>3</v>
      </c>
      <c r="E613" s="285">
        <v>1794</v>
      </c>
      <c r="F613" s="285">
        <v>1700</v>
      </c>
      <c r="G613" s="171">
        <v>0</v>
      </c>
      <c r="H613" s="172">
        <v>0</v>
      </c>
      <c r="I613" s="173">
        <v>0</v>
      </c>
      <c r="J613" s="164" t="b">
        <f>IF(ISBLANK(CertifiedCrop[[#This Row],[1. Identifiant interne d’exploitation agricole*]]),"",IF(ISERROR(MATCH(CertifiedCrop[[#This Row],[1. Identifiant interne d’exploitation agricole*]],GroupMember[1. Identifiant interne d’exploitation agricole*],0)),FALSE,TRUE))</f>
        <v>1</v>
      </c>
      <c r="K613" s="164" t="b">
        <f t="array" ref="K613">IF(ISBLANK(CertifiedCrop[[#This Row],[2. Produit agricole certifié*]]),"",IF(ISERROR(MATCH(1,(#REF!=CertifiedCrop[[#This Row],[2. Produit agricole certifié*]])*(#REF!=CertifiedCrop[[#This Row],[3. Variété**]]),0)),FALSE,TRUE))</f>
        <v>0</v>
      </c>
      <c r="L613" s="21" t="s">
        <v>667</v>
      </c>
      <c r="M613" s="59" t="s">
        <v>667</v>
      </c>
      <c r="N613" s="59" t="s">
        <v>667</v>
      </c>
      <c r="O613" s="185">
        <f t="shared" si="18"/>
        <v>598</v>
      </c>
      <c r="P613" s="185">
        <f t="shared" si="19"/>
        <v>566.66666666666663</v>
      </c>
      <c r="Q613" s="165" t="str">
        <f ca="1">IFERROR((VLOOKUP(A613,GM_Table,8,FALSE)-SUMIFS(D:D,A:A,A613,B:B,B613,C:C,C613)),"")</f>
        <v/>
      </c>
      <c r="R613" s="165" t="str">
        <f ca="1">IFERROR(CONCATENATE(VLOOKUP(A613,GM_Table,12,FALSE)," ",(VLOOKUP(A613,GM_Table,13,FALSE))),"")</f>
        <v/>
      </c>
    </row>
    <row r="614" spans="1:18" ht="15" x14ac:dyDescent="0.2">
      <c r="A614" s="158" t="s">
        <v>2307</v>
      </c>
      <c r="B614" s="169" t="s">
        <v>2985</v>
      </c>
      <c r="C614" s="169" t="s">
        <v>667</v>
      </c>
      <c r="D614" s="275">
        <v>2</v>
      </c>
      <c r="E614" s="285">
        <v>1194</v>
      </c>
      <c r="F614" s="285">
        <v>1100</v>
      </c>
      <c r="G614" s="171">
        <v>0</v>
      </c>
      <c r="H614" s="172">
        <v>0</v>
      </c>
      <c r="I614" s="173">
        <v>0</v>
      </c>
      <c r="J614" s="164" t="b">
        <f>IF(ISBLANK(CertifiedCrop[[#This Row],[1. Identifiant interne d’exploitation agricole*]]),"",IF(ISERROR(MATCH(CertifiedCrop[[#This Row],[1. Identifiant interne d’exploitation agricole*]],GroupMember[1. Identifiant interne d’exploitation agricole*],0)),FALSE,TRUE))</f>
        <v>1</v>
      </c>
      <c r="K614" s="164" t="b">
        <f t="array" ref="K614">IF(ISBLANK(CertifiedCrop[[#This Row],[2. Produit agricole certifié*]]),"",IF(ISERROR(MATCH(1,(#REF!=CertifiedCrop[[#This Row],[2. Produit agricole certifié*]])*(#REF!=CertifiedCrop[[#This Row],[3. Variété**]]),0)),FALSE,TRUE))</f>
        <v>0</v>
      </c>
      <c r="L614" s="21" t="s">
        <v>667</v>
      </c>
      <c r="M614" s="59" t="s">
        <v>667</v>
      </c>
      <c r="N614" s="59" t="s">
        <v>667</v>
      </c>
      <c r="O614" s="185">
        <f t="shared" si="18"/>
        <v>597</v>
      </c>
      <c r="P614" s="185">
        <f t="shared" si="19"/>
        <v>550</v>
      </c>
      <c r="Q614" s="165" t="str">
        <f ca="1">IFERROR((VLOOKUP(A614,GM_Table,8,FALSE)-SUMIFS(D:D,A:A,A614,B:B,B614,C:C,C614)),"")</f>
        <v/>
      </c>
      <c r="R614" s="165" t="str">
        <f ca="1">IFERROR(CONCATENATE(VLOOKUP(A614,GM_Table,12,FALSE)," ",(VLOOKUP(A614,GM_Table,13,FALSE))),"")</f>
        <v/>
      </c>
    </row>
    <row r="615" spans="1:18" ht="15" x14ac:dyDescent="0.2">
      <c r="A615" s="155" t="s">
        <v>2309</v>
      </c>
      <c r="B615" s="169" t="s">
        <v>2985</v>
      </c>
      <c r="C615" s="169" t="s">
        <v>667</v>
      </c>
      <c r="D615" s="275">
        <v>2</v>
      </c>
      <c r="E615" s="285">
        <v>1194</v>
      </c>
      <c r="F615" s="285">
        <v>1100</v>
      </c>
      <c r="G615" s="171">
        <v>0</v>
      </c>
      <c r="H615" s="172">
        <v>0</v>
      </c>
      <c r="I615" s="173">
        <v>0</v>
      </c>
      <c r="J615" s="164" t="b">
        <f>IF(ISBLANK(CertifiedCrop[[#This Row],[1. Identifiant interne d’exploitation agricole*]]),"",IF(ISERROR(MATCH(CertifiedCrop[[#This Row],[1. Identifiant interne d’exploitation agricole*]],GroupMember[1. Identifiant interne d’exploitation agricole*],0)),FALSE,TRUE))</f>
        <v>1</v>
      </c>
      <c r="K615" s="164" t="b">
        <f t="array" ref="K615">IF(ISBLANK(CertifiedCrop[[#This Row],[2. Produit agricole certifié*]]),"",IF(ISERROR(MATCH(1,(#REF!=CertifiedCrop[[#This Row],[2. Produit agricole certifié*]])*(#REF!=CertifiedCrop[[#This Row],[3. Variété**]]),0)),FALSE,TRUE))</f>
        <v>0</v>
      </c>
      <c r="L615" s="21" t="s">
        <v>667</v>
      </c>
      <c r="M615" s="59" t="s">
        <v>667</v>
      </c>
      <c r="N615" s="59" t="s">
        <v>667</v>
      </c>
      <c r="O615" s="185">
        <f t="shared" si="18"/>
        <v>597</v>
      </c>
      <c r="P615" s="185">
        <f t="shared" si="19"/>
        <v>550</v>
      </c>
      <c r="Q615" s="165" t="str">
        <f ca="1">IFERROR((VLOOKUP(A615,GM_Table,8,FALSE)-SUMIFS(D:D,A:A,A615,B:B,B615,C:C,C615)),"")</f>
        <v/>
      </c>
      <c r="R615" s="165" t="str">
        <f ca="1">IFERROR(CONCATENATE(VLOOKUP(A615,GM_Table,12,FALSE)," ",(VLOOKUP(A615,GM_Table,13,FALSE))),"")</f>
        <v/>
      </c>
    </row>
    <row r="616" spans="1:18" ht="15" x14ac:dyDescent="0.2">
      <c r="A616" s="158" t="s">
        <v>2311</v>
      </c>
      <c r="B616" s="169" t="s">
        <v>2985</v>
      </c>
      <c r="C616" s="169" t="s">
        <v>667</v>
      </c>
      <c r="D616" s="275">
        <v>2</v>
      </c>
      <c r="E616" s="285">
        <v>1146</v>
      </c>
      <c r="F616" s="285">
        <v>1100</v>
      </c>
      <c r="G616" s="171">
        <v>0</v>
      </c>
      <c r="H616" s="172">
        <v>0</v>
      </c>
      <c r="I616" s="173">
        <v>0</v>
      </c>
      <c r="J616" s="164" t="b">
        <f>IF(ISBLANK(CertifiedCrop[[#This Row],[1. Identifiant interne d’exploitation agricole*]]),"",IF(ISERROR(MATCH(CertifiedCrop[[#This Row],[1. Identifiant interne d’exploitation agricole*]],GroupMember[1. Identifiant interne d’exploitation agricole*],0)),FALSE,TRUE))</f>
        <v>1</v>
      </c>
      <c r="K616" s="164" t="b">
        <f t="array" ref="K616">IF(ISBLANK(CertifiedCrop[[#This Row],[2. Produit agricole certifié*]]),"",IF(ISERROR(MATCH(1,(#REF!=CertifiedCrop[[#This Row],[2. Produit agricole certifié*]])*(#REF!=CertifiedCrop[[#This Row],[3. Variété**]]),0)),FALSE,TRUE))</f>
        <v>0</v>
      </c>
      <c r="L616" s="21" t="s">
        <v>667</v>
      </c>
      <c r="M616" s="59" t="s">
        <v>667</v>
      </c>
      <c r="N616" s="59" t="s">
        <v>667</v>
      </c>
      <c r="O616" s="185">
        <f t="shared" si="18"/>
        <v>573</v>
      </c>
      <c r="P616" s="185">
        <f t="shared" si="19"/>
        <v>550</v>
      </c>
      <c r="Q616" s="165" t="str">
        <f ca="1">IFERROR((VLOOKUP(A616,GM_Table,8,FALSE)-SUMIFS(D:D,A:A,A616,B:B,B616,C:C,C616)),"")</f>
        <v/>
      </c>
      <c r="R616" s="165" t="str">
        <f ca="1">IFERROR(CONCATENATE(VLOOKUP(A616,GM_Table,12,FALSE)," ",(VLOOKUP(A616,GM_Table,13,FALSE))),"")</f>
        <v/>
      </c>
    </row>
    <row r="617" spans="1:18" ht="15" x14ac:dyDescent="0.2">
      <c r="A617" s="155" t="s">
        <v>2314</v>
      </c>
      <c r="B617" s="169" t="s">
        <v>2985</v>
      </c>
      <c r="C617" s="169" t="s">
        <v>667</v>
      </c>
      <c r="D617" s="275">
        <v>2</v>
      </c>
      <c r="E617" s="285">
        <v>1150</v>
      </c>
      <c r="F617" s="285">
        <v>1100</v>
      </c>
      <c r="G617" s="171">
        <v>0</v>
      </c>
      <c r="H617" s="172">
        <v>0</v>
      </c>
      <c r="I617" s="173">
        <v>0</v>
      </c>
      <c r="J617" s="164" t="b">
        <f>IF(ISBLANK(CertifiedCrop[[#This Row],[1. Identifiant interne d’exploitation agricole*]]),"",IF(ISERROR(MATCH(CertifiedCrop[[#This Row],[1. Identifiant interne d’exploitation agricole*]],GroupMember[1. Identifiant interne d’exploitation agricole*],0)),FALSE,TRUE))</f>
        <v>1</v>
      </c>
      <c r="K617" s="164" t="b">
        <f t="array" ref="K617">IF(ISBLANK(CertifiedCrop[[#This Row],[2. Produit agricole certifié*]]),"",IF(ISERROR(MATCH(1,(#REF!=CertifiedCrop[[#This Row],[2. Produit agricole certifié*]])*(#REF!=CertifiedCrop[[#This Row],[3. Variété**]]),0)),FALSE,TRUE))</f>
        <v>0</v>
      </c>
      <c r="L617" s="21" t="s">
        <v>667</v>
      </c>
      <c r="M617" s="59" t="s">
        <v>667</v>
      </c>
      <c r="N617" s="59" t="s">
        <v>667</v>
      </c>
      <c r="O617" s="185">
        <f t="shared" si="18"/>
        <v>575</v>
      </c>
      <c r="P617" s="185">
        <f t="shared" si="19"/>
        <v>550</v>
      </c>
      <c r="Q617" s="165" t="str">
        <f ca="1">IFERROR((VLOOKUP(A617,GM_Table,8,FALSE)-SUMIFS(D:D,A:A,A617,B:B,B617,C:C,C617)),"")</f>
        <v/>
      </c>
      <c r="R617" s="165" t="str">
        <f ca="1">IFERROR(CONCATENATE(VLOOKUP(A617,GM_Table,12,FALSE)," ",(VLOOKUP(A617,GM_Table,13,FALSE))),"")</f>
        <v/>
      </c>
    </row>
    <row r="618" spans="1:18" ht="15" x14ac:dyDescent="0.2">
      <c r="A618" s="158" t="s">
        <v>2317</v>
      </c>
      <c r="B618" s="169" t="s">
        <v>2985</v>
      </c>
      <c r="C618" s="169" t="s">
        <v>667</v>
      </c>
      <c r="D618" s="275">
        <v>2</v>
      </c>
      <c r="E618" s="285">
        <v>1190</v>
      </c>
      <c r="F618" s="285">
        <v>1100</v>
      </c>
      <c r="G618" s="171">
        <v>0</v>
      </c>
      <c r="H618" s="172">
        <v>0</v>
      </c>
      <c r="I618" s="173">
        <v>0</v>
      </c>
      <c r="J618" s="164" t="b">
        <f>IF(ISBLANK(CertifiedCrop[[#This Row],[1. Identifiant interne d’exploitation agricole*]]),"",IF(ISERROR(MATCH(CertifiedCrop[[#This Row],[1. Identifiant interne d’exploitation agricole*]],GroupMember[1. Identifiant interne d’exploitation agricole*],0)),FALSE,TRUE))</f>
        <v>1</v>
      </c>
      <c r="K618" s="164" t="b">
        <f t="array" ref="K618">IF(ISBLANK(CertifiedCrop[[#This Row],[2. Produit agricole certifié*]]),"",IF(ISERROR(MATCH(1,(#REF!=CertifiedCrop[[#This Row],[2. Produit agricole certifié*]])*(#REF!=CertifiedCrop[[#This Row],[3. Variété**]]),0)),FALSE,TRUE))</f>
        <v>0</v>
      </c>
      <c r="L618" s="21" t="s">
        <v>667</v>
      </c>
      <c r="M618" s="59" t="s">
        <v>667</v>
      </c>
      <c r="N618" s="59" t="s">
        <v>667</v>
      </c>
      <c r="O618" s="185">
        <f t="shared" si="18"/>
        <v>595</v>
      </c>
      <c r="P618" s="185">
        <f t="shared" si="19"/>
        <v>550</v>
      </c>
      <c r="Q618" s="165" t="str">
        <f ca="1">IFERROR((VLOOKUP(A618,GM_Table,8,FALSE)-SUMIFS(D:D,A:A,A618,B:B,B618,C:C,C618)),"")</f>
        <v/>
      </c>
      <c r="R618" s="165" t="str">
        <f ca="1">IFERROR(CONCATENATE(VLOOKUP(A618,GM_Table,12,FALSE)," ",(VLOOKUP(A618,GM_Table,13,FALSE))),"")</f>
        <v/>
      </c>
    </row>
    <row r="619" spans="1:18" ht="15" x14ac:dyDescent="0.2">
      <c r="A619" s="155" t="s">
        <v>2320</v>
      </c>
      <c r="B619" s="169" t="s">
        <v>2985</v>
      </c>
      <c r="C619" s="169" t="s">
        <v>667</v>
      </c>
      <c r="D619" s="275">
        <v>2</v>
      </c>
      <c r="E619" s="285">
        <v>1162</v>
      </c>
      <c r="F619" s="285">
        <v>1100</v>
      </c>
      <c r="G619" s="171">
        <v>0</v>
      </c>
      <c r="H619" s="172">
        <v>0</v>
      </c>
      <c r="I619" s="173">
        <v>0</v>
      </c>
      <c r="J619" s="164" t="b">
        <f>IF(ISBLANK(CertifiedCrop[[#This Row],[1. Identifiant interne d’exploitation agricole*]]),"",IF(ISERROR(MATCH(CertifiedCrop[[#This Row],[1. Identifiant interne d’exploitation agricole*]],GroupMember[1. Identifiant interne d’exploitation agricole*],0)),FALSE,TRUE))</f>
        <v>1</v>
      </c>
      <c r="K619" s="164" t="b">
        <f t="array" ref="K619">IF(ISBLANK(CertifiedCrop[[#This Row],[2. Produit agricole certifié*]]),"",IF(ISERROR(MATCH(1,(#REF!=CertifiedCrop[[#This Row],[2. Produit agricole certifié*]])*(#REF!=CertifiedCrop[[#This Row],[3. Variété**]]),0)),FALSE,TRUE))</f>
        <v>0</v>
      </c>
      <c r="L619" s="21" t="s">
        <v>667</v>
      </c>
      <c r="M619" s="59" t="s">
        <v>667</v>
      </c>
      <c r="N619" s="59" t="s">
        <v>667</v>
      </c>
      <c r="O619" s="185">
        <f t="shared" si="18"/>
        <v>581</v>
      </c>
      <c r="P619" s="185">
        <f t="shared" si="19"/>
        <v>550</v>
      </c>
      <c r="Q619" s="165" t="str">
        <f ca="1">IFERROR((VLOOKUP(A619,GM_Table,8,FALSE)-SUMIFS(D:D,A:A,A619,B:B,B619,C:C,C619)),"")</f>
        <v/>
      </c>
      <c r="R619" s="165" t="str">
        <f ca="1">IFERROR(CONCATENATE(VLOOKUP(A619,GM_Table,12,FALSE)," ",(VLOOKUP(A619,GM_Table,13,FALSE))),"")</f>
        <v/>
      </c>
    </row>
    <row r="620" spans="1:18" ht="15" x14ac:dyDescent="0.2">
      <c r="A620" s="158" t="s">
        <v>2323</v>
      </c>
      <c r="B620" s="169" t="s">
        <v>2985</v>
      </c>
      <c r="C620" s="169" t="s">
        <v>667</v>
      </c>
      <c r="D620" s="275">
        <v>3</v>
      </c>
      <c r="E620" s="285">
        <v>1794</v>
      </c>
      <c r="F620" s="285">
        <v>1700</v>
      </c>
      <c r="G620" s="171">
        <v>0</v>
      </c>
      <c r="H620" s="172">
        <v>0</v>
      </c>
      <c r="I620" s="173">
        <v>0</v>
      </c>
      <c r="J620" s="164" t="b">
        <f>IF(ISBLANK(CertifiedCrop[[#This Row],[1. Identifiant interne d’exploitation agricole*]]),"",IF(ISERROR(MATCH(CertifiedCrop[[#This Row],[1. Identifiant interne d’exploitation agricole*]],GroupMember[1. Identifiant interne d’exploitation agricole*],0)),FALSE,TRUE))</f>
        <v>1</v>
      </c>
      <c r="K620" s="164" t="b">
        <f t="array" ref="K620">IF(ISBLANK(CertifiedCrop[[#This Row],[2. Produit agricole certifié*]]),"",IF(ISERROR(MATCH(1,(#REF!=CertifiedCrop[[#This Row],[2. Produit agricole certifié*]])*(#REF!=CertifiedCrop[[#This Row],[3. Variété**]]),0)),FALSE,TRUE))</f>
        <v>0</v>
      </c>
      <c r="L620" s="21" t="s">
        <v>667</v>
      </c>
      <c r="M620" s="59" t="s">
        <v>667</v>
      </c>
      <c r="N620" s="59" t="s">
        <v>667</v>
      </c>
      <c r="O620" s="185">
        <f t="shared" si="18"/>
        <v>598</v>
      </c>
      <c r="P620" s="185">
        <f t="shared" si="19"/>
        <v>566.66666666666663</v>
      </c>
      <c r="Q620" s="165" t="str">
        <f ca="1">IFERROR((VLOOKUP(A620,GM_Table,8,FALSE)-SUMIFS(D:D,A:A,A620,B:B,B620,C:C,C620)),"")</f>
        <v/>
      </c>
      <c r="R620" s="165" t="str">
        <f ca="1">IFERROR(CONCATENATE(VLOOKUP(A620,GM_Table,12,FALSE)," ",(VLOOKUP(A620,GM_Table,13,FALSE))),"")</f>
        <v/>
      </c>
    </row>
    <row r="621" spans="1:18" ht="15" x14ac:dyDescent="0.2">
      <c r="A621" s="155" t="s">
        <v>2326</v>
      </c>
      <c r="B621" s="169" t="s">
        <v>2985</v>
      </c>
      <c r="C621" s="169" t="s">
        <v>667</v>
      </c>
      <c r="D621" s="275">
        <v>2.94</v>
      </c>
      <c r="E621" s="285">
        <v>1750</v>
      </c>
      <c r="F621" s="285">
        <v>1700</v>
      </c>
      <c r="G621" s="171">
        <v>0</v>
      </c>
      <c r="H621" s="172">
        <v>0</v>
      </c>
      <c r="I621" s="173">
        <v>0</v>
      </c>
      <c r="J621" s="164" t="b">
        <f>IF(ISBLANK(CertifiedCrop[[#This Row],[1. Identifiant interne d’exploitation agricole*]]),"",IF(ISERROR(MATCH(CertifiedCrop[[#This Row],[1. Identifiant interne d’exploitation agricole*]],GroupMember[1. Identifiant interne d’exploitation agricole*],0)),FALSE,TRUE))</f>
        <v>1</v>
      </c>
      <c r="K621" s="164" t="b">
        <f t="array" ref="K621">IF(ISBLANK(CertifiedCrop[[#This Row],[2. Produit agricole certifié*]]),"",IF(ISERROR(MATCH(1,(#REF!=CertifiedCrop[[#This Row],[2. Produit agricole certifié*]])*(#REF!=CertifiedCrop[[#This Row],[3. Variété**]]),0)),FALSE,TRUE))</f>
        <v>0</v>
      </c>
      <c r="L621" s="21" t="s">
        <v>667</v>
      </c>
      <c r="M621" s="59" t="s">
        <v>667</v>
      </c>
      <c r="N621" s="59" t="s">
        <v>667</v>
      </c>
      <c r="O621" s="185">
        <f t="shared" si="18"/>
        <v>595.2380952380953</v>
      </c>
      <c r="P621" s="185">
        <f t="shared" si="19"/>
        <v>578.23129251700686</v>
      </c>
      <c r="Q621" s="165" t="str">
        <f ca="1">IFERROR((VLOOKUP(A621,GM_Table,8,FALSE)-SUMIFS(D:D,A:A,A621,B:B,B621,C:C,C621)),"")</f>
        <v/>
      </c>
      <c r="R621" s="165" t="str">
        <f ca="1">IFERROR(CONCATENATE(VLOOKUP(A621,GM_Table,12,FALSE)," ",(VLOOKUP(A621,GM_Table,13,FALSE))),"")</f>
        <v/>
      </c>
    </row>
    <row r="622" spans="1:18" ht="15" x14ac:dyDescent="0.2">
      <c r="A622" s="158" t="s">
        <v>2329</v>
      </c>
      <c r="B622" s="169" t="s">
        <v>2985</v>
      </c>
      <c r="C622" s="169" t="s">
        <v>667</v>
      </c>
      <c r="D622" s="275">
        <v>3</v>
      </c>
      <c r="E622" s="285">
        <v>1794</v>
      </c>
      <c r="F622" s="285">
        <v>1700</v>
      </c>
      <c r="G622" s="171">
        <v>0</v>
      </c>
      <c r="H622" s="172">
        <v>0</v>
      </c>
      <c r="I622" s="173">
        <v>0</v>
      </c>
      <c r="J622" s="164" t="b">
        <f>IF(ISBLANK(CertifiedCrop[[#This Row],[1. Identifiant interne d’exploitation agricole*]]),"",IF(ISERROR(MATCH(CertifiedCrop[[#This Row],[1. Identifiant interne d’exploitation agricole*]],GroupMember[1. Identifiant interne d’exploitation agricole*],0)),FALSE,TRUE))</f>
        <v>1</v>
      </c>
      <c r="K622" s="164" t="b">
        <f t="array" ref="K622">IF(ISBLANK(CertifiedCrop[[#This Row],[2. Produit agricole certifié*]]),"",IF(ISERROR(MATCH(1,(#REF!=CertifiedCrop[[#This Row],[2. Produit agricole certifié*]])*(#REF!=CertifiedCrop[[#This Row],[3. Variété**]]),0)),FALSE,TRUE))</f>
        <v>0</v>
      </c>
      <c r="L622" s="21" t="s">
        <v>667</v>
      </c>
      <c r="M622" s="59" t="s">
        <v>667</v>
      </c>
      <c r="N622" s="59" t="s">
        <v>667</v>
      </c>
      <c r="O622" s="185">
        <f t="shared" si="18"/>
        <v>598</v>
      </c>
      <c r="P622" s="185">
        <f t="shared" si="19"/>
        <v>566.66666666666663</v>
      </c>
      <c r="Q622" s="165" t="str">
        <f ca="1">IFERROR((VLOOKUP(A622,GM_Table,8,FALSE)-SUMIFS(D:D,A:A,A622,B:B,B622,C:C,C622)),"")</f>
        <v/>
      </c>
      <c r="R622" s="165" t="str">
        <f ca="1">IFERROR(CONCATENATE(VLOOKUP(A622,GM_Table,12,FALSE)," ",(VLOOKUP(A622,GM_Table,13,FALSE))),"")</f>
        <v/>
      </c>
    </row>
    <row r="623" spans="1:18" ht="15" x14ac:dyDescent="0.2">
      <c r="A623" s="155" t="s">
        <v>2330</v>
      </c>
      <c r="B623" s="169" t="s">
        <v>2985</v>
      </c>
      <c r="C623" s="169" t="s">
        <v>667</v>
      </c>
      <c r="D623" s="275">
        <v>3.29</v>
      </c>
      <c r="E623" s="285">
        <v>1967</v>
      </c>
      <c r="F623" s="285">
        <v>1867</v>
      </c>
      <c r="G623" s="171">
        <v>0</v>
      </c>
      <c r="H623" s="172">
        <v>0</v>
      </c>
      <c r="I623" s="173">
        <v>0</v>
      </c>
      <c r="J623" s="164" t="b">
        <f>IF(ISBLANK(CertifiedCrop[[#This Row],[1. Identifiant interne d’exploitation agricole*]]),"",IF(ISERROR(MATCH(CertifiedCrop[[#This Row],[1. Identifiant interne d’exploitation agricole*]],GroupMember[1. Identifiant interne d’exploitation agricole*],0)),FALSE,TRUE))</f>
        <v>1</v>
      </c>
      <c r="K623" s="164" t="b">
        <f t="array" ref="K623">IF(ISBLANK(CertifiedCrop[[#This Row],[2. Produit agricole certifié*]]),"",IF(ISERROR(MATCH(1,(#REF!=CertifiedCrop[[#This Row],[2. Produit agricole certifié*]])*(#REF!=CertifiedCrop[[#This Row],[3. Variété**]]),0)),FALSE,TRUE))</f>
        <v>0</v>
      </c>
      <c r="L623" s="21" t="s">
        <v>667</v>
      </c>
      <c r="M623" s="59" t="s">
        <v>667</v>
      </c>
      <c r="N623" s="59" t="s">
        <v>667</v>
      </c>
      <c r="O623" s="185">
        <f t="shared" si="18"/>
        <v>597.87234042553189</v>
      </c>
      <c r="P623" s="185">
        <f t="shared" si="19"/>
        <v>567.47720364741645</v>
      </c>
      <c r="Q623" s="165" t="str">
        <f ca="1">IFERROR((VLOOKUP(A623,GM_Table,8,FALSE)-SUMIFS(D:D,A:A,A623,B:B,B623,C:C,C623)),"")</f>
        <v/>
      </c>
      <c r="R623" s="165" t="str">
        <f ca="1">IFERROR(CONCATENATE(VLOOKUP(A623,GM_Table,12,FALSE)," ",(VLOOKUP(A623,GM_Table,13,FALSE))),"")</f>
        <v/>
      </c>
    </row>
    <row r="624" spans="1:18" ht="15" x14ac:dyDescent="0.2">
      <c r="A624" s="158" t="s">
        <v>2333</v>
      </c>
      <c r="B624" s="169" t="s">
        <v>2985</v>
      </c>
      <c r="C624" s="169" t="s">
        <v>667</v>
      </c>
      <c r="D624" s="275">
        <v>4.76</v>
      </c>
      <c r="E624" s="285">
        <v>2846</v>
      </c>
      <c r="F624" s="285">
        <v>2746</v>
      </c>
      <c r="G624" s="171">
        <v>0</v>
      </c>
      <c r="H624" s="172">
        <v>0</v>
      </c>
      <c r="I624" s="173">
        <v>0</v>
      </c>
      <c r="J624" s="164" t="b">
        <f>IF(ISBLANK(CertifiedCrop[[#This Row],[1. Identifiant interne d’exploitation agricole*]]),"",IF(ISERROR(MATCH(CertifiedCrop[[#This Row],[1. Identifiant interne d’exploitation agricole*]],GroupMember[1. Identifiant interne d’exploitation agricole*],0)),FALSE,TRUE))</f>
        <v>1</v>
      </c>
      <c r="K624" s="164" t="b">
        <f t="array" ref="K624">IF(ISBLANK(CertifiedCrop[[#This Row],[2. Produit agricole certifié*]]),"",IF(ISERROR(MATCH(1,(#REF!=CertifiedCrop[[#This Row],[2. Produit agricole certifié*]])*(#REF!=CertifiedCrop[[#This Row],[3. Variété**]]),0)),FALSE,TRUE))</f>
        <v>0</v>
      </c>
      <c r="L624" s="21" t="s">
        <v>667</v>
      </c>
      <c r="M624" s="59" t="s">
        <v>667</v>
      </c>
      <c r="N624" s="59" t="s">
        <v>667</v>
      </c>
      <c r="O624" s="185">
        <f t="shared" si="18"/>
        <v>597.89915966386559</v>
      </c>
      <c r="P624" s="185">
        <f t="shared" si="19"/>
        <v>576.89075630252103</v>
      </c>
      <c r="Q624" s="165" t="str">
        <f ca="1">IFERROR((VLOOKUP(A624,GM_Table,8,FALSE)-SUMIFS(D:D,A:A,A624,B:B,B624,C:C,C624)),"")</f>
        <v/>
      </c>
      <c r="R624" s="165" t="str">
        <f ca="1">IFERROR(CONCATENATE(VLOOKUP(A624,GM_Table,12,FALSE)," ",(VLOOKUP(A624,GM_Table,13,FALSE))),"")</f>
        <v/>
      </c>
    </row>
    <row r="625" spans="1:18" ht="15" x14ac:dyDescent="0.2">
      <c r="A625" s="155" t="s">
        <v>2336</v>
      </c>
      <c r="B625" s="169" t="s">
        <v>2985</v>
      </c>
      <c r="C625" s="169" t="s">
        <v>667</v>
      </c>
      <c r="D625" s="275">
        <v>3.39</v>
      </c>
      <c r="E625" s="285">
        <v>2027</v>
      </c>
      <c r="F625" s="285">
        <v>1927</v>
      </c>
      <c r="G625" s="171">
        <v>0</v>
      </c>
      <c r="H625" s="172">
        <v>0</v>
      </c>
      <c r="I625" s="173">
        <v>0</v>
      </c>
      <c r="J625" s="164" t="b">
        <f>IF(ISBLANK(CertifiedCrop[[#This Row],[1. Identifiant interne d’exploitation agricole*]]),"",IF(ISERROR(MATCH(CertifiedCrop[[#This Row],[1. Identifiant interne d’exploitation agricole*]],GroupMember[1. Identifiant interne d’exploitation agricole*],0)),FALSE,TRUE))</f>
        <v>1</v>
      </c>
      <c r="K625" s="164" t="b">
        <f t="array" ref="K625">IF(ISBLANK(CertifiedCrop[[#This Row],[2. Produit agricole certifié*]]),"",IF(ISERROR(MATCH(1,(#REF!=CertifiedCrop[[#This Row],[2. Produit agricole certifié*]])*(#REF!=CertifiedCrop[[#This Row],[3. Variété**]]),0)),FALSE,TRUE))</f>
        <v>0</v>
      </c>
      <c r="L625" s="21" t="s">
        <v>667</v>
      </c>
      <c r="M625" s="59" t="s">
        <v>667</v>
      </c>
      <c r="N625" s="59" t="s">
        <v>667</v>
      </c>
      <c r="O625" s="185">
        <f t="shared" si="18"/>
        <v>597.93510324483771</v>
      </c>
      <c r="P625" s="185">
        <f t="shared" si="19"/>
        <v>568.43657817109147</v>
      </c>
      <c r="Q625" s="165" t="str">
        <f ca="1">IFERROR((VLOOKUP(A625,GM_Table,8,FALSE)-SUMIFS(D:D,A:A,A625,B:B,B625,C:C,C625)),"")</f>
        <v/>
      </c>
      <c r="R625" s="165" t="str">
        <f ca="1">IFERROR(CONCATENATE(VLOOKUP(A625,GM_Table,12,FALSE)," ",(VLOOKUP(A625,GM_Table,13,FALSE))),"")</f>
        <v/>
      </c>
    </row>
    <row r="626" spans="1:18" ht="15" x14ac:dyDescent="0.2">
      <c r="A626" s="158" t="s">
        <v>2338</v>
      </c>
      <c r="B626" s="169" t="s">
        <v>2985</v>
      </c>
      <c r="C626" s="169" t="s">
        <v>667</v>
      </c>
      <c r="D626" s="275">
        <v>3.22</v>
      </c>
      <c r="E626" s="285">
        <v>1925</v>
      </c>
      <c r="F626" s="285">
        <v>1825</v>
      </c>
      <c r="G626" s="171">
        <v>0</v>
      </c>
      <c r="H626" s="172">
        <v>0</v>
      </c>
      <c r="I626" s="173">
        <v>0</v>
      </c>
      <c r="J626" s="164" t="b">
        <f>IF(ISBLANK(CertifiedCrop[[#This Row],[1. Identifiant interne d’exploitation agricole*]]),"",IF(ISERROR(MATCH(CertifiedCrop[[#This Row],[1. Identifiant interne d’exploitation agricole*]],GroupMember[1. Identifiant interne d’exploitation agricole*],0)),FALSE,TRUE))</f>
        <v>1</v>
      </c>
      <c r="K626" s="164" t="b">
        <f t="array" ref="K626">IF(ISBLANK(CertifiedCrop[[#This Row],[2. Produit agricole certifié*]]),"",IF(ISERROR(MATCH(1,(#REF!=CertifiedCrop[[#This Row],[2. Produit agricole certifié*]])*(#REF!=CertifiedCrop[[#This Row],[3. Variété**]]),0)),FALSE,TRUE))</f>
        <v>0</v>
      </c>
      <c r="L626" s="21" t="s">
        <v>667</v>
      </c>
      <c r="M626" s="59" t="s">
        <v>667</v>
      </c>
      <c r="N626" s="59" t="s">
        <v>667</v>
      </c>
      <c r="O626" s="185">
        <f t="shared" si="18"/>
        <v>597.82608695652175</v>
      </c>
      <c r="P626" s="185">
        <f t="shared" si="19"/>
        <v>566.77018633540365</v>
      </c>
      <c r="Q626" s="165" t="str">
        <f ca="1">IFERROR((VLOOKUP(A626,GM_Table,8,FALSE)-SUMIFS(D:D,A:A,A626,B:B,B626,C:C,C626)),"")</f>
        <v/>
      </c>
      <c r="R626" s="165" t="str">
        <f ca="1">IFERROR(CONCATENATE(VLOOKUP(A626,GM_Table,12,FALSE)," ",(VLOOKUP(A626,GM_Table,13,FALSE))),"")</f>
        <v/>
      </c>
    </row>
    <row r="627" spans="1:18" ht="15" x14ac:dyDescent="0.2">
      <c r="A627" s="155" t="s">
        <v>2341</v>
      </c>
      <c r="B627" s="169" t="s">
        <v>2985</v>
      </c>
      <c r="C627" s="169" t="s">
        <v>667</v>
      </c>
      <c r="D627" s="275">
        <v>5.56</v>
      </c>
      <c r="E627" s="285">
        <v>3324</v>
      </c>
      <c r="F627" s="285">
        <v>3200</v>
      </c>
      <c r="G627" s="171">
        <v>0</v>
      </c>
      <c r="H627" s="172">
        <v>0</v>
      </c>
      <c r="I627" s="173">
        <v>0</v>
      </c>
      <c r="J627" s="164" t="b">
        <f>IF(ISBLANK(CertifiedCrop[[#This Row],[1. Identifiant interne d’exploitation agricole*]]),"",IF(ISERROR(MATCH(CertifiedCrop[[#This Row],[1. Identifiant interne d’exploitation agricole*]],GroupMember[1. Identifiant interne d’exploitation agricole*],0)),FALSE,TRUE))</f>
        <v>1</v>
      </c>
      <c r="K627" s="164" t="b">
        <f t="array" ref="K627">IF(ISBLANK(CertifiedCrop[[#This Row],[2. Produit agricole certifié*]]),"",IF(ISERROR(MATCH(1,(#REF!=CertifiedCrop[[#This Row],[2. Produit agricole certifié*]])*(#REF!=CertifiedCrop[[#This Row],[3. Variété**]]),0)),FALSE,TRUE))</f>
        <v>0</v>
      </c>
      <c r="L627" s="21" t="s">
        <v>667</v>
      </c>
      <c r="M627" s="59" t="s">
        <v>667</v>
      </c>
      <c r="N627" s="59" t="s">
        <v>667</v>
      </c>
      <c r="O627" s="185">
        <f t="shared" ref="O627:O690" si="20">IFERROR(E627/D627,"")</f>
        <v>597.84172661870502</v>
      </c>
      <c r="P627" s="185">
        <f t="shared" ref="P627:P690" si="21">IFERROR(F627/D627,"")</f>
        <v>575.5395683453238</v>
      </c>
      <c r="Q627" s="165" t="str">
        <f ca="1">IFERROR((VLOOKUP(A627,GM_Table,8,FALSE)-SUMIFS(D:D,A:A,A627,B:B,B627,C:C,C627)),"")</f>
        <v/>
      </c>
      <c r="R627" s="165" t="str">
        <f ca="1">IFERROR(CONCATENATE(VLOOKUP(A627,GM_Table,12,FALSE)," ",(VLOOKUP(A627,GM_Table,13,FALSE))),"")</f>
        <v/>
      </c>
    </row>
    <row r="628" spans="1:18" ht="15" x14ac:dyDescent="0.2">
      <c r="A628" s="158" t="s">
        <v>2343</v>
      </c>
      <c r="B628" s="169" t="s">
        <v>2985</v>
      </c>
      <c r="C628" s="169" t="s">
        <v>667</v>
      </c>
      <c r="D628" s="275">
        <v>3.3</v>
      </c>
      <c r="E628" s="285">
        <v>1973</v>
      </c>
      <c r="F628" s="285">
        <v>1873</v>
      </c>
      <c r="G628" s="171">
        <v>0</v>
      </c>
      <c r="H628" s="172">
        <v>0</v>
      </c>
      <c r="I628" s="173">
        <v>0</v>
      </c>
      <c r="J628" s="164" t="b">
        <f>IF(ISBLANK(CertifiedCrop[[#This Row],[1. Identifiant interne d’exploitation agricole*]]),"",IF(ISERROR(MATCH(CertifiedCrop[[#This Row],[1. Identifiant interne d’exploitation agricole*]],GroupMember[1. Identifiant interne d’exploitation agricole*],0)),FALSE,TRUE))</f>
        <v>1</v>
      </c>
      <c r="K628" s="164" t="b">
        <f t="array" ref="K628">IF(ISBLANK(CertifiedCrop[[#This Row],[2. Produit agricole certifié*]]),"",IF(ISERROR(MATCH(1,(#REF!=CertifiedCrop[[#This Row],[2. Produit agricole certifié*]])*(#REF!=CertifiedCrop[[#This Row],[3. Variété**]]),0)),FALSE,TRUE))</f>
        <v>0</v>
      </c>
      <c r="L628" s="21" t="s">
        <v>667</v>
      </c>
      <c r="M628" s="59" t="s">
        <v>667</v>
      </c>
      <c r="N628" s="59" t="s">
        <v>667</v>
      </c>
      <c r="O628" s="185">
        <f t="shared" si="20"/>
        <v>597.87878787878788</v>
      </c>
      <c r="P628" s="185">
        <f t="shared" si="21"/>
        <v>567.57575757575762</v>
      </c>
      <c r="Q628" s="165" t="str">
        <f ca="1">IFERROR((VLOOKUP(A628,GM_Table,8,FALSE)-SUMIFS(D:D,A:A,A628,B:B,B628,C:C,C628)),"")</f>
        <v/>
      </c>
      <c r="R628" s="165" t="str">
        <f ca="1">IFERROR(CONCATENATE(VLOOKUP(A628,GM_Table,12,FALSE)," ",(VLOOKUP(A628,GM_Table,13,FALSE))),"")</f>
        <v/>
      </c>
    </row>
    <row r="629" spans="1:18" ht="15" x14ac:dyDescent="0.2">
      <c r="A629" s="155" t="s">
        <v>2344</v>
      </c>
      <c r="B629" s="169" t="s">
        <v>2985</v>
      </c>
      <c r="C629" s="169" t="s">
        <v>667</v>
      </c>
      <c r="D629" s="275">
        <v>3.2</v>
      </c>
      <c r="E629" s="285">
        <v>1913</v>
      </c>
      <c r="F629" s="285">
        <v>1813</v>
      </c>
      <c r="G629" s="171">
        <v>0</v>
      </c>
      <c r="H629" s="172">
        <v>0</v>
      </c>
      <c r="I629" s="173">
        <v>0</v>
      </c>
      <c r="J629" s="164" t="b">
        <f>IF(ISBLANK(CertifiedCrop[[#This Row],[1. Identifiant interne d’exploitation agricole*]]),"",IF(ISERROR(MATCH(CertifiedCrop[[#This Row],[1. Identifiant interne d’exploitation agricole*]],GroupMember[1. Identifiant interne d’exploitation agricole*],0)),FALSE,TRUE))</f>
        <v>1</v>
      </c>
      <c r="K629" s="164" t="b">
        <f t="array" ref="K629">IF(ISBLANK(CertifiedCrop[[#This Row],[2. Produit agricole certifié*]]),"",IF(ISERROR(MATCH(1,(#REF!=CertifiedCrop[[#This Row],[2. Produit agricole certifié*]])*(#REF!=CertifiedCrop[[#This Row],[3. Variété**]]),0)),FALSE,TRUE))</f>
        <v>0</v>
      </c>
      <c r="L629" s="21" t="s">
        <v>667</v>
      </c>
      <c r="M629" s="59" t="s">
        <v>667</v>
      </c>
      <c r="N629" s="59" t="s">
        <v>667</v>
      </c>
      <c r="O629" s="185">
        <f t="shared" si="20"/>
        <v>597.8125</v>
      </c>
      <c r="P629" s="185">
        <f t="shared" si="21"/>
        <v>566.5625</v>
      </c>
      <c r="Q629" s="165" t="str">
        <f ca="1">IFERROR((VLOOKUP(A629,GM_Table,8,FALSE)-SUMIFS(D:D,A:A,A629,B:B,B629,C:C,C629)),"")</f>
        <v/>
      </c>
      <c r="R629" s="165" t="str">
        <f ca="1">IFERROR(CONCATENATE(VLOOKUP(A629,GM_Table,12,FALSE)," ",(VLOOKUP(A629,GM_Table,13,FALSE))),"")</f>
        <v/>
      </c>
    </row>
    <row r="630" spans="1:18" ht="15" x14ac:dyDescent="0.2">
      <c r="A630" s="158" t="s">
        <v>2347</v>
      </c>
      <c r="B630" s="169" t="s">
        <v>2985</v>
      </c>
      <c r="C630" s="169" t="s">
        <v>667</v>
      </c>
      <c r="D630" s="275">
        <v>4.16</v>
      </c>
      <c r="E630" s="285">
        <v>2487</v>
      </c>
      <c r="F630" s="285">
        <v>2387</v>
      </c>
      <c r="G630" s="171">
        <v>0</v>
      </c>
      <c r="H630" s="172">
        <v>0</v>
      </c>
      <c r="I630" s="173">
        <v>0</v>
      </c>
      <c r="J630" s="164" t="b">
        <f>IF(ISBLANK(CertifiedCrop[[#This Row],[1. Identifiant interne d’exploitation agricole*]]),"",IF(ISERROR(MATCH(CertifiedCrop[[#This Row],[1. Identifiant interne d’exploitation agricole*]],GroupMember[1. Identifiant interne d’exploitation agricole*],0)),FALSE,TRUE))</f>
        <v>1</v>
      </c>
      <c r="K630" s="164" t="b">
        <f t="array" ref="K630">IF(ISBLANK(CertifiedCrop[[#This Row],[2. Produit agricole certifié*]]),"",IF(ISERROR(MATCH(1,(#REF!=CertifiedCrop[[#This Row],[2. Produit agricole certifié*]])*(#REF!=CertifiedCrop[[#This Row],[3. Variété**]]),0)),FALSE,TRUE))</f>
        <v>0</v>
      </c>
      <c r="L630" s="21" t="s">
        <v>667</v>
      </c>
      <c r="M630" s="59" t="s">
        <v>667</v>
      </c>
      <c r="N630" s="59" t="s">
        <v>667</v>
      </c>
      <c r="O630" s="185">
        <f t="shared" si="20"/>
        <v>597.83653846153845</v>
      </c>
      <c r="P630" s="185">
        <f t="shared" si="21"/>
        <v>573.79807692307691</v>
      </c>
      <c r="Q630" s="165" t="str">
        <f ca="1">IFERROR((VLOOKUP(A630,GM_Table,8,FALSE)-SUMIFS(D:D,A:A,A630,B:B,B630,C:C,C630)),"")</f>
        <v/>
      </c>
      <c r="R630" s="165" t="str">
        <f ca="1">IFERROR(CONCATENATE(VLOOKUP(A630,GM_Table,12,FALSE)," ",(VLOOKUP(A630,GM_Table,13,FALSE))),"")</f>
        <v/>
      </c>
    </row>
    <row r="631" spans="1:18" ht="15" x14ac:dyDescent="0.2">
      <c r="A631" s="155" t="s">
        <v>2349</v>
      </c>
      <c r="B631" s="169" t="s">
        <v>2985</v>
      </c>
      <c r="C631" s="169" t="s">
        <v>667</v>
      </c>
      <c r="D631" s="275">
        <v>3.54</v>
      </c>
      <c r="E631" s="285">
        <v>2116</v>
      </c>
      <c r="F631" s="285">
        <v>2016</v>
      </c>
      <c r="G631" s="171">
        <v>0</v>
      </c>
      <c r="H631" s="172">
        <v>0</v>
      </c>
      <c r="I631" s="173">
        <v>0</v>
      </c>
      <c r="J631" s="164" t="b">
        <f>IF(ISBLANK(CertifiedCrop[[#This Row],[1. Identifiant interne d’exploitation agricole*]]),"",IF(ISERROR(MATCH(CertifiedCrop[[#This Row],[1. Identifiant interne d’exploitation agricole*]],GroupMember[1. Identifiant interne d’exploitation agricole*],0)),FALSE,TRUE))</f>
        <v>1</v>
      </c>
      <c r="K631" s="164" t="b">
        <f t="array" ref="K631">IF(ISBLANK(CertifiedCrop[[#This Row],[2. Produit agricole certifié*]]),"",IF(ISERROR(MATCH(1,(#REF!=CertifiedCrop[[#This Row],[2. Produit agricole certifié*]])*(#REF!=CertifiedCrop[[#This Row],[3. Variété**]]),0)),FALSE,TRUE))</f>
        <v>0</v>
      </c>
      <c r="L631" s="21" t="s">
        <v>667</v>
      </c>
      <c r="M631" s="59" t="s">
        <v>667</v>
      </c>
      <c r="N631" s="59" t="s">
        <v>667</v>
      </c>
      <c r="O631" s="185">
        <f t="shared" si="20"/>
        <v>597.74011299435028</v>
      </c>
      <c r="P631" s="185">
        <f t="shared" si="21"/>
        <v>569.49152542372883</v>
      </c>
      <c r="Q631" s="165" t="str">
        <f ca="1">IFERROR((VLOOKUP(A631,GM_Table,8,FALSE)-SUMIFS(D:D,A:A,A631,B:B,B631,C:C,C631)),"")</f>
        <v/>
      </c>
      <c r="R631" s="165" t="str">
        <f ca="1">IFERROR(CONCATENATE(VLOOKUP(A631,GM_Table,12,FALSE)," ",(VLOOKUP(A631,GM_Table,13,FALSE))),"")</f>
        <v/>
      </c>
    </row>
    <row r="632" spans="1:18" ht="15" x14ac:dyDescent="0.2">
      <c r="A632" s="158" t="s">
        <v>2352</v>
      </c>
      <c r="B632" s="169" t="s">
        <v>2985</v>
      </c>
      <c r="C632" s="169" t="s">
        <v>667</v>
      </c>
      <c r="D632" s="275">
        <v>4.05</v>
      </c>
      <c r="E632" s="285">
        <v>2421</v>
      </c>
      <c r="F632" s="285">
        <v>2300</v>
      </c>
      <c r="G632" s="171">
        <v>0</v>
      </c>
      <c r="H632" s="172">
        <v>0</v>
      </c>
      <c r="I632" s="173">
        <v>0</v>
      </c>
      <c r="J632" s="164" t="b">
        <f>IF(ISBLANK(CertifiedCrop[[#This Row],[1. Identifiant interne d’exploitation agricole*]]),"",IF(ISERROR(MATCH(CertifiedCrop[[#This Row],[1. Identifiant interne d’exploitation agricole*]],GroupMember[1. Identifiant interne d’exploitation agricole*],0)),FALSE,TRUE))</f>
        <v>1</v>
      </c>
      <c r="K632" s="164" t="b">
        <f t="array" ref="K632">IF(ISBLANK(CertifiedCrop[[#This Row],[2. Produit agricole certifié*]]),"",IF(ISERROR(MATCH(1,(#REF!=CertifiedCrop[[#This Row],[2. Produit agricole certifié*]])*(#REF!=CertifiedCrop[[#This Row],[3. Variété**]]),0)),FALSE,TRUE))</f>
        <v>0</v>
      </c>
      <c r="L632" s="21" t="s">
        <v>667</v>
      </c>
      <c r="M632" s="59" t="s">
        <v>667</v>
      </c>
      <c r="N632" s="59" t="s">
        <v>667</v>
      </c>
      <c r="O632" s="185">
        <f t="shared" si="20"/>
        <v>597.77777777777783</v>
      </c>
      <c r="P632" s="185">
        <f t="shared" si="21"/>
        <v>567.90123456790127</v>
      </c>
      <c r="Q632" s="165" t="str">
        <f ca="1">IFERROR((VLOOKUP(A632,GM_Table,8,FALSE)-SUMIFS(D:D,A:A,A632,B:B,B632,C:C,C632)),"")</f>
        <v/>
      </c>
      <c r="R632" s="165" t="str">
        <f ca="1">IFERROR(CONCATENATE(VLOOKUP(A632,GM_Table,12,FALSE)," ",(VLOOKUP(A632,GM_Table,13,FALSE))),"")</f>
        <v/>
      </c>
    </row>
    <row r="633" spans="1:18" ht="15" x14ac:dyDescent="0.2">
      <c r="A633" s="155" t="s">
        <v>2355</v>
      </c>
      <c r="B633" s="169" t="s">
        <v>2985</v>
      </c>
      <c r="C633" s="169" t="s">
        <v>667</v>
      </c>
      <c r="D633" s="275">
        <v>3.53</v>
      </c>
      <c r="E633" s="285">
        <v>2110</v>
      </c>
      <c r="F633" s="285">
        <v>2010</v>
      </c>
      <c r="G633" s="171">
        <v>0</v>
      </c>
      <c r="H633" s="172">
        <v>0</v>
      </c>
      <c r="I633" s="173">
        <v>0</v>
      </c>
      <c r="J633" s="164" t="b">
        <f>IF(ISBLANK(CertifiedCrop[[#This Row],[1. Identifiant interne d’exploitation agricole*]]),"",IF(ISERROR(MATCH(CertifiedCrop[[#This Row],[1. Identifiant interne d’exploitation agricole*]],GroupMember[1. Identifiant interne d’exploitation agricole*],0)),FALSE,TRUE))</f>
        <v>1</v>
      </c>
      <c r="K633" s="164" t="b">
        <f t="array" ref="K633">IF(ISBLANK(CertifiedCrop[[#This Row],[2. Produit agricole certifié*]]),"",IF(ISERROR(MATCH(1,(#REF!=CertifiedCrop[[#This Row],[2. Produit agricole certifié*]])*(#REF!=CertifiedCrop[[#This Row],[3. Variété**]]),0)),FALSE,TRUE))</f>
        <v>0</v>
      </c>
      <c r="L633" s="21" t="s">
        <v>667</v>
      </c>
      <c r="M633" s="59" t="s">
        <v>667</v>
      </c>
      <c r="N633" s="59" t="s">
        <v>667</v>
      </c>
      <c r="O633" s="185">
        <f t="shared" si="20"/>
        <v>597.73371104815863</v>
      </c>
      <c r="P633" s="185">
        <f t="shared" si="21"/>
        <v>569.40509915014172</v>
      </c>
      <c r="Q633" s="165" t="str">
        <f ca="1">IFERROR((VLOOKUP(A633,GM_Table,8,FALSE)-SUMIFS(D:D,A:A,A633,B:B,B633,C:C,C633)),"")</f>
        <v/>
      </c>
      <c r="R633" s="165" t="str">
        <f ca="1">IFERROR(CONCATENATE(VLOOKUP(A633,GM_Table,12,FALSE)," ",(VLOOKUP(A633,GM_Table,13,FALSE))),"")</f>
        <v/>
      </c>
    </row>
    <row r="634" spans="1:18" ht="15" x14ac:dyDescent="0.2">
      <c r="A634" s="158" t="s">
        <v>2358</v>
      </c>
      <c r="B634" s="169" t="s">
        <v>2985</v>
      </c>
      <c r="C634" s="169" t="s">
        <v>667</v>
      </c>
      <c r="D634" s="275">
        <v>4</v>
      </c>
      <c r="E634" s="285">
        <v>2392</v>
      </c>
      <c r="F634" s="285">
        <v>2292</v>
      </c>
      <c r="G634" s="171">
        <v>0</v>
      </c>
      <c r="H634" s="172">
        <v>0</v>
      </c>
      <c r="I634" s="173">
        <v>0</v>
      </c>
      <c r="J634" s="164" t="b">
        <f>IF(ISBLANK(CertifiedCrop[[#This Row],[1. Identifiant interne d’exploitation agricole*]]),"",IF(ISERROR(MATCH(CertifiedCrop[[#This Row],[1. Identifiant interne d’exploitation agricole*]],GroupMember[1. Identifiant interne d’exploitation agricole*],0)),FALSE,TRUE))</f>
        <v>1</v>
      </c>
      <c r="K634" s="164" t="b">
        <f t="array" ref="K634">IF(ISBLANK(CertifiedCrop[[#This Row],[2. Produit agricole certifié*]]),"",IF(ISERROR(MATCH(1,(#REF!=CertifiedCrop[[#This Row],[2. Produit agricole certifié*]])*(#REF!=CertifiedCrop[[#This Row],[3. Variété**]]),0)),FALSE,TRUE))</f>
        <v>0</v>
      </c>
      <c r="L634" s="21" t="s">
        <v>667</v>
      </c>
      <c r="M634" s="59" t="s">
        <v>667</v>
      </c>
      <c r="N634" s="59" t="s">
        <v>667</v>
      </c>
      <c r="O634" s="185">
        <f t="shared" si="20"/>
        <v>598</v>
      </c>
      <c r="P634" s="185">
        <f t="shared" si="21"/>
        <v>573</v>
      </c>
      <c r="Q634" s="165" t="str">
        <f ca="1">IFERROR((VLOOKUP(A634,GM_Table,8,FALSE)-SUMIFS(D:D,A:A,A634,B:B,B634,C:C,C634)),"")</f>
        <v/>
      </c>
      <c r="R634" s="165" t="str">
        <f ca="1">IFERROR(CONCATENATE(VLOOKUP(A634,GM_Table,12,FALSE)," ",(VLOOKUP(A634,GM_Table,13,FALSE))),"")</f>
        <v/>
      </c>
    </row>
    <row r="635" spans="1:18" ht="15" x14ac:dyDescent="0.2">
      <c r="A635" s="155" t="s">
        <v>2360</v>
      </c>
      <c r="B635" s="169" t="s">
        <v>2985</v>
      </c>
      <c r="C635" s="169" t="s">
        <v>667</v>
      </c>
      <c r="D635" s="275">
        <v>5.47</v>
      </c>
      <c r="E635" s="285">
        <v>3271</v>
      </c>
      <c r="F635" s="285">
        <v>3100</v>
      </c>
      <c r="G635" s="171">
        <v>0</v>
      </c>
      <c r="H635" s="172">
        <v>0</v>
      </c>
      <c r="I635" s="173">
        <v>0</v>
      </c>
      <c r="J635" s="164" t="b">
        <f>IF(ISBLANK(CertifiedCrop[[#This Row],[1. Identifiant interne d’exploitation agricole*]]),"",IF(ISERROR(MATCH(CertifiedCrop[[#This Row],[1. Identifiant interne d’exploitation agricole*]],GroupMember[1. Identifiant interne d’exploitation agricole*],0)),FALSE,TRUE))</f>
        <v>1</v>
      </c>
      <c r="K635" s="164" t="b">
        <f t="array" ref="K635">IF(ISBLANK(CertifiedCrop[[#This Row],[2. Produit agricole certifié*]]),"",IF(ISERROR(MATCH(1,(#REF!=CertifiedCrop[[#This Row],[2. Produit agricole certifié*]])*(#REF!=CertifiedCrop[[#This Row],[3. Variété**]]),0)),FALSE,TRUE))</f>
        <v>0</v>
      </c>
      <c r="L635" s="21" t="s">
        <v>667</v>
      </c>
      <c r="M635" s="59" t="s">
        <v>667</v>
      </c>
      <c r="N635" s="59" t="s">
        <v>667</v>
      </c>
      <c r="O635" s="185">
        <f t="shared" si="20"/>
        <v>597.98903107861065</v>
      </c>
      <c r="P635" s="185">
        <f t="shared" si="21"/>
        <v>566.72760511882996</v>
      </c>
      <c r="Q635" s="165" t="str">
        <f ca="1">IFERROR((VLOOKUP(A635,GM_Table,8,FALSE)-SUMIFS(D:D,A:A,A635,B:B,B635,C:C,C635)),"")</f>
        <v/>
      </c>
      <c r="R635" s="165" t="str">
        <f ca="1">IFERROR(CONCATENATE(VLOOKUP(A635,GM_Table,12,FALSE)," ",(VLOOKUP(A635,GM_Table,13,FALSE))),"")</f>
        <v/>
      </c>
    </row>
    <row r="636" spans="1:18" ht="15" x14ac:dyDescent="0.2">
      <c r="A636" s="158" t="s">
        <v>2363</v>
      </c>
      <c r="B636" s="169" t="s">
        <v>2985</v>
      </c>
      <c r="C636" s="169" t="s">
        <v>667</v>
      </c>
      <c r="D636" s="275">
        <v>3.53</v>
      </c>
      <c r="E636" s="285">
        <v>2003</v>
      </c>
      <c r="F636" s="285">
        <v>1900</v>
      </c>
      <c r="G636" s="171">
        <v>0</v>
      </c>
      <c r="H636" s="172">
        <v>0</v>
      </c>
      <c r="I636" s="173">
        <v>0</v>
      </c>
      <c r="J636" s="164" t="b">
        <f>IF(ISBLANK(CertifiedCrop[[#This Row],[1. Identifiant interne d’exploitation agricole*]]),"",IF(ISERROR(MATCH(CertifiedCrop[[#This Row],[1. Identifiant interne d’exploitation agricole*]],GroupMember[1. Identifiant interne d’exploitation agricole*],0)),FALSE,TRUE))</f>
        <v>1</v>
      </c>
      <c r="K636" s="164" t="b">
        <f t="array" ref="K636">IF(ISBLANK(CertifiedCrop[[#This Row],[2. Produit agricole certifié*]]),"",IF(ISERROR(MATCH(1,(#REF!=CertifiedCrop[[#This Row],[2. Produit agricole certifié*]])*(#REF!=CertifiedCrop[[#This Row],[3. Variété**]]),0)),FALSE,TRUE))</f>
        <v>0</v>
      </c>
      <c r="L636" s="21" t="s">
        <v>667</v>
      </c>
      <c r="M636" s="59" t="s">
        <v>667</v>
      </c>
      <c r="N636" s="59" t="s">
        <v>667</v>
      </c>
      <c r="O636" s="185">
        <f t="shared" si="20"/>
        <v>567.42209631728053</v>
      </c>
      <c r="P636" s="185">
        <f t="shared" si="21"/>
        <v>538.24362606232296</v>
      </c>
      <c r="Q636" s="165" t="str">
        <f ca="1">IFERROR((VLOOKUP(A636,GM_Table,8,FALSE)-SUMIFS(D:D,A:A,A636,B:B,B636,C:C,C636)),"")</f>
        <v/>
      </c>
      <c r="R636" s="165" t="str">
        <f ca="1">IFERROR(CONCATENATE(VLOOKUP(A636,GM_Table,12,FALSE)," ",(VLOOKUP(A636,GM_Table,13,FALSE))),"")</f>
        <v/>
      </c>
    </row>
    <row r="637" spans="1:18" ht="15" x14ac:dyDescent="0.2">
      <c r="A637" s="155" t="s">
        <v>2365</v>
      </c>
      <c r="B637" s="169" t="s">
        <v>2985</v>
      </c>
      <c r="C637" s="169" t="s">
        <v>667</v>
      </c>
      <c r="D637" s="275">
        <v>3.35</v>
      </c>
      <c r="E637" s="285">
        <v>2003</v>
      </c>
      <c r="F637" s="285">
        <v>1900</v>
      </c>
      <c r="G637" s="171">
        <v>0</v>
      </c>
      <c r="H637" s="172">
        <v>0</v>
      </c>
      <c r="I637" s="173">
        <v>0</v>
      </c>
      <c r="J637" s="164" t="b">
        <f>IF(ISBLANK(CertifiedCrop[[#This Row],[1. Identifiant interne d’exploitation agricole*]]),"",IF(ISERROR(MATCH(CertifiedCrop[[#This Row],[1. Identifiant interne d’exploitation agricole*]],GroupMember[1. Identifiant interne d’exploitation agricole*],0)),FALSE,TRUE))</f>
        <v>1</v>
      </c>
      <c r="K637" s="164" t="b">
        <f t="array" ref="K637">IF(ISBLANK(CertifiedCrop[[#This Row],[2. Produit agricole certifié*]]),"",IF(ISERROR(MATCH(1,(#REF!=CertifiedCrop[[#This Row],[2. Produit agricole certifié*]])*(#REF!=CertifiedCrop[[#This Row],[3. Variété**]]),0)),FALSE,TRUE))</f>
        <v>0</v>
      </c>
      <c r="L637" s="21" t="s">
        <v>667</v>
      </c>
      <c r="M637" s="59" t="s">
        <v>667</v>
      </c>
      <c r="N637" s="59" t="s">
        <v>667</v>
      </c>
      <c r="O637" s="185">
        <f t="shared" si="20"/>
        <v>597.91044776119406</v>
      </c>
      <c r="P637" s="185">
        <f t="shared" si="21"/>
        <v>567.16417910447763</v>
      </c>
      <c r="Q637" s="165" t="str">
        <f ca="1">IFERROR((VLOOKUP(A637,GM_Table,8,FALSE)-SUMIFS(D:D,A:A,A637,B:B,B637,C:C,C637)),"")</f>
        <v/>
      </c>
      <c r="R637" s="165" t="str">
        <f ca="1">IFERROR(CONCATENATE(VLOOKUP(A637,GM_Table,12,FALSE)," ",(VLOOKUP(A637,GM_Table,13,FALSE))),"")</f>
        <v/>
      </c>
    </row>
    <row r="638" spans="1:18" ht="15" x14ac:dyDescent="0.2">
      <c r="A638" s="158" t="s">
        <v>2367</v>
      </c>
      <c r="B638" s="169" t="s">
        <v>2985</v>
      </c>
      <c r="C638" s="169" t="s">
        <v>667</v>
      </c>
      <c r="D638" s="275">
        <v>3.91</v>
      </c>
      <c r="E638" s="285">
        <v>2336</v>
      </c>
      <c r="F638" s="285">
        <v>2200</v>
      </c>
      <c r="G638" s="171">
        <v>0</v>
      </c>
      <c r="H638" s="172">
        <v>0</v>
      </c>
      <c r="I638" s="173">
        <v>0</v>
      </c>
      <c r="J638" s="164" t="b">
        <f>IF(ISBLANK(CertifiedCrop[[#This Row],[1. Identifiant interne d’exploitation agricole*]]),"",IF(ISERROR(MATCH(CertifiedCrop[[#This Row],[1. Identifiant interne d’exploitation agricole*]],GroupMember[1. Identifiant interne d’exploitation agricole*],0)),FALSE,TRUE))</f>
        <v>1</v>
      </c>
      <c r="K638" s="164" t="b">
        <f t="array" ref="K638">IF(ISBLANK(CertifiedCrop[[#This Row],[2. Produit agricole certifié*]]),"",IF(ISERROR(MATCH(1,(#REF!=CertifiedCrop[[#This Row],[2. Produit agricole certifié*]])*(#REF!=CertifiedCrop[[#This Row],[3. Variété**]]),0)),FALSE,TRUE))</f>
        <v>0</v>
      </c>
      <c r="L638" s="21" t="s">
        <v>667</v>
      </c>
      <c r="M638" s="59" t="s">
        <v>667</v>
      </c>
      <c r="N638" s="59" t="s">
        <v>667</v>
      </c>
      <c r="O638" s="185">
        <f t="shared" si="20"/>
        <v>597.44245524296673</v>
      </c>
      <c r="P638" s="185">
        <f t="shared" si="21"/>
        <v>562.6598465473146</v>
      </c>
      <c r="Q638" s="165" t="str">
        <f ca="1">IFERROR((VLOOKUP(A638,GM_Table,8,FALSE)-SUMIFS(D:D,A:A,A638,B:B,B638,C:C,C638)),"")</f>
        <v/>
      </c>
      <c r="R638" s="165" t="str">
        <f ca="1">IFERROR(CONCATENATE(VLOOKUP(A638,GM_Table,12,FALSE)," ",(VLOOKUP(A638,GM_Table,13,FALSE))),"")</f>
        <v/>
      </c>
    </row>
    <row r="639" spans="1:18" ht="15" x14ac:dyDescent="0.2">
      <c r="A639" s="155" t="s">
        <v>2370</v>
      </c>
      <c r="B639" s="169" t="s">
        <v>2985</v>
      </c>
      <c r="C639" s="169" t="s">
        <v>667</v>
      </c>
      <c r="D639" s="275">
        <v>4.51</v>
      </c>
      <c r="E639" s="285">
        <v>2696</v>
      </c>
      <c r="F639" s="285">
        <v>2500</v>
      </c>
      <c r="G639" s="171">
        <v>0</v>
      </c>
      <c r="H639" s="172">
        <v>0</v>
      </c>
      <c r="I639" s="173">
        <v>0</v>
      </c>
      <c r="J639" s="164" t="b">
        <f>IF(ISBLANK(CertifiedCrop[[#This Row],[1. Identifiant interne d’exploitation agricole*]]),"",IF(ISERROR(MATCH(CertifiedCrop[[#This Row],[1. Identifiant interne d’exploitation agricole*]],GroupMember[1. Identifiant interne d’exploitation agricole*],0)),FALSE,TRUE))</f>
        <v>1</v>
      </c>
      <c r="K639" s="164" t="b">
        <f t="array" ref="K639">IF(ISBLANK(CertifiedCrop[[#This Row],[2. Produit agricole certifié*]]),"",IF(ISERROR(MATCH(1,(#REF!=CertifiedCrop[[#This Row],[2. Produit agricole certifié*]])*(#REF!=CertifiedCrop[[#This Row],[3. Variété**]]),0)),FALSE,TRUE))</f>
        <v>0</v>
      </c>
      <c r="L639" s="21" t="s">
        <v>667</v>
      </c>
      <c r="M639" s="59" t="s">
        <v>667</v>
      </c>
      <c r="N639" s="59" t="s">
        <v>667</v>
      </c>
      <c r="O639" s="185">
        <f t="shared" si="20"/>
        <v>597.78270509977835</v>
      </c>
      <c r="P639" s="185">
        <f t="shared" si="21"/>
        <v>554.32372505543242</v>
      </c>
      <c r="Q639" s="165" t="str">
        <f ca="1">IFERROR((VLOOKUP(A639,GM_Table,8,FALSE)-SUMIFS(D:D,A:A,A639,B:B,B639,C:C,C639)),"")</f>
        <v/>
      </c>
      <c r="R639" s="165" t="str">
        <f ca="1">IFERROR(CONCATENATE(VLOOKUP(A639,GM_Table,12,FALSE)," ",(VLOOKUP(A639,GM_Table,13,FALSE))),"")</f>
        <v/>
      </c>
    </row>
    <row r="640" spans="1:18" ht="15" x14ac:dyDescent="0.2">
      <c r="A640" s="155" t="s">
        <v>2372</v>
      </c>
      <c r="B640" s="169" t="s">
        <v>2985</v>
      </c>
      <c r="C640" s="169" t="s">
        <v>667</v>
      </c>
      <c r="D640" s="275">
        <v>3.85</v>
      </c>
      <c r="E640" s="285">
        <v>2302</v>
      </c>
      <c r="F640" s="285">
        <v>2230</v>
      </c>
      <c r="G640" s="171">
        <v>0</v>
      </c>
      <c r="H640" s="172">
        <v>0</v>
      </c>
      <c r="I640" s="173">
        <v>0</v>
      </c>
      <c r="J640" s="164" t="b">
        <f>IF(ISBLANK(CertifiedCrop[[#This Row],[1. Identifiant interne d’exploitation agricole*]]),"",IF(ISERROR(MATCH(CertifiedCrop[[#This Row],[1. Identifiant interne d’exploitation agricole*]],GroupMember[1. Identifiant interne d’exploitation agricole*],0)),FALSE,TRUE))</f>
        <v>1</v>
      </c>
      <c r="K640" s="164" t="b">
        <f t="array" ref="K640">IF(ISBLANK(CertifiedCrop[[#This Row],[2. Produit agricole certifié*]]),"",IF(ISERROR(MATCH(1,(#REF!=CertifiedCrop[[#This Row],[2. Produit agricole certifié*]])*(#REF!=CertifiedCrop[[#This Row],[3. Variété**]]),0)),FALSE,TRUE))</f>
        <v>0</v>
      </c>
      <c r="L640" s="21" t="s">
        <v>667</v>
      </c>
      <c r="M640" s="59" t="s">
        <v>667</v>
      </c>
      <c r="N640" s="59" t="s">
        <v>667</v>
      </c>
      <c r="O640" s="185">
        <f t="shared" si="20"/>
        <v>597.92207792207796</v>
      </c>
      <c r="P640" s="185">
        <f t="shared" si="21"/>
        <v>579.22077922077926</v>
      </c>
      <c r="Q640" s="165" t="str">
        <f ca="1">IFERROR((VLOOKUP(A640,GM_Table,8,FALSE)-SUMIFS(D:D,A:A,A640,B:B,B640,C:C,C640)),"")</f>
        <v/>
      </c>
      <c r="R640" s="165" t="str">
        <f ca="1">IFERROR(CONCATENATE(VLOOKUP(A640,GM_Table,12,FALSE)," ",(VLOOKUP(A640,GM_Table,13,FALSE))),"")</f>
        <v/>
      </c>
    </row>
    <row r="641" spans="1:18" ht="15" x14ac:dyDescent="0.2">
      <c r="A641" s="155" t="s">
        <v>2375</v>
      </c>
      <c r="B641" s="169" t="s">
        <v>2985</v>
      </c>
      <c r="C641" s="169" t="s">
        <v>667</v>
      </c>
      <c r="D641" s="275">
        <v>3.57</v>
      </c>
      <c r="E641" s="285">
        <v>2134</v>
      </c>
      <c r="F641" s="285">
        <v>2000</v>
      </c>
      <c r="G641" s="171">
        <v>0</v>
      </c>
      <c r="H641" s="172">
        <v>0</v>
      </c>
      <c r="I641" s="173">
        <v>0</v>
      </c>
      <c r="J641" s="164" t="b">
        <f>IF(ISBLANK(CertifiedCrop[[#This Row],[1. Identifiant interne d’exploitation agricole*]]),"",IF(ISERROR(MATCH(CertifiedCrop[[#This Row],[1. Identifiant interne d’exploitation agricole*]],GroupMember[1. Identifiant interne d’exploitation agricole*],0)),FALSE,TRUE))</f>
        <v>1</v>
      </c>
      <c r="K641" s="164" t="b">
        <f t="array" ref="K641">IF(ISBLANK(CertifiedCrop[[#This Row],[2. Produit agricole certifié*]]),"",IF(ISERROR(MATCH(1,(#REF!=CertifiedCrop[[#This Row],[2. Produit agricole certifié*]])*(#REF!=CertifiedCrop[[#This Row],[3. Variété**]]),0)),FALSE,TRUE))</f>
        <v>0</v>
      </c>
      <c r="L641" s="21" t="s">
        <v>667</v>
      </c>
      <c r="M641" s="59" t="s">
        <v>667</v>
      </c>
      <c r="N641" s="59" t="s">
        <v>667</v>
      </c>
      <c r="O641" s="185">
        <f t="shared" si="20"/>
        <v>597.75910364145659</v>
      </c>
      <c r="P641" s="185">
        <f t="shared" si="21"/>
        <v>560.2240896358544</v>
      </c>
      <c r="Q641" s="165" t="str">
        <f ca="1">IFERROR((VLOOKUP(A641,GM_Table,8,FALSE)-SUMIFS(D:D,A:A,A641,B:B,B641,C:C,C641)),"")</f>
        <v/>
      </c>
      <c r="R641" s="165" t="str">
        <f ca="1">IFERROR(CONCATENATE(VLOOKUP(A641,GM_Table,12,FALSE)," ",(VLOOKUP(A641,GM_Table,13,FALSE))),"")</f>
        <v/>
      </c>
    </row>
    <row r="642" spans="1:18" ht="15" x14ac:dyDescent="0.2">
      <c r="A642" s="155" t="s">
        <v>2378</v>
      </c>
      <c r="B642" s="169" t="s">
        <v>2985</v>
      </c>
      <c r="C642" s="169" t="s">
        <v>667</v>
      </c>
      <c r="D642" s="275">
        <v>2.75</v>
      </c>
      <c r="E642" s="285">
        <v>1644</v>
      </c>
      <c r="F642" s="285">
        <v>1500</v>
      </c>
      <c r="G642" s="171">
        <v>0</v>
      </c>
      <c r="H642" s="172">
        <v>0</v>
      </c>
      <c r="I642" s="173">
        <v>0</v>
      </c>
      <c r="J642" s="164" t="b">
        <f>IF(ISBLANK(CertifiedCrop[[#This Row],[1. Identifiant interne d’exploitation agricole*]]),"",IF(ISERROR(MATCH(CertifiedCrop[[#This Row],[1. Identifiant interne d’exploitation agricole*]],GroupMember[1. Identifiant interne d’exploitation agricole*],0)),FALSE,TRUE))</f>
        <v>1</v>
      </c>
      <c r="K642" s="164" t="b">
        <f t="array" ref="K642">IF(ISBLANK(CertifiedCrop[[#This Row],[2. Produit agricole certifié*]]),"",IF(ISERROR(MATCH(1,(#REF!=CertifiedCrop[[#This Row],[2. Produit agricole certifié*]])*(#REF!=CertifiedCrop[[#This Row],[3. Variété**]]),0)),FALSE,TRUE))</f>
        <v>0</v>
      </c>
      <c r="L642" s="21" t="s">
        <v>667</v>
      </c>
      <c r="M642" s="59" t="s">
        <v>667</v>
      </c>
      <c r="N642" s="59" t="s">
        <v>667</v>
      </c>
      <c r="O642" s="185">
        <f t="shared" si="20"/>
        <v>597.81818181818187</v>
      </c>
      <c r="P642" s="185">
        <f t="shared" si="21"/>
        <v>545.4545454545455</v>
      </c>
      <c r="Q642" s="165" t="str">
        <f ca="1">IFERROR((VLOOKUP(A642,GM_Table,8,FALSE)-SUMIFS(D:D,A:A,A642,B:B,B642,C:C,C642)),"")</f>
        <v/>
      </c>
      <c r="R642" s="165" t="str">
        <f ca="1">IFERROR(CONCATENATE(VLOOKUP(A642,GM_Table,12,FALSE)," ",(VLOOKUP(A642,GM_Table,13,FALSE))),"")</f>
        <v/>
      </c>
    </row>
    <row r="643" spans="1:18" ht="15" x14ac:dyDescent="0.2">
      <c r="A643" s="155" t="s">
        <v>2379</v>
      </c>
      <c r="B643" s="169" t="s">
        <v>2985</v>
      </c>
      <c r="C643" s="169" t="s">
        <v>667</v>
      </c>
      <c r="D643" s="275">
        <v>3.81</v>
      </c>
      <c r="E643" s="285">
        <v>2278</v>
      </c>
      <c r="F643" s="285">
        <v>2100</v>
      </c>
      <c r="G643" s="171">
        <v>0</v>
      </c>
      <c r="H643" s="172">
        <v>0</v>
      </c>
      <c r="I643" s="173">
        <v>0</v>
      </c>
      <c r="J643" s="164" t="b">
        <f>IF(ISBLANK(CertifiedCrop[[#This Row],[1. Identifiant interne d’exploitation agricole*]]),"",IF(ISERROR(MATCH(CertifiedCrop[[#This Row],[1. Identifiant interne d’exploitation agricole*]],GroupMember[1. Identifiant interne d’exploitation agricole*],0)),FALSE,TRUE))</f>
        <v>1</v>
      </c>
      <c r="K643" s="164" t="b">
        <f t="array" ref="K643">IF(ISBLANK(CertifiedCrop[[#This Row],[2. Produit agricole certifié*]]),"",IF(ISERROR(MATCH(1,(#REF!=CertifiedCrop[[#This Row],[2. Produit agricole certifié*]])*(#REF!=CertifiedCrop[[#This Row],[3. Variété**]]),0)),FALSE,TRUE))</f>
        <v>0</v>
      </c>
      <c r="L643" s="21" t="s">
        <v>667</v>
      </c>
      <c r="M643" s="59" t="s">
        <v>667</v>
      </c>
      <c r="N643" s="59" t="s">
        <v>667</v>
      </c>
      <c r="O643" s="185">
        <f t="shared" si="20"/>
        <v>597.90026246719162</v>
      </c>
      <c r="P643" s="185">
        <f t="shared" si="21"/>
        <v>551.18110236220468</v>
      </c>
      <c r="Q643" s="165" t="str">
        <f ca="1">IFERROR((VLOOKUP(A643,GM_Table,8,FALSE)-SUMIFS(D:D,A:A,A643,B:B,B643,C:C,C643)),"")</f>
        <v/>
      </c>
      <c r="R643" s="165" t="str">
        <f ca="1">IFERROR(CONCATENATE(VLOOKUP(A643,GM_Table,12,FALSE)," ",(VLOOKUP(A643,GM_Table,13,FALSE))),"")</f>
        <v/>
      </c>
    </row>
    <row r="644" spans="1:18" ht="15" x14ac:dyDescent="0.2">
      <c r="A644" s="155" t="s">
        <v>2381</v>
      </c>
      <c r="B644" s="169" t="s">
        <v>2985</v>
      </c>
      <c r="C644" s="169" t="s">
        <v>667</v>
      </c>
      <c r="D644" s="275">
        <v>3.5</v>
      </c>
      <c r="E644" s="285">
        <v>2093</v>
      </c>
      <c r="F644" s="285">
        <v>1993</v>
      </c>
      <c r="G644" s="171">
        <v>0</v>
      </c>
      <c r="H644" s="172">
        <v>0</v>
      </c>
      <c r="I644" s="173">
        <v>0</v>
      </c>
      <c r="J644" s="164" t="b">
        <f>IF(ISBLANK(CertifiedCrop[[#This Row],[1. Identifiant interne d’exploitation agricole*]]),"",IF(ISERROR(MATCH(CertifiedCrop[[#This Row],[1. Identifiant interne d’exploitation agricole*]],GroupMember[1. Identifiant interne d’exploitation agricole*],0)),FALSE,TRUE))</f>
        <v>1</v>
      </c>
      <c r="K644" s="164" t="b">
        <f t="array" ref="K644">IF(ISBLANK(CertifiedCrop[[#This Row],[2. Produit agricole certifié*]]),"",IF(ISERROR(MATCH(1,(#REF!=CertifiedCrop[[#This Row],[2. Produit agricole certifié*]])*(#REF!=CertifiedCrop[[#This Row],[3. Variété**]]),0)),FALSE,TRUE))</f>
        <v>0</v>
      </c>
      <c r="L644" s="21" t="s">
        <v>667</v>
      </c>
      <c r="M644" s="59" t="s">
        <v>667</v>
      </c>
      <c r="N644" s="59" t="s">
        <v>667</v>
      </c>
      <c r="O644" s="185">
        <f t="shared" si="20"/>
        <v>598</v>
      </c>
      <c r="P644" s="185">
        <f t="shared" si="21"/>
        <v>569.42857142857144</v>
      </c>
      <c r="Q644" s="165" t="str">
        <f ca="1">IFERROR((VLOOKUP(A644,GM_Table,8,FALSE)-SUMIFS(D:D,A:A,A644,B:B,B644,C:C,C644)),"")</f>
        <v/>
      </c>
      <c r="R644" s="165" t="str">
        <f ca="1">IFERROR(CONCATENATE(VLOOKUP(A644,GM_Table,12,FALSE)," ",(VLOOKUP(A644,GM_Table,13,FALSE))),"")</f>
        <v/>
      </c>
    </row>
    <row r="645" spans="1:18" ht="15" x14ac:dyDescent="0.2">
      <c r="A645" s="155" t="s">
        <v>2383</v>
      </c>
      <c r="B645" s="169" t="s">
        <v>2985</v>
      </c>
      <c r="C645" s="169" t="s">
        <v>667</v>
      </c>
      <c r="D645" s="275">
        <v>5.31</v>
      </c>
      <c r="E645" s="285">
        <v>3175</v>
      </c>
      <c r="F645" s="285">
        <v>3075</v>
      </c>
      <c r="G645" s="171">
        <v>0</v>
      </c>
      <c r="H645" s="172">
        <v>0</v>
      </c>
      <c r="I645" s="173">
        <v>0</v>
      </c>
      <c r="J645" s="164" t="b">
        <f>IF(ISBLANK(CertifiedCrop[[#This Row],[1. Identifiant interne d’exploitation agricole*]]),"",IF(ISERROR(MATCH(CertifiedCrop[[#This Row],[1. Identifiant interne d’exploitation agricole*]],GroupMember[1. Identifiant interne d’exploitation agricole*],0)),FALSE,TRUE))</f>
        <v>1</v>
      </c>
      <c r="K645" s="164" t="b">
        <f t="array" ref="K645">IF(ISBLANK(CertifiedCrop[[#This Row],[2. Produit agricole certifié*]]),"",IF(ISERROR(MATCH(1,(#REF!=CertifiedCrop[[#This Row],[2. Produit agricole certifié*]])*(#REF!=CertifiedCrop[[#This Row],[3. Variété**]]),0)),FALSE,TRUE))</f>
        <v>0</v>
      </c>
      <c r="L645" s="21" t="s">
        <v>667</v>
      </c>
      <c r="M645" s="59" t="s">
        <v>667</v>
      </c>
      <c r="N645" s="59" t="s">
        <v>667</v>
      </c>
      <c r="O645" s="185">
        <f t="shared" si="20"/>
        <v>597.92843691148778</v>
      </c>
      <c r="P645" s="185">
        <f t="shared" si="21"/>
        <v>579.09604519774018</v>
      </c>
      <c r="Q645" s="165" t="str">
        <f ca="1">IFERROR((VLOOKUP(A645,GM_Table,8,FALSE)-SUMIFS(D:D,A:A,A645,B:B,B645,C:C,C645)),"")</f>
        <v/>
      </c>
      <c r="R645" s="165" t="str">
        <f ca="1">IFERROR(CONCATENATE(VLOOKUP(A645,GM_Table,12,FALSE)," ",(VLOOKUP(A645,GM_Table,13,FALSE))),"")</f>
        <v/>
      </c>
    </row>
    <row r="646" spans="1:18" ht="15" x14ac:dyDescent="0.2">
      <c r="A646" s="155" t="s">
        <v>2385</v>
      </c>
      <c r="B646" s="169" t="s">
        <v>2985</v>
      </c>
      <c r="C646" s="169" t="s">
        <v>667</v>
      </c>
      <c r="D646" s="275">
        <v>3.21</v>
      </c>
      <c r="E646" s="285">
        <v>1919</v>
      </c>
      <c r="F646" s="285">
        <v>1819</v>
      </c>
      <c r="G646" s="171">
        <v>0</v>
      </c>
      <c r="H646" s="172">
        <v>0</v>
      </c>
      <c r="I646" s="173">
        <v>0</v>
      </c>
      <c r="J646" s="164" t="b">
        <f>IF(ISBLANK(CertifiedCrop[[#This Row],[1. Identifiant interne d’exploitation agricole*]]),"",IF(ISERROR(MATCH(CertifiedCrop[[#This Row],[1. Identifiant interne d’exploitation agricole*]],GroupMember[1. Identifiant interne d’exploitation agricole*],0)),FALSE,TRUE))</f>
        <v>1</v>
      </c>
      <c r="K646" s="164" t="b">
        <f t="array" ref="K646">IF(ISBLANK(CertifiedCrop[[#This Row],[2. Produit agricole certifié*]]),"",IF(ISERROR(MATCH(1,(#REF!=CertifiedCrop[[#This Row],[2. Produit agricole certifié*]])*(#REF!=CertifiedCrop[[#This Row],[3. Variété**]]),0)),FALSE,TRUE))</f>
        <v>0</v>
      </c>
      <c r="L646" s="21" t="s">
        <v>667</v>
      </c>
      <c r="M646" s="59" t="s">
        <v>667</v>
      </c>
      <c r="N646" s="59" t="s">
        <v>667</v>
      </c>
      <c r="O646" s="185">
        <f t="shared" si="20"/>
        <v>597.81931464174454</v>
      </c>
      <c r="P646" s="185">
        <f t="shared" si="21"/>
        <v>566.66666666666663</v>
      </c>
      <c r="Q646" s="165" t="str">
        <f ca="1">IFERROR((VLOOKUP(A646,GM_Table,8,FALSE)-SUMIFS(D:D,A:A,A646,B:B,B646,C:C,C646)),"")</f>
        <v/>
      </c>
      <c r="R646" s="165" t="str">
        <f ca="1">IFERROR(CONCATENATE(VLOOKUP(A646,GM_Table,12,FALSE)," ",(VLOOKUP(A646,GM_Table,13,FALSE))),"")</f>
        <v/>
      </c>
    </row>
    <row r="647" spans="1:18" ht="15" x14ac:dyDescent="0.2">
      <c r="A647" s="155" t="s">
        <v>2387</v>
      </c>
      <c r="B647" s="169" t="s">
        <v>2985</v>
      </c>
      <c r="C647" s="169" t="s">
        <v>667</v>
      </c>
      <c r="D647" s="275">
        <v>5</v>
      </c>
      <c r="E647" s="285">
        <v>2990</v>
      </c>
      <c r="F647" s="285">
        <v>2800</v>
      </c>
      <c r="G647" s="171">
        <v>0</v>
      </c>
      <c r="H647" s="172">
        <v>0</v>
      </c>
      <c r="I647" s="173">
        <v>0</v>
      </c>
      <c r="J647" s="164" t="b">
        <f>IF(ISBLANK(CertifiedCrop[[#This Row],[1. Identifiant interne d’exploitation agricole*]]),"",IF(ISERROR(MATCH(CertifiedCrop[[#This Row],[1. Identifiant interne d’exploitation agricole*]],GroupMember[1. Identifiant interne d’exploitation agricole*],0)),FALSE,TRUE))</f>
        <v>1</v>
      </c>
      <c r="K647" s="164" t="b">
        <f t="array" ref="K647">IF(ISBLANK(CertifiedCrop[[#This Row],[2. Produit agricole certifié*]]),"",IF(ISERROR(MATCH(1,(#REF!=CertifiedCrop[[#This Row],[2. Produit agricole certifié*]])*(#REF!=CertifiedCrop[[#This Row],[3. Variété**]]),0)),FALSE,TRUE))</f>
        <v>0</v>
      </c>
      <c r="L647" s="21" t="s">
        <v>667</v>
      </c>
      <c r="M647" s="59" t="s">
        <v>667</v>
      </c>
      <c r="N647" s="59" t="s">
        <v>667</v>
      </c>
      <c r="O647" s="185">
        <f t="shared" si="20"/>
        <v>598</v>
      </c>
      <c r="P647" s="185">
        <f t="shared" si="21"/>
        <v>560</v>
      </c>
      <c r="Q647" s="165" t="str">
        <f ca="1">IFERROR((VLOOKUP(A647,GM_Table,8,FALSE)-SUMIFS(D:D,A:A,A647,B:B,B647,C:C,C647)),"")</f>
        <v/>
      </c>
      <c r="R647" s="165" t="str">
        <f ca="1">IFERROR(CONCATENATE(VLOOKUP(A647,GM_Table,12,FALSE)," ",(VLOOKUP(A647,GM_Table,13,FALSE))),"")</f>
        <v/>
      </c>
    </row>
    <row r="648" spans="1:18" ht="15" x14ac:dyDescent="0.2">
      <c r="A648" s="155" t="s">
        <v>2389</v>
      </c>
      <c r="B648" s="169" t="s">
        <v>2985</v>
      </c>
      <c r="C648" s="169" t="s">
        <v>667</v>
      </c>
      <c r="D648" s="275">
        <v>3.87</v>
      </c>
      <c r="E648" s="285">
        <v>2314</v>
      </c>
      <c r="F648" s="285">
        <v>2214</v>
      </c>
      <c r="G648" s="171">
        <v>0</v>
      </c>
      <c r="H648" s="172">
        <v>0</v>
      </c>
      <c r="I648" s="173">
        <v>0</v>
      </c>
      <c r="J648" s="164" t="b">
        <f>IF(ISBLANK(CertifiedCrop[[#This Row],[1. Identifiant interne d’exploitation agricole*]]),"",IF(ISERROR(MATCH(CertifiedCrop[[#This Row],[1. Identifiant interne d’exploitation agricole*]],GroupMember[1. Identifiant interne d’exploitation agricole*],0)),FALSE,TRUE))</f>
        <v>1</v>
      </c>
      <c r="K648" s="164" t="b">
        <f t="array" ref="K648">IF(ISBLANK(CertifiedCrop[[#This Row],[2. Produit agricole certifié*]]),"",IF(ISERROR(MATCH(1,(#REF!=CertifiedCrop[[#This Row],[2. Produit agricole certifié*]])*(#REF!=CertifiedCrop[[#This Row],[3. Variété**]]),0)),FALSE,TRUE))</f>
        <v>0</v>
      </c>
      <c r="L648" s="21" t="s">
        <v>667</v>
      </c>
      <c r="M648" s="59" t="s">
        <v>667</v>
      </c>
      <c r="N648" s="59" t="s">
        <v>667</v>
      </c>
      <c r="O648" s="185">
        <f t="shared" si="20"/>
        <v>597.93281653746772</v>
      </c>
      <c r="P648" s="185">
        <f t="shared" si="21"/>
        <v>572.09302325581393</v>
      </c>
      <c r="Q648" s="165" t="str">
        <f ca="1">IFERROR((VLOOKUP(A648,GM_Table,8,FALSE)-SUMIFS(D:D,A:A,A648,B:B,B648,C:C,C648)),"")</f>
        <v/>
      </c>
      <c r="R648" s="165" t="str">
        <f ca="1">IFERROR(CONCATENATE(VLOOKUP(A648,GM_Table,12,FALSE)," ",(VLOOKUP(A648,GM_Table,13,FALSE))),"")</f>
        <v/>
      </c>
    </row>
    <row r="649" spans="1:18" ht="15" x14ac:dyDescent="0.2">
      <c r="A649" s="155" t="s">
        <v>2391</v>
      </c>
      <c r="B649" s="169" t="s">
        <v>2985</v>
      </c>
      <c r="C649" s="169" t="s">
        <v>667</v>
      </c>
      <c r="D649" s="275">
        <v>4</v>
      </c>
      <c r="E649" s="285">
        <v>2392</v>
      </c>
      <c r="F649" s="285">
        <v>2200</v>
      </c>
      <c r="G649" s="171">
        <v>0</v>
      </c>
      <c r="H649" s="172">
        <v>0</v>
      </c>
      <c r="I649" s="173">
        <v>0</v>
      </c>
      <c r="J649" s="164" t="b">
        <f>IF(ISBLANK(CertifiedCrop[[#This Row],[1. Identifiant interne d’exploitation agricole*]]),"",IF(ISERROR(MATCH(CertifiedCrop[[#This Row],[1. Identifiant interne d’exploitation agricole*]],GroupMember[1. Identifiant interne d’exploitation agricole*],0)),FALSE,TRUE))</f>
        <v>1</v>
      </c>
      <c r="K649" s="164" t="b">
        <f t="array" ref="K649">IF(ISBLANK(CertifiedCrop[[#This Row],[2. Produit agricole certifié*]]),"",IF(ISERROR(MATCH(1,(#REF!=CertifiedCrop[[#This Row],[2. Produit agricole certifié*]])*(#REF!=CertifiedCrop[[#This Row],[3. Variété**]]),0)),FALSE,TRUE))</f>
        <v>0</v>
      </c>
      <c r="L649" s="21" t="s">
        <v>667</v>
      </c>
      <c r="M649" s="59" t="s">
        <v>667</v>
      </c>
      <c r="N649" s="59" t="s">
        <v>667</v>
      </c>
      <c r="O649" s="185">
        <f t="shared" si="20"/>
        <v>598</v>
      </c>
      <c r="P649" s="185">
        <f t="shared" si="21"/>
        <v>550</v>
      </c>
      <c r="Q649" s="165" t="str">
        <f ca="1">IFERROR((VLOOKUP(A649,GM_Table,8,FALSE)-SUMIFS(D:D,A:A,A649,B:B,B649,C:C,C649)),"")</f>
        <v/>
      </c>
      <c r="R649" s="165" t="str">
        <f ca="1">IFERROR(CONCATENATE(VLOOKUP(A649,GM_Table,12,FALSE)," ",(VLOOKUP(A649,GM_Table,13,FALSE))),"")</f>
        <v/>
      </c>
    </row>
    <row r="650" spans="1:18" ht="15" x14ac:dyDescent="0.2">
      <c r="A650" s="155" t="s">
        <v>2393</v>
      </c>
      <c r="B650" s="169" t="s">
        <v>2985</v>
      </c>
      <c r="C650" s="169" t="s">
        <v>667</v>
      </c>
      <c r="D650" s="275">
        <v>4.13</v>
      </c>
      <c r="E650" s="285">
        <v>2469</v>
      </c>
      <c r="F650" s="285">
        <v>2369</v>
      </c>
      <c r="G650" s="171">
        <v>0</v>
      </c>
      <c r="H650" s="172">
        <v>0</v>
      </c>
      <c r="I650" s="173">
        <v>0</v>
      </c>
      <c r="J650" s="164" t="b">
        <f>IF(ISBLANK(CertifiedCrop[[#This Row],[1. Identifiant interne d’exploitation agricole*]]),"",IF(ISERROR(MATCH(CertifiedCrop[[#This Row],[1. Identifiant interne d’exploitation agricole*]],GroupMember[1. Identifiant interne d’exploitation agricole*],0)),FALSE,TRUE))</f>
        <v>1</v>
      </c>
      <c r="K650" s="164" t="b">
        <f t="array" ref="K650">IF(ISBLANK(CertifiedCrop[[#This Row],[2. Produit agricole certifié*]]),"",IF(ISERROR(MATCH(1,(#REF!=CertifiedCrop[[#This Row],[2. Produit agricole certifié*]])*(#REF!=CertifiedCrop[[#This Row],[3. Variété**]]),0)),FALSE,TRUE))</f>
        <v>0</v>
      </c>
      <c r="L650" s="21" t="s">
        <v>667</v>
      </c>
      <c r="M650" s="59" t="s">
        <v>667</v>
      </c>
      <c r="N650" s="59" t="s">
        <v>667</v>
      </c>
      <c r="O650" s="185">
        <f t="shared" si="20"/>
        <v>597.82082324455212</v>
      </c>
      <c r="P650" s="185">
        <f t="shared" si="21"/>
        <v>573.60774818401933</v>
      </c>
      <c r="Q650" s="165" t="str">
        <f ca="1">IFERROR((VLOOKUP(A650,GM_Table,8,FALSE)-SUMIFS(D:D,A:A,A650,B:B,B650,C:C,C650)),"")</f>
        <v/>
      </c>
      <c r="R650" s="165" t="str">
        <f ca="1">IFERROR(CONCATENATE(VLOOKUP(A650,GM_Table,12,FALSE)," ",(VLOOKUP(A650,GM_Table,13,FALSE))),"")</f>
        <v/>
      </c>
    </row>
    <row r="651" spans="1:18" ht="15" x14ac:dyDescent="0.2">
      <c r="A651" s="155" t="s">
        <v>2396</v>
      </c>
      <c r="B651" s="169" t="s">
        <v>2985</v>
      </c>
      <c r="C651" s="169" t="s">
        <v>667</v>
      </c>
      <c r="D651" s="275">
        <v>2.72</v>
      </c>
      <c r="E651" s="285">
        <v>1626</v>
      </c>
      <c r="F651" s="285">
        <v>1526</v>
      </c>
      <c r="G651" s="171">
        <v>0</v>
      </c>
      <c r="H651" s="172">
        <v>0</v>
      </c>
      <c r="I651" s="173">
        <v>0</v>
      </c>
      <c r="J651" s="164" t="b">
        <f>IF(ISBLANK(CertifiedCrop[[#This Row],[1. Identifiant interne d’exploitation agricole*]]),"",IF(ISERROR(MATCH(CertifiedCrop[[#This Row],[1. Identifiant interne d’exploitation agricole*]],GroupMember[1. Identifiant interne d’exploitation agricole*],0)),FALSE,TRUE))</f>
        <v>1</v>
      </c>
      <c r="K651" s="164" t="b">
        <f t="array" ref="K651">IF(ISBLANK(CertifiedCrop[[#This Row],[2. Produit agricole certifié*]]),"",IF(ISERROR(MATCH(1,(#REF!=CertifiedCrop[[#This Row],[2. Produit agricole certifié*]])*(#REF!=CertifiedCrop[[#This Row],[3. Variété**]]),0)),FALSE,TRUE))</f>
        <v>0</v>
      </c>
      <c r="L651" s="21" t="s">
        <v>667</v>
      </c>
      <c r="M651" s="59" t="s">
        <v>667</v>
      </c>
      <c r="N651" s="59" t="s">
        <v>667</v>
      </c>
      <c r="O651" s="185">
        <f t="shared" si="20"/>
        <v>597.79411764705878</v>
      </c>
      <c r="P651" s="185">
        <f t="shared" si="21"/>
        <v>561.02941176470586</v>
      </c>
      <c r="Q651" s="165" t="str">
        <f ca="1">IFERROR((VLOOKUP(A651,GM_Table,8,FALSE)-SUMIFS(D:D,A:A,A651,B:B,B651,C:C,C651)),"")</f>
        <v/>
      </c>
      <c r="R651" s="165" t="str">
        <f ca="1">IFERROR(CONCATENATE(VLOOKUP(A651,GM_Table,12,FALSE)," ",(VLOOKUP(A651,GM_Table,13,FALSE))),"")</f>
        <v/>
      </c>
    </row>
    <row r="652" spans="1:18" ht="15" x14ac:dyDescent="0.2">
      <c r="A652" s="155" t="s">
        <v>2398</v>
      </c>
      <c r="B652" s="169" t="s">
        <v>2985</v>
      </c>
      <c r="C652" s="169" t="s">
        <v>667</v>
      </c>
      <c r="D652" s="275">
        <v>2.17</v>
      </c>
      <c r="E652" s="285">
        <v>1297</v>
      </c>
      <c r="F652" s="285">
        <v>1197</v>
      </c>
      <c r="G652" s="171">
        <v>0</v>
      </c>
      <c r="H652" s="172">
        <v>0</v>
      </c>
      <c r="I652" s="173">
        <v>0</v>
      </c>
      <c r="J652" s="164" t="b">
        <f>IF(ISBLANK(CertifiedCrop[[#This Row],[1. Identifiant interne d’exploitation agricole*]]),"",IF(ISERROR(MATCH(CertifiedCrop[[#This Row],[1. Identifiant interne d’exploitation agricole*]],GroupMember[1. Identifiant interne d’exploitation agricole*],0)),FALSE,TRUE))</f>
        <v>1</v>
      </c>
      <c r="K652" s="164" t="b">
        <f t="array" ref="K652">IF(ISBLANK(CertifiedCrop[[#This Row],[2. Produit agricole certifié*]]),"",IF(ISERROR(MATCH(1,(#REF!=CertifiedCrop[[#This Row],[2. Produit agricole certifié*]])*(#REF!=CertifiedCrop[[#This Row],[3. Variété**]]),0)),FALSE,TRUE))</f>
        <v>0</v>
      </c>
      <c r="L652" s="21" t="s">
        <v>667</v>
      </c>
      <c r="M652" s="59" t="s">
        <v>667</v>
      </c>
      <c r="N652" s="59" t="s">
        <v>667</v>
      </c>
      <c r="O652" s="185">
        <f t="shared" si="20"/>
        <v>597.69585253456228</v>
      </c>
      <c r="P652" s="185">
        <f t="shared" si="21"/>
        <v>551.61290322580646</v>
      </c>
      <c r="Q652" s="165" t="str">
        <f ca="1">IFERROR((VLOOKUP(A652,GM_Table,8,FALSE)-SUMIFS(D:D,A:A,A652,B:B,B652,C:C,C652)),"")</f>
        <v/>
      </c>
      <c r="R652" s="165" t="str">
        <f ca="1">IFERROR(CONCATENATE(VLOOKUP(A652,GM_Table,12,FALSE)," ",(VLOOKUP(A652,GM_Table,13,FALSE))),"")</f>
        <v/>
      </c>
    </row>
    <row r="653" spans="1:18" ht="15" x14ac:dyDescent="0.2">
      <c r="A653" s="155" t="s">
        <v>2401</v>
      </c>
      <c r="B653" s="169" t="s">
        <v>2985</v>
      </c>
      <c r="C653" s="169" t="s">
        <v>667</v>
      </c>
      <c r="D653" s="275">
        <v>3.88</v>
      </c>
      <c r="E653" s="285">
        <v>2320</v>
      </c>
      <c r="F653" s="285">
        <v>2220</v>
      </c>
      <c r="G653" s="171">
        <v>0</v>
      </c>
      <c r="H653" s="172">
        <v>0</v>
      </c>
      <c r="I653" s="173">
        <v>0</v>
      </c>
      <c r="J653" s="164" t="b">
        <f>IF(ISBLANK(CertifiedCrop[[#This Row],[1. Identifiant interne d’exploitation agricole*]]),"",IF(ISERROR(MATCH(CertifiedCrop[[#This Row],[1. Identifiant interne d’exploitation agricole*]],GroupMember[1. Identifiant interne d’exploitation agricole*],0)),FALSE,TRUE))</f>
        <v>1</v>
      </c>
      <c r="K653" s="164" t="b">
        <f t="array" ref="K653">IF(ISBLANK(CertifiedCrop[[#This Row],[2. Produit agricole certifié*]]),"",IF(ISERROR(MATCH(1,(#REF!=CertifiedCrop[[#This Row],[2. Produit agricole certifié*]])*(#REF!=CertifiedCrop[[#This Row],[3. Variété**]]),0)),FALSE,TRUE))</f>
        <v>0</v>
      </c>
      <c r="L653" s="21" t="s">
        <v>667</v>
      </c>
      <c r="M653" s="59" t="s">
        <v>667</v>
      </c>
      <c r="N653" s="59" t="s">
        <v>667</v>
      </c>
      <c r="O653" s="185">
        <f t="shared" si="20"/>
        <v>597.93814432989689</v>
      </c>
      <c r="P653" s="185">
        <f t="shared" si="21"/>
        <v>572.1649484536083</v>
      </c>
      <c r="Q653" s="165" t="str">
        <f ca="1">IFERROR((VLOOKUP(A653,GM_Table,8,FALSE)-SUMIFS(D:D,A:A,A653,B:B,B653,C:C,C653)),"")</f>
        <v/>
      </c>
      <c r="R653" s="165" t="str">
        <f ca="1">IFERROR(CONCATENATE(VLOOKUP(A653,GM_Table,12,FALSE)," ",(VLOOKUP(A653,GM_Table,13,FALSE))),"")</f>
        <v/>
      </c>
    </row>
    <row r="654" spans="1:18" ht="15" x14ac:dyDescent="0.2">
      <c r="A654" s="155" t="s">
        <v>2403</v>
      </c>
      <c r="B654" s="169" t="s">
        <v>2985</v>
      </c>
      <c r="C654" s="169" t="s">
        <v>667</v>
      </c>
      <c r="D654" s="275">
        <v>2.99</v>
      </c>
      <c r="E654" s="285">
        <v>1788</v>
      </c>
      <c r="F654" s="285">
        <v>1688</v>
      </c>
      <c r="G654" s="171">
        <v>0</v>
      </c>
      <c r="H654" s="172">
        <v>0</v>
      </c>
      <c r="I654" s="173">
        <v>0</v>
      </c>
      <c r="J654" s="164" t="b">
        <f>IF(ISBLANK(CertifiedCrop[[#This Row],[1. Identifiant interne d’exploitation agricole*]]),"",IF(ISERROR(MATCH(CertifiedCrop[[#This Row],[1. Identifiant interne d’exploitation agricole*]],GroupMember[1. Identifiant interne d’exploitation agricole*],0)),FALSE,TRUE))</f>
        <v>1</v>
      </c>
      <c r="K654" s="164" t="b">
        <f t="array" ref="K654">IF(ISBLANK(CertifiedCrop[[#This Row],[2. Produit agricole certifié*]]),"",IF(ISERROR(MATCH(1,(#REF!=CertifiedCrop[[#This Row],[2. Produit agricole certifié*]])*(#REF!=CertifiedCrop[[#This Row],[3. Variété**]]),0)),FALSE,TRUE))</f>
        <v>0</v>
      </c>
      <c r="L654" s="21" t="s">
        <v>667</v>
      </c>
      <c r="M654" s="59" t="s">
        <v>667</v>
      </c>
      <c r="N654" s="59" t="s">
        <v>667</v>
      </c>
      <c r="O654" s="185">
        <f t="shared" si="20"/>
        <v>597.99331103678924</v>
      </c>
      <c r="P654" s="185">
        <f t="shared" si="21"/>
        <v>564.54849498327758</v>
      </c>
      <c r="Q654" s="165" t="str">
        <f ca="1">IFERROR((VLOOKUP(A654,GM_Table,8,FALSE)-SUMIFS(D:D,A:A,A654,B:B,B654,C:C,C654)),"")</f>
        <v/>
      </c>
      <c r="R654" s="165" t="str">
        <f ca="1">IFERROR(CONCATENATE(VLOOKUP(A654,GM_Table,12,FALSE)," ",(VLOOKUP(A654,GM_Table,13,FALSE))),"")</f>
        <v/>
      </c>
    </row>
    <row r="655" spans="1:18" ht="15" x14ac:dyDescent="0.2">
      <c r="A655" s="155" t="s">
        <v>2405</v>
      </c>
      <c r="B655" s="169" t="s">
        <v>2985</v>
      </c>
      <c r="C655" s="169" t="s">
        <v>667</v>
      </c>
      <c r="D655" s="275">
        <v>4.33</v>
      </c>
      <c r="E655" s="285">
        <v>2589</v>
      </c>
      <c r="F655" s="285">
        <v>2489</v>
      </c>
      <c r="G655" s="171">
        <v>0</v>
      </c>
      <c r="H655" s="172">
        <v>0</v>
      </c>
      <c r="I655" s="173">
        <v>0</v>
      </c>
      <c r="J655" s="164" t="b">
        <f>IF(ISBLANK(CertifiedCrop[[#This Row],[1. Identifiant interne d’exploitation agricole*]]),"",IF(ISERROR(MATCH(CertifiedCrop[[#This Row],[1. Identifiant interne d’exploitation agricole*]],GroupMember[1. Identifiant interne d’exploitation agricole*],0)),FALSE,TRUE))</f>
        <v>1</v>
      </c>
      <c r="K655" s="164" t="b">
        <f t="array" ref="K655">IF(ISBLANK(CertifiedCrop[[#This Row],[2. Produit agricole certifié*]]),"",IF(ISERROR(MATCH(1,(#REF!=CertifiedCrop[[#This Row],[2. Produit agricole certifié*]])*(#REF!=CertifiedCrop[[#This Row],[3. Variété**]]),0)),FALSE,TRUE))</f>
        <v>0</v>
      </c>
      <c r="L655" s="21" t="s">
        <v>667</v>
      </c>
      <c r="M655" s="59" t="s">
        <v>667</v>
      </c>
      <c r="N655" s="59" t="s">
        <v>667</v>
      </c>
      <c r="O655" s="185">
        <f t="shared" si="20"/>
        <v>597.92147806004618</v>
      </c>
      <c r="P655" s="185">
        <f t="shared" si="21"/>
        <v>574.82678983833716</v>
      </c>
      <c r="Q655" s="165" t="str">
        <f ca="1">IFERROR((VLOOKUP(A655,GM_Table,8,FALSE)-SUMIFS(D:D,A:A,A655,B:B,B655,C:C,C655)),"")</f>
        <v/>
      </c>
      <c r="R655" s="165" t="str">
        <f ca="1">IFERROR(CONCATENATE(VLOOKUP(A655,GM_Table,12,FALSE)," ",(VLOOKUP(A655,GM_Table,13,FALSE))),"")</f>
        <v/>
      </c>
    </row>
    <row r="656" spans="1:18" ht="15" x14ac:dyDescent="0.2">
      <c r="A656" s="155" t="s">
        <v>2407</v>
      </c>
      <c r="B656" s="169" t="s">
        <v>2985</v>
      </c>
      <c r="C656" s="169" t="s">
        <v>667</v>
      </c>
      <c r="D656" s="275">
        <v>3.97</v>
      </c>
      <c r="E656" s="285">
        <v>2374</v>
      </c>
      <c r="F656" s="285">
        <v>2274</v>
      </c>
      <c r="G656" s="171">
        <v>0</v>
      </c>
      <c r="H656" s="172">
        <v>0</v>
      </c>
      <c r="I656" s="173">
        <v>0</v>
      </c>
      <c r="J656" s="164" t="b">
        <f>IF(ISBLANK(CertifiedCrop[[#This Row],[1. Identifiant interne d’exploitation agricole*]]),"",IF(ISERROR(MATCH(CertifiedCrop[[#This Row],[1. Identifiant interne d’exploitation agricole*]],GroupMember[1. Identifiant interne d’exploitation agricole*],0)),FALSE,TRUE))</f>
        <v>1</v>
      </c>
      <c r="K656" s="164" t="b">
        <f t="array" ref="K656">IF(ISBLANK(CertifiedCrop[[#This Row],[2. Produit agricole certifié*]]),"",IF(ISERROR(MATCH(1,(#REF!=CertifiedCrop[[#This Row],[2. Produit agricole certifié*]])*(#REF!=CertifiedCrop[[#This Row],[3. Variété**]]),0)),FALSE,TRUE))</f>
        <v>0</v>
      </c>
      <c r="L656" s="21" t="s">
        <v>667</v>
      </c>
      <c r="M656" s="59" t="s">
        <v>667</v>
      </c>
      <c r="N656" s="59" t="s">
        <v>667</v>
      </c>
      <c r="O656" s="185">
        <f t="shared" si="20"/>
        <v>597.98488664987406</v>
      </c>
      <c r="P656" s="185">
        <f t="shared" si="21"/>
        <v>572.7959697732997</v>
      </c>
      <c r="Q656" s="165" t="str">
        <f ca="1">IFERROR((VLOOKUP(A656,GM_Table,8,FALSE)-SUMIFS(D:D,A:A,A656,B:B,B656,C:C,C656)),"")</f>
        <v/>
      </c>
      <c r="R656" s="165" t="str">
        <f ca="1">IFERROR(CONCATENATE(VLOOKUP(A656,GM_Table,12,FALSE)," ",(VLOOKUP(A656,GM_Table,13,FALSE))),"")</f>
        <v/>
      </c>
    </row>
    <row r="657" spans="1:18" ht="15" x14ac:dyDescent="0.2">
      <c r="A657" s="155" t="s">
        <v>2410</v>
      </c>
      <c r="B657" s="169" t="s">
        <v>2985</v>
      </c>
      <c r="C657" s="169" t="s">
        <v>667</v>
      </c>
      <c r="D657" s="275">
        <v>2.2799999999999998</v>
      </c>
      <c r="E657" s="285">
        <v>1363</v>
      </c>
      <c r="F657" s="285">
        <v>1263</v>
      </c>
      <c r="G657" s="171">
        <v>0</v>
      </c>
      <c r="H657" s="172">
        <v>0</v>
      </c>
      <c r="I657" s="173">
        <v>0</v>
      </c>
      <c r="J657" s="164" t="b">
        <f>IF(ISBLANK(CertifiedCrop[[#This Row],[1. Identifiant interne d’exploitation agricole*]]),"",IF(ISERROR(MATCH(CertifiedCrop[[#This Row],[1. Identifiant interne d’exploitation agricole*]],GroupMember[1. Identifiant interne d’exploitation agricole*],0)),FALSE,TRUE))</f>
        <v>1</v>
      </c>
      <c r="K657" s="164" t="b">
        <f t="array" ref="K657">IF(ISBLANK(CertifiedCrop[[#This Row],[2. Produit agricole certifié*]]),"",IF(ISERROR(MATCH(1,(#REF!=CertifiedCrop[[#This Row],[2. Produit agricole certifié*]])*(#REF!=CertifiedCrop[[#This Row],[3. Variété**]]),0)),FALSE,TRUE))</f>
        <v>0</v>
      </c>
      <c r="L657" s="21" t="s">
        <v>667</v>
      </c>
      <c r="M657" s="59" t="s">
        <v>667</v>
      </c>
      <c r="N657" s="59" t="s">
        <v>667</v>
      </c>
      <c r="O657" s="185">
        <f t="shared" si="20"/>
        <v>597.80701754385973</v>
      </c>
      <c r="P657" s="185">
        <f t="shared" si="21"/>
        <v>553.94736842105272</v>
      </c>
      <c r="Q657" s="165" t="str">
        <f ca="1">IFERROR((VLOOKUP(A657,GM_Table,8,FALSE)-SUMIFS(D:D,A:A,A657,B:B,B657,C:C,C657)),"")</f>
        <v/>
      </c>
      <c r="R657" s="165" t="str">
        <f ca="1">IFERROR(CONCATENATE(VLOOKUP(A657,GM_Table,12,FALSE)," ",(VLOOKUP(A657,GM_Table,13,FALSE))),"")</f>
        <v/>
      </c>
    </row>
    <row r="658" spans="1:18" ht="15" x14ac:dyDescent="0.2">
      <c r="A658" s="155" t="s">
        <v>2412</v>
      </c>
      <c r="B658" s="169" t="s">
        <v>2985</v>
      </c>
      <c r="C658" s="169" t="s">
        <v>667</v>
      </c>
      <c r="D658" s="275">
        <v>2.73</v>
      </c>
      <c r="E658" s="285">
        <v>1632</v>
      </c>
      <c r="F658" s="285">
        <v>1532</v>
      </c>
      <c r="G658" s="171">
        <v>0</v>
      </c>
      <c r="H658" s="172">
        <v>0</v>
      </c>
      <c r="I658" s="173">
        <v>0</v>
      </c>
      <c r="J658" s="164" t="b">
        <f>IF(ISBLANK(CertifiedCrop[[#This Row],[1. Identifiant interne d’exploitation agricole*]]),"",IF(ISERROR(MATCH(CertifiedCrop[[#This Row],[1. Identifiant interne d’exploitation agricole*]],GroupMember[1. Identifiant interne d’exploitation agricole*],0)),FALSE,TRUE))</f>
        <v>1</v>
      </c>
      <c r="K658" s="164" t="b">
        <f t="array" ref="K658">IF(ISBLANK(CertifiedCrop[[#This Row],[2. Produit agricole certifié*]]),"",IF(ISERROR(MATCH(1,(#REF!=CertifiedCrop[[#This Row],[2. Produit agricole certifié*]])*(#REF!=CertifiedCrop[[#This Row],[3. Variété**]]),0)),FALSE,TRUE))</f>
        <v>0</v>
      </c>
      <c r="L658" s="21" t="s">
        <v>667</v>
      </c>
      <c r="M658" s="59" t="s">
        <v>667</v>
      </c>
      <c r="N658" s="59" t="s">
        <v>667</v>
      </c>
      <c r="O658" s="185">
        <f t="shared" si="20"/>
        <v>597.80219780219784</v>
      </c>
      <c r="P658" s="185">
        <f t="shared" si="21"/>
        <v>561.17216117216117</v>
      </c>
      <c r="Q658" s="165" t="str">
        <f ca="1">IFERROR((VLOOKUP(A658,GM_Table,8,FALSE)-SUMIFS(D:D,A:A,A658,B:B,B658,C:C,C658)),"")</f>
        <v/>
      </c>
      <c r="R658" s="165" t="str">
        <f ca="1">IFERROR(CONCATENATE(VLOOKUP(A658,GM_Table,12,FALSE)," ",(VLOOKUP(A658,GM_Table,13,FALSE))),"")</f>
        <v/>
      </c>
    </row>
    <row r="659" spans="1:18" ht="15" x14ac:dyDescent="0.2">
      <c r="A659" s="155" t="s">
        <v>2414</v>
      </c>
      <c r="B659" s="169" t="s">
        <v>2985</v>
      </c>
      <c r="C659" s="169" t="s">
        <v>667</v>
      </c>
      <c r="D659" s="275">
        <v>2</v>
      </c>
      <c r="E659" s="285">
        <v>1165</v>
      </c>
      <c r="F659" s="285">
        <v>1100</v>
      </c>
      <c r="G659" s="171">
        <v>0</v>
      </c>
      <c r="H659" s="172">
        <v>0</v>
      </c>
      <c r="I659" s="173">
        <v>0</v>
      </c>
      <c r="J659" s="164" t="b">
        <f>IF(ISBLANK(CertifiedCrop[[#This Row],[1. Identifiant interne d’exploitation agricole*]]),"",IF(ISERROR(MATCH(CertifiedCrop[[#This Row],[1. Identifiant interne d’exploitation agricole*]],GroupMember[1. Identifiant interne d’exploitation agricole*],0)),FALSE,TRUE))</f>
        <v>1</v>
      </c>
      <c r="K659" s="164" t="b">
        <f t="array" ref="K659">IF(ISBLANK(CertifiedCrop[[#This Row],[2. Produit agricole certifié*]]),"",IF(ISERROR(MATCH(1,(#REF!=CertifiedCrop[[#This Row],[2. Produit agricole certifié*]])*(#REF!=CertifiedCrop[[#This Row],[3. Variété**]]),0)),FALSE,TRUE))</f>
        <v>0</v>
      </c>
      <c r="L659" s="21" t="s">
        <v>667</v>
      </c>
      <c r="M659" s="59" t="s">
        <v>667</v>
      </c>
      <c r="N659" s="59" t="s">
        <v>667</v>
      </c>
      <c r="O659" s="185">
        <f t="shared" si="20"/>
        <v>582.5</v>
      </c>
      <c r="P659" s="185">
        <f t="shared" si="21"/>
        <v>550</v>
      </c>
      <c r="Q659" s="165" t="str">
        <f ca="1">IFERROR((VLOOKUP(A659,GM_Table,8,FALSE)-SUMIFS(D:D,A:A,A659,B:B,B659,C:C,C659)),"")</f>
        <v/>
      </c>
      <c r="R659" s="165" t="str">
        <f ca="1">IFERROR(CONCATENATE(VLOOKUP(A659,GM_Table,12,FALSE)," ",(VLOOKUP(A659,GM_Table,13,FALSE))),"")</f>
        <v/>
      </c>
    </row>
    <row r="660" spans="1:18" ht="15" x14ac:dyDescent="0.2">
      <c r="A660" s="155" t="s">
        <v>2417</v>
      </c>
      <c r="B660" s="169" t="s">
        <v>2985</v>
      </c>
      <c r="C660" s="169" t="s">
        <v>667</v>
      </c>
      <c r="D660" s="275">
        <v>5</v>
      </c>
      <c r="E660" s="285">
        <v>2990</v>
      </c>
      <c r="F660" s="285">
        <v>2890</v>
      </c>
      <c r="G660" s="171">
        <v>0</v>
      </c>
      <c r="H660" s="172">
        <v>0</v>
      </c>
      <c r="I660" s="173">
        <v>0</v>
      </c>
      <c r="J660" s="164" t="b">
        <f>IF(ISBLANK(CertifiedCrop[[#This Row],[1. Identifiant interne d’exploitation agricole*]]),"",IF(ISERROR(MATCH(CertifiedCrop[[#This Row],[1. Identifiant interne d’exploitation agricole*]],GroupMember[1. Identifiant interne d’exploitation agricole*],0)),FALSE,TRUE))</f>
        <v>1</v>
      </c>
      <c r="K660" s="164" t="b">
        <f t="array" ref="K660">IF(ISBLANK(CertifiedCrop[[#This Row],[2. Produit agricole certifié*]]),"",IF(ISERROR(MATCH(1,(#REF!=CertifiedCrop[[#This Row],[2. Produit agricole certifié*]])*(#REF!=CertifiedCrop[[#This Row],[3. Variété**]]),0)),FALSE,TRUE))</f>
        <v>0</v>
      </c>
      <c r="L660" s="21" t="s">
        <v>667</v>
      </c>
      <c r="M660" s="59" t="s">
        <v>667</v>
      </c>
      <c r="N660" s="59" t="s">
        <v>667</v>
      </c>
      <c r="O660" s="185">
        <f t="shared" si="20"/>
        <v>598</v>
      </c>
      <c r="P660" s="185">
        <f t="shared" si="21"/>
        <v>578</v>
      </c>
      <c r="Q660" s="165" t="str">
        <f ca="1">IFERROR((VLOOKUP(A660,GM_Table,8,FALSE)-SUMIFS(D:D,A:A,A660,B:B,B660,C:C,C660)),"")</f>
        <v/>
      </c>
      <c r="R660" s="165" t="str">
        <f ca="1">IFERROR(CONCATENATE(VLOOKUP(A660,GM_Table,12,FALSE)," ",(VLOOKUP(A660,GM_Table,13,FALSE))),"")</f>
        <v/>
      </c>
    </row>
    <row r="661" spans="1:18" ht="15" x14ac:dyDescent="0.2">
      <c r="A661" s="155" t="s">
        <v>2419</v>
      </c>
      <c r="B661" s="169" t="s">
        <v>2985</v>
      </c>
      <c r="C661" s="169" t="s">
        <v>667</v>
      </c>
      <c r="D661" s="275">
        <v>7</v>
      </c>
      <c r="E661" s="285">
        <v>4186</v>
      </c>
      <c r="F661" s="285">
        <v>4000</v>
      </c>
      <c r="G661" s="171">
        <v>0</v>
      </c>
      <c r="H661" s="172">
        <v>0</v>
      </c>
      <c r="I661" s="173">
        <v>0</v>
      </c>
      <c r="J661" s="164" t="b">
        <f>IF(ISBLANK(CertifiedCrop[[#This Row],[1. Identifiant interne d’exploitation agricole*]]),"",IF(ISERROR(MATCH(CertifiedCrop[[#This Row],[1. Identifiant interne d’exploitation agricole*]],GroupMember[1. Identifiant interne d’exploitation agricole*],0)),FALSE,TRUE))</f>
        <v>1</v>
      </c>
      <c r="K661" s="164" t="b">
        <f t="array" ref="K661">IF(ISBLANK(CertifiedCrop[[#This Row],[2. Produit agricole certifié*]]),"",IF(ISERROR(MATCH(1,(#REF!=CertifiedCrop[[#This Row],[2. Produit agricole certifié*]])*(#REF!=CertifiedCrop[[#This Row],[3. Variété**]]),0)),FALSE,TRUE))</f>
        <v>0</v>
      </c>
      <c r="L661" s="21" t="s">
        <v>667</v>
      </c>
      <c r="M661" s="59" t="s">
        <v>667</v>
      </c>
      <c r="N661" s="59" t="s">
        <v>667</v>
      </c>
      <c r="O661" s="185">
        <f t="shared" si="20"/>
        <v>598</v>
      </c>
      <c r="P661" s="185">
        <f t="shared" si="21"/>
        <v>571.42857142857144</v>
      </c>
      <c r="Q661" s="165" t="str">
        <f ca="1">IFERROR((VLOOKUP(A661,GM_Table,8,FALSE)-SUMIFS(D:D,A:A,A661,B:B,B661,C:C,C661)),"")</f>
        <v/>
      </c>
      <c r="R661" s="165" t="str">
        <f ca="1">IFERROR(CONCATENATE(VLOOKUP(A661,GM_Table,12,FALSE)," ",(VLOOKUP(A661,GM_Table,13,FALSE))),"")</f>
        <v/>
      </c>
    </row>
    <row r="662" spans="1:18" ht="15" x14ac:dyDescent="0.2">
      <c r="A662" s="155" t="s">
        <v>2422</v>
      </c>
      <c r="B662" s="169" t="s">
        <v>2985</v>
      </c>
      <c r="C662" s="169" t="s">
        <v>667</v>
      </c>
      <c r="D662" s="275">
        <v>2</v>
      </c>
      <c r="E662" s="285">
        <v>1195</v>
      </c>
      <c r="F662" s="285">
        <v>1100</v>
      </c>
      <c r="G662" s="171">
        <v>0</v>
      </c>
      <c r="H662" s="172">
        <v>0</v>
      </c>
      <c r="I662" s="173">
        <v>0</v>
      </c>
      <c r="J662" s="164" t="b">
        <f>IF(ISBLANK(CertifiedCrop[[#This Row],[1. Identifiant interne d’exploitation agricole*]]),"",IF(ISERROR(MATCH(CertifiedCrop[[#This Row],[1. Identifiant interne d’exploitation agricole*]],GroupMember[1. Identifiant interne d’exploitation agricole*],0)),FALSE,TRUE))</f>
        <v>1</v>
      </c>
      <c r="K662" s="164" t="b">
        <f t="array" ref="K662">IF(ISBLANK(CertifiedCrop[[#This Row],[2. Produit agricole certifié*]]),"",IF(ISERROR(MATCH(1,(#REF!=CertifiedCrop[[#This Row],[2. Produit agricole certifié*]])*(#REF!=CertifiedCrop[[#This Row],[3. Variété**]]),0)),FALSE,TRUE))</f>
        <v>0</v>
      </c>
      <c r="L662" s="21" t="s">
        <v>667</v>
      </c>
      <c r="M662" s="59" t="s">
        <v>667</v>
      </c>
      <c r="N662" s="59" t="s">
        <v>667</v>
      </c>
      <c r="O662" s="185">
        <f t="shared" si="20"/>
        <v>597.5</v>
      </c>
      <c r="P662" s="185">
        <f t="shared" si="21"/>
        <v>550</v>
      </c>
      <c r="Q662" s="165" t="str">
        <f ca="1">IFERROR((VLOOKUP(A662,GM_Table,8,FALSE)-SUMIFS(D:D,A:A,A662,B:B,B662,C:C,C662)),"")</f>
        <v/>
      </c>
      <c r="R662" s="165" t="str">
        <f ca="1">IFERROR(CONCATENATE(VLOOKUP(A662,GM_Table,12,FALSE)," ",(VLOOKUP(A662,GM_Table,13,FALSE))),"")</f>
        <v/>
      </c>
    </row>
    <row r="663" spans="1:18" ht="15" x14ac:dyDescent="0.2">
      <c r="A663" s="155" t="s">
        <v>2424</v>
      </c>
      <c r="B663" s="169" t="s">
        <v>2985</v>
      </c>
      <c r="C663" s="169" t="s">
        <v>667</v>
      </c>
      <c r="D663" s="275">
        <v>2</v>
      </c>
      <c r="E663" s="285">
        <v>1168</v>
      </c>
      <c r="F663" s="285">
        <v>1100</v>
      </c>
      <c r="G663" s="171">
        <v>0</v>
      </c>
      <c r="H663" s="172">
        <v>0</v>
      </c>
      <c r="I663" s="173">
        <v>0</v>
      </c>
      <c r="J663" s="164" t="b">
        <f>IF(ISBLANK(CertifiedCrop[[#This Row],[1. Identifiant interne d’exploitation agricole*]]),"",IF(ISERROR(MATCH(CertifiedCrop[[#This Row],[1. Identifiant interne d’exploitation agricole*]],GroupMember[1. Identifiant interne d’exploitation agricole*],0)),FALSE,TRUE))</f>
        <v>1</v>
      </c>
      <c r="K663" s="164" t="b">
        <f t="array" ref="K663">IF(ISBLANK(CertifiedCrop[[#This Row],[2. Produit agricole certifié*]]),"",IF(ISERROR(MATCH(1,(#REF!=CertifiedCrop[[#This Row],[2. Produit agricole certifié*]])*(#REF!=CertifiedCrop[[#This Row],[3. Variété**]]),0)),FALSE,TRUE))</f>
        <v>0</v>
      </c>
      <c r="L663" s="21" t="s">
        <v>667</v>
      </c>
      <c r="M663" s="59" t="s">
        <v>667</v>
      </c>
      <c r="N663" s="59" t="s">
        <v>667</v>
      </c>
      <c r="O663" s="185">
        <f t="shared" si="20"/>
        <v>584</v>
      </c>
      <c r="P663" s="185">
        <f t="shared" si="21"/>
        <v>550</v>
      </c>
      <c r="Q663" s="165" t="str">
        <f ca="1">IFERROR((VLOOKUP(A663,GM_Table,8,FALSE)-SUMIFS(D:D,A:A,A663,B:B,B663,C:C,C663)),"")</f>
        <v/>
      </c>
      <c r="R663" s="165" t="str">
        <f ca="1">IFERROR(CONCATENATE(VLOOKUP(A663,GM_Table,12,FALSE)," ",(VLOOKUP(A663,GM_Table,13,FALSE))),"")</f>
        <v/>
      </c>
    </row>
    <row r="664" spans="1:18" ht="15" x14ac:dyDescent="0.2">
      <c r="A664" s="155" t="s">
        <v>2426</v>
      </c>
      <c r="B664" s="169" t="s">
        <v>2985</v>
      </c>
      <c r="C664" s="169" t="s">
        <v>667</v>
      </c>
      <c r="D664" s="275">
        <v>8</v>
      </c>
      <c r="E664" s="285">
        <v>4784</v>
      </c>
      <c r="F664" s="285">
        <v>4600</v>
      </c>
      <c r="G664" s="171">
        <v>0</v>
      </c>
      <c r="H664" s="172">
        <v>0</v>
      </c>
      <c r="I664" s="173">
        <v>0</v>
      </c>
      <c r="J664" s="164" t="b">
        <f>IF(ISBLANK(CertifiedCrop[[#This Row],[1. Identifiant interne d’exploitation agricole*]]),"",IF(ISERROR(MATCH(CertifiedCrop[[#This Row],[1. Identifiant interne d’exploitation agricole*]],GroupMember[1. Identifiant interne d’exploitation agricole*],0)),FALSE,TRUE))</f>
        <v>1</v>
      </c>
      <c r="K664" s="164" t="b">
        <f t="array" ref="K664">IF(ISBLANK(CertifiedCrop[[#This Row],[2. Produit agricole certifié*]]),"",IF(ISERROR(MATCH(1,(#REF!=CertifiedCrop[[#This Row],[2. Produit agricole certifié*]])*(#REF!=CertifiedCrop[[#This Row],[3. Variété**]]),0)),FALSE,TRUE))</f>
        <v>0</v>
      </c>
      <c r="L664" s="21" t="s">
        <v>667</v>
      </c>
      <c r="M664" s="59" t="s">
        <v>667</v>
      </c>
      <c r="N664" s="59" t="s">
        <v>667</v>
      </c>
      <c r="O664" s="185">
        <f t="shared" si="20"/>
        <v>598</v>
      </c>
      <c r="P664" s="185">
        <f t="shared" si="21"/>
        <v>575</v>
      </c>
      <c r="Q664" s="165" t="str">
        <f ca="1">IFERROR((VLOOKUP(A664,GM_Table,8,FALSE)-SUMIFS(D:D,A:A,A664,B:B,B664,C:C,C664)),"")</f>
        <v/>
      </c>
      <c r="R664" s="165" t="str">
        <f ca="1">IFERROR(CONCATENATE(VLOOKUP(A664,GM_Table,12,FALSE)," ",(VLOOKUP(A664,GM_Table,13,FALSE))),"")</f>
        <v/>
      </c>
    </row>
    <row r="665" spans="1:18" ht="15" x14ac:dyDescent="0.2">
      <c r="A665" s="155" t="s">
        <v>2428</v>
      </c>
      <c r="B665" s="169" t="s">
        <v>2985</v>
      </c>
      <c r="C665" s="169" t="s">
        <v>667</v>
      </c>
      <c r="D665" s="275">
        <v>3</v>
      </c>
      <c r="E665" s="285">
        <v>1794</v>
      </c>
      <c r="F665" s="285">
        <v>1694</v>
      </c>
      <c r="G665" s="171">
        <v>0</v>
      </c>
      <c r="H665" s="172">
        <v>0</v>
      </c>
      <c r="I665" s="173">
        <v>0</v>
      </c>
      <c r="J665" s="164" t="b">
        <f>IF(ISBLANK(CertifiedCrop[[#This Row],[1. Identifiant interne d’exploitation agricole*]]),"",IF(ISERROR(MATCH(CertifiedCrop[[#This Row],[1. Identifiant interne d’exploitation agricole*]],GroupMember[1. Identifiant interne d’exploitation agricole*],0)),FALSE,TRUE))</f>
        <v>1</v>
      </c>
      <c r="K665" s="164" t="b">
        <f t="array" ref="K665">IF(ISBLANK(CertifiedCrop[[#This Row],[2. Produit agricole certifié*]]),"",IF(ISERROR(MATCH(1,(#REF!=CertifiedCrop[[#This Row],[2. Produit agricole certifié*]])*(#REF!=CertifiedCrop[[#This Row],[3. Variété**]]),0)),FALSE,TRUE))</f>
        <v>0</v>
      </c>
      <c r="L665" s="21" t="s">
        <v>667</v>
      </c>
      <c r="M665" s="59" t="s">
        <v>667</v>
      </c>
      <c r="N665" s="59" t="s">
        <v>667</v>
      </c>
      <c r="O665" s="185">
        <f t="shared" si="20"/>
        <v>598</v>
      </c>
      <c r="P665" s="185">
        <f t="shared" si="21"/>
        <v>564.66666666666663</v>
      </c>
      <c r="Q665" s="165" t="str">
        <f ca="1">IFERROR((VLOOKUP(A665,GM_Table,8,FALSE)-SUMIFS(D:D,A:A,A665,B:B,B665,C:C,C665)),"")</f>
        <v/>
      </c>
      <c r="R665" s="165" t="str">
        <f ca="1">IFERROR(CONCATENATE(VLOOKUP(A665,GM_Table,12,FALSE)," ",(VLOOKUP(A665,GM_Table,13,FALSE))),"")</f>
        <v/>
      </c>
    </row>
    <row r="666" spans="1:18" ht="15" x14ac:dyDescent="0.2">
      <c r="A666" s="155" t="s">
        <v>2430</v>
      </c>
      <c r="B666" s="169" t="s">
        <v>2985</v>
      </c>
      <c r="C666" s="169" t="s">
        <v>667</v>
      </c>
      <c r="D666" s="275">
        <v>3</v>
      </c>
      <c r="E666" s="285">
        <v>1794</v>
      </c>
      <c r="F666" s="285">
        <v>1694</v>
      </c>
      <c r="G666" s="171">
        <v>0</v>
      </c>
      <c r="H666" s="172">
        <v>0</v>
      </c>
      <c r="I666" s="173">
        <v>0</v>
      </c>
      <c r="J666" s="164" t="b">
        <f>IF(ISBLANK(CertifiedCrop[[#This Row],[1. Identifiant interne d’exploitation agricole*]]),"",IF(ISERROR(MATCH(CertifiedCrop[[#This Row],[1. Identifiant interne d’exploitation agricole*]],GroupMember[1. Identifiant interne d’exploitation agricole*],0)),FALSE,TRUE))</f>
        <v>1</v>
      </c>
      <c r="K666" s="164" t="b">
        <f t="array" ref="K666">IF(ISBLANK(CertifiedCrop[[#This Row],[2. Produit agricole certifié*]]),"",IF(ISERROR(MATCH(1,(#REF!=CertifiedCrop[[#This Row],[2. Produit agricole certifié*]])*(#REF!=CertifiedCrop[[#This Row],[3. Variété**]]),0)),FALSE,TRUE))</f>
        <v>0</v>
      </c>
      <c r="L666" s="21" t="s">
        <v>667</v>
      </c>
      <c r="M666" s="59" t="s">
        <v>667</v>
      </c>
      <c r="N666" s="59" t="s">
        <v>667</v>
      </c>
      <c r="O666" s="185">
        <f t="shared" si="20"/>
        <v>598</v>
      </c>
      <c r="P666" s="185">
        <f t="shared" si="21"/>
        <v>564.66666666666663</v>
      </c>
      <c r="Q666" s="165" t="str">
        <f ca="1">IFERROR((VLOOKUP(A666,GM_Table,8,FALSE)-SUMIFS(D:D,A:A,A666,B:B,B666,C:C,C666)),"")</f>
        <v/>
      </c>
      <c r="R666" s="165" t="str">
        <f ca="1">IFERROR(CONCATENATE(VLOOKUP(A666,GM_Table,12,FALSE)," ",(VLOOKUP(A666,GM_Table,13,FALSE))),"")</f>
        <v/>
      </c>
    </row>
    <row r="667" spans="1:18" ht="15" x14ac:dyDescent="0.2">
      <c r="A667" s="155" t="s">
        <v>2431</v>
      </c>
      <c r="B667" s="169" t="s">
        <v>2985</v>
      </c>
      <c r="C667" s="169" t="s">
        <v>667</v>
      </c>
      <c r="D667" s="275">
        <v>2</v>
      </c>
      <c r="E667" s="285">
        <v>1150</v>
      </c>
      <c r="F667" s="285">
        <v>1000</v>
      </c>
      <c r="G667" s="171">
        <v>0</v>
      </c>
      <c r="H667" s="172">
        <v>0</v>
      </c>
      <c r="I667" s="173">
        <v>0</v>
      </c>
      <c r="J667" s="164" t="b">
        <f>IF(ISBLANK(CertifiedCrop[[#This Row],[1. Identifiant interne d’exploitation agricole*]]),"",IF(ISERROR(MATCH(CertifiedCrop[[#This Row],[1. Identifiant interne d’exploitation agricole*]],GroupMember[1. Identifiant interne d’exploitation agricole*],0)),FALSE,TRUE))</f>
        <v>1</v>
      </c>
      <c r="K667" s="164" t="b">
        <f t="array" ref="K667">IF(ISBLANK(CertifiedCrop[[#This Row],[2. Produit agricole certifié*]]),"",IF(ISERROR(MATCH(1,(#REF!=CertifiedCrop[[#This Row],[2. Produit agricole certifié*]])*(#REF!=CertifiedCrop[[#This Row],[3. Variété**]]),0)),FALSE,TRUE))</f>
        <v>0</v>
      </c>
      <c r="L667" s="21" t="s">
        <v>667</v>
      </c>
      <c r="M667" s="59" t="s">
        <v>667</v>
      </c>
      <c r="N667" s="59" t="s">
        <v>667</v>
      </c>
      <c r="O667" s="185">
        <f t="shared" si="20"/>
        <v>575</v>
      </c>
      <c r="P667" s="185">
        <f t="shared" si="21"/>
        <v>500</v>
      </c>
      <c r="Q667" s="165" t="str">
        <f ca="1">IFERROR((VLOOKUP(A667,GM_Table,8,FALSE)-SUMIFS(D:D,A:A,A667,B:B,B667,C:C,C667)),"")</f>
        <v/>
      </c>
      <c r="R667" s="165" t="str">
        <f ca="1">IFERROR(CONCATENATE(VLOOKUP(A667,GM_Table,12,FALSE)," ",(VLOOKUP(A667,GM_Table,13,FALSE))),"")</f>
        <v/>
      </c>
    </row>
    <row r="668" spans="1:18" ht="15" x14ac:dyDescent="0.2">
      <c r="A668" s="155" t="s">
        <v>2433</v>
      </c>
      <c r="B668" s="169" t="s">
        <v>2985</v>
      </c>
      <c r="C668" s="169" t="s">
        <v>667</v>
      </c>
      <c r="D668" s="275">
        <v>2</v>
      </c>
      <c r="E668" s="285">
        <v>1150</v>
      </c>
      <c r="F668" s="285">
        <v>1000</v>
      </c>
      <c r="G668" s="171">
        <v>0</v>
      </c>
      <c r="H668" s="172">
        <v>0</v>
      </c>
      <c r="I668" s="173">
        <v>0</v>
      </c>
      <c r="J668" s="164" t="b">
        <f>IF(ISBLANK(CertifiedCrop[[#This Row],[1. Identifiant interne d’exploitation agricole*]]),"",IF(ISERROR(MATCH(CertifiedCrop[[#This Row],[1. Identifiant interne d’exploitation agricole*]],GroupMember[1. Identifiant interne d’exploitation agricole*],0)),FALSE,TRUE))</f>
        <v>1</v>
      </c>
      <c r="K668" s="164" t="b">
        <f t="array" ref="K668">IF(ISBLANK(CertifiedCrop[[#This Row],[2. Produit agricole certifié*]]),"",IF(ISERROR(MATCH(1,(#REF!=CertifiedCrop[[#This Row],[2. Produit agricole certifié*]])*(#REF!=CertifiedCrop[[#This Row],[3. Variété**]]),0)),FALSE,TRUE))</f>
        <v>0</v>
      </c>
      <c r="L668" s="21" t="s">
        <v>667</v>
      </c>
      <c r="M668" s="59" t="s">
        <v>667</v>
      </c>
      <c r="N668" s="59" t="s">
        <v>667</v>
      </c>
      <c r="O668" s="185">
        <f t="shared" si="20"/>
        <v>575</v>
      </c>
      <c r="P668" s="185">
        <f t="shared" si="21"/>
        <v>500</v>
      </c>
      <c r="Q668" s="165" t="str">
        <f ca="1">IFERROR((VLOOKUP(A668,GM_Table,8,FALSE)-SUMIFS(D:D,A:A,A668,B:B,B668,C:C,C668)),"")</f>
        <v/>
      </c>
      <c r="R668" s="165" t="str">
        <f ca="1">IFERROR(CONCATENATE(VLOOKUP(A668,GM_Table,12,FALSE)," ",(VLOOKUP(A668,GM_Table,13,FALSE))),"")</f>
        <v/>
      </c>
    </row>
    <row r="669" spans="1:18" ht="15" x14ac:dyDescent="0.2">
      <c r="A669" s="155" t="s">
        <v>2435</v>
      </c>
      <c r="B669" s="169" t="s">
        <v>2985</v>
      </c>
      <c r="C669" s="169" t="s">
        <v>667</v>
      </c>
      <c r="D669" s="275">
        <v>3</v>
      </c>
      <c r="E669" s="285">
        <v>1794</v>
      </c>
      <c r="F669" s="285">
        <v>1694</v>
      </c>
      <c r="G669" s="171">
        <v>0</v>
      </c>
      <c r="H669" s="172">
        <v>0</v>
      </c>
      <c r="I669" s="173">
        <v>0</v>
      </c>
      <c r="J669" s="164" t="b">
        <f>IF(ISBLANK(CertifiedCrop[[#This Row],[1. Identifiant interne d’exploitation agricole*]]),"",IF(ISERROR(MATCH(CertifiedCrop[[#This Row],[1. Identifiant interne d’exploitation agricole*]],GroupMember[1. Identifiant interne d’exploitation agricole*],0)),FALSE,TRUE))</f>
        <v>1</v>
      </c>
      <c r="K669" s="164" t="b">
        <f t="array" ref="K669">IF(ISBLANK(CertifiedCrop[[#This Row],[2. Produit agricole certifié*]]),"",IF(ISERROR(MATCH(1,(#REF!=CertifiedCrop[[#This Row],[2. Produit agricole certifié*]])*(#REF!=CertifiedCrop[[#This Row],[3. Variété**]]),0)),FALSE,TRUE))</f>
        <v>0</v>
      </c>
      <c r="L669" s="21" t="s">
        <v>667</v>
      </c>
      <c r="M669" s="59" t="s">
        <v>667</v>
      </c>
      <c r="N669" s="59" t="s">
        <v>667</v>
      </c>
      <c r="O669" s="185">
        <f t="shared" si="20"/>
        <v>598</v>
      </c>
      <c r="P669" s="185">
        <f t="shared" si="21"/>
        <v>564.66666666666663</v>
      </c>
      <c r="Q669" s="165" t="str">
        <f ca="1">IFERROR((VLOOKUP(A669,GM_Table,8,FALSE)-SUMIFS(D:D,A:A,A669,B:B,B669,C:C,C669)),"")</f>
        <v/>
      </c>
      <c r="R669" s="165" t="str">
        <f ca="1">IFERROR(CONCATENATE(VLOOKUP(A669,GM_Table,12,FALSE)," ",(VLOOKUP(A669,GM_Table,13,FALSE))),"")</f>
        <v/>
      </c>
    </row>
    <row r="670" spans="1:18" ht="15" x14ac:dyDescent="0.2">
      <c r="A670" s="155" t="s">
        <v>2438</v>
      </c>
      <c r="B670" s="169" t="s">
        <v>2985</v>
      </c>
      <c r="C670" s="169" t="s">
        <v>667</v>
      </c>
      <c r="D670" s="275">
        <v>1</v>
      </c>
      <c r="E670" s="285">
        <v>575</v>
      </c>
      <c r="F670" s="285">
        <v>500</v>
      </c>
      <c r="G670" s="171">
        <v>0</v>
      </c>
      <c r="H670" s="172">
        <v>0</v>
      </c>
      <c r="I670" s="173">
        <v>0</v>
      </c>
      <c r="J670" s="164" t="b">
        <f>IF(ISBLANK(CertifiedCrop[[#This Row],[1. Identifiant interne d’exploitation agricole*]]),"",IF(ISERROR(MATCH(CertifiedCrop[[#This Row],[1. Identifiant interne d’exploitation agricole*]],GroupMember[1. Identifiant interne d’exploitation agricole*],0)),FALSE,TRUE))</f>
        <v>1</v>
      </c>
      <c r="K670" s="164" t="b">
        <f t="array" ref="K670">IF(ISBLANK(CertifiedCrop[[#This Row],[2. Produit agricole certifié*]]),"",IF(ISERROR(MATCH(1,(#REF!=CertifiedCrop[[#This Row],[2. Produit agricole certifié*]])*(#REF!=CertifiedCrop[[#This Row],[3. Variété**]]),0)),FALSE,TRUE))</f>
        <v>0</v>
      </c>
      <c r="L670" s="21" t="s">
        <v>667</v>
      </c>
      <c r="M670" s="59" t="s">
        <v>667</v>
      </c>
      <c r="N670" s="59" t="s">
        <v>667</v>
      </c>
      <c r="O670" s="185">
        <f t="shared" si="20"/>
        <v>575</v>
      </c>
      <c r="P670" s="185">
        <f t="shared" si="21"/>
        <v>500</v>
      </c>
      <c r="Q670" s="165" t="str">
        <f ca="1">IFERROR((VLOOKUP(A670,GM_Table,8,FALSE)-SUMIFS(D:D,A:A,A670,B:B,B670,C:C,C670)),"")</f>
        <v/>
      </c>
      <c r="R670" s="165" t="str">
        <f ca="1">IFERROR(CONCATENATE(VLOOKUP(A670,GM_Table,12,FALSE)," ",(VLOOKUP(A670,GM_Table,13,FALSE))),"")</f>
        <v/>
      </c>
    </row>
    <row r="671" spans="1:18" ht="15" x14ac:dyDescent="0.2">
      <c r="A671" s="155" t="s">
        <v>2440</v>
      </c>
      <c r="B671" s="169" t="s">
        <v>2985</v>
      </c>
      <c r="C671" s="169" t="s">
        <v>667</v>
      </c>
      <c r="D671" s="275">
        <v>2</v>
      </c>
      <c r="E671" s="285">
        <v>1156</v>
      </c>
      <c r="F671" s="285">
        <v>1100</v>
      </c>
      <c r="G671" s="171">
        <v>0</v>
      </c>
      <c r="H671" s="172">
        <v>0</v>
      </c>
      <c r="I671" s="173">
        <v>0</v>
      </c>
      <c r="J671" s="164" t="b">
        <f>IF(ISBLANK(CertifiedCrop[[#This Row],[1. Identifiant interne d’exploitation agricole*]]),"",IF(ISERROR(MATCH(CertifiedCrop[[#This Row],[1. Identifiant interne d’exploitation agricole*]],GroupMember[1. Identifiant interne d’exploitation agricole*],0)),FALSE,TRUE))</f>
        <v>1</v>
      </c>
      <c r="K671" s="164" t="b">
        <f t="array" ref="K671">IF(ISBLANK(CertifiedCrop[[#This Row],[2. Produit agricole certifié*]]),"",IF(ISERROR(MATCH(1,(#REF!=CertifiedCrop[[#This Row],[2. Produit agricole certifié*]])*(#REF!=CertifiedCrop[[#This Row],[3. Variété**]]),0)),FALSE,TRUE))</f>
        <v>0</v>
      </c>
      <c r="L671" s="21" t="s">
        <v>667</v>
      </c>
      <c r="M671" s="59" t="s">
        <v>667</v>
      </c>
      <c r="N671" s="59" t="s">
        <v>667</v>
      </c>
      <c r="O671" s="185">
        <f t="shared" si="20"/>
        <v>578</v>
      </c>
      <c r="P671" s="185">
        <f t="shared" si="21"/>
        <v>550</v>
      </c>
      <c r="Q671" s="165" t="str">
        <f ca="1">IFERROR((VLOOKUP(A671,GM_Table,8,FALSE)-SUMIFS(D:D,A:A,A671,B:B,B671,C:C,C671)),"")</f>
        <v/>
      </c>
      <c r="R671" s="165" t="str">
        <f ca="1">IFERROR(CONCATENATE(VLOOKUP(A671,GM_Table,12,FALSE)," ",(VLOOKUP(A671,GM_Table,13,FALSE))),"")</f>
        <v/>
      </c>
    </row>
    <row r="672" spans="1:18" ht="15" x14ac:dyDescent="0.2">
      <c r="A672" s="155" t="s">
        <v>2443</v>
      </c>
      <c r="B672" s="169" t="s">
        <v>2985</v>
      </c>
      <c r="C672" s="169" t="s">
        <v>667</v>
      </c>
      <c r="D672" s="275">
        <v>3</v>
      </c>
      <c r="E672" s="285">
        <v>1794</v>
      </c>
      <c r="F672" s="285">
        <v>1694</v>
      </c>
      <c r="G672" s="171">
        <v>0</v>
      </c>
      <c r="H672" s="172">
        <v>0</v>
      </c>
      <c r="I672" s="173">
        <v>0</v>
      </c>
      <c r="J672" s="164" t="b">
        <f>IF(ISBLANK(CertifiedCrop[[#This Row],[1. Identifiant interne d’exploitation agricole*]]),"",IF(ISERROR(MATCH(CertifiedCrop[[#This Row],[1. Identifiant interne d’exploitation agricole*]],GroupMember[1. Identifiant interne d’exploitation agricole*],0)),FALSE,TRUE))</f>
        <v>1</v>
      </c>
      <c r="K672" s="164" t="b">
        <f t="array" ref="K672">IF(ISBLANK(CertifiedCrop[[#This Row],[2. Produit agricole certifié*]]),"",IF(ISERROR(MATCH(1,(#REF!=CertifiedCrop[[#This Row],[2. Produit agricole certifié*]])*(#REF!=CertifiedCrop[[#This Row],[3. Variété**]]),0)),FALSE,TRUE))</f>
        <v>0</v>
      </c>
      <c r="L672" s="21" t="s">
        <v>667</v>
      </c>
      <c r="M672" s="59" t="s">
        <v>667</v>
      </c>
      <c r="N672" s="59" t="s">
        <v>667</v>
      </c>
      <c r="O672" s="185">
        <f t="shared" si="20"/>
        <v>598</v>
      </c>
      <c r="P672" s="185">
        <f t="shared" si="21"/>
        <v>564.66666666666663</v>
      </c>
      <c r="Q672" s="165" t="str">
        <f ca="1">IFERROR((VLOOKUP(A672,GM_Table,8,FALSE)-SUMIFS(D:D,A:A,A672,B:B,B672,C:C,C672)),"")</f>
        <v/>
      </c>
      <c r="R672" s="165" t="str">
        <f ca="1">IFERROR(CONCATENATE(VLOOKUP(A672,GM_Table,12,FALSE)," ",(VLOOKUP(A672,GM_Table,13,FALSE))),"")</f>
        <v/>
      </c>
    </row>
    <row r="673" spans="1:18" ht="15" x14ac:dyDescent="0.2">
      <c r="A673" s="155" t="s">
        <v>2445</v>
      </c>
      <c r="B673" s="169" t="s">
        <v>2985</v>
      </c>
      <c r="C673" s="169" t="s">
        <v>667</v>
      </c>
      <c r="D673" s="275">
        <v>1</v>
      </c>
      <c r="E673" s="285">
        <v>598</v>
      </c>
      <c r="F673" s="285">
        <v>564</v>
      </c>
      <c r="G673" s="171">
        <v>0</v>
      </c>
      <c r="H673" s="172">
        <v>0</v>
      </c>
      <c r="I673" s="173">
        <v>0</v>
      </c>
      <c r="J673" s="164" t="b">
        <f>IF(ISBLANK(CertifiedCrop[[#This Row],[1. Identifiant interne d’exploitation agricole*]]),"",IF(ISERROR(MATCH(CertifiedCrop[[#This Row],[1. Identifiant interne d’exploitation agricole*]],GroupMember[1. Identifiant interne d’exploitation agricole*],0)),FALSE,TRUE))</f>
        <v>1</v>
      </c>
      <c r="K673" s="164" t="b">
        <f t="array" ref="K673">IF(ISBLANK(CertifiedCrop[[#This Row],[2. Produit agricole certifié*]]),"",IF(ISERROR(MATCH(1,(#REF!=CertifiedCrop[[#This Row],[2. Produit agricole certifié*]])*(#REF!=CertifiedCrop[[#This Row],[3. Variété**]]),0)),FALSE,TRUE))</f>
        <v>0</v>
      </c>
      <c r="L673" s="21" t="s">
        <v>667</v>
      </c>
      <c r="M673" s="59" t="s">
        <v>667</v>
      </c>
      <c r="N673" s="59" t="s">
        <v>667</v>
      </c>
      <c r="O673" s="185">
        <f t="shared" si="20"/>
        <v>598</v>
      </c>
      <c r="P673" s="185">
        <f t="shared" si="21"/>
        <v>564</v>
      </c>
      <c r="Q673" s="165" t="str">
        <f ca="1">IFERROR((VLOOKUP(A673,GM_Table,8,FALSE)-SUMIFS(D:D,A:A,A673,B:B,B673,C:C,C673)),"")</f>
        <v/>
      </c>
      <c r="R673" s="165" t="str">
        <f ca="1">IFERROR(CONCATENATE(VLOOKUP(A673,GM_Table,12,FALSE)," ",(VLOOKUP(A673,GM_Table,13,FALSE))),"")</f>
        <v/>
      </c>
    </row>
    <row r="674" spans="1:18" ht="15" x14ac:dyDescent="0.2">
      <c r="A674" s="155" t="s">
        <v>2447</v>
      </c>
      <c r="B674" s="169" t="s">
        <v>2985</v>
      </c>
      <c r="C674" s="169" t="s">
        <v>667</v>
      </c>
      <c r="D674" s="275">
        <v>5</v>
      </c>
      <c r="E674" s="285">
        <v>2990</v>
      </c>
      <c r="F674" s="285">
        <v>2800</v>
      </c>
      <c r="G674" s="171">
        <v>0</v>
      </c>
      <c r="H674" s="172">
        <v>0</v>
      </c>
      <c r="I674" s="173">
        <v>0</v>
      </c>
      <c r="J674" s="164" t="b">
        <f>IF(ISBLANK(CertifiedCrop[[#This Row],[1. Identifiant interne d’exploitation agricole*]]),"",IF(ISERROR(MATCH(CertifiedCrop[[#This Row],[1. Identifiant interne d’exploitation agricole*]],GroupMember[1. Identifiant interne d’exploitation agricole*],0)),FALSE,TRUE))</f>
        <v>1</v>
      </c>
      <c r="K674" s="164" t="b">
        <f t="array" ref="K674">IF(ISBLANK(CertifiedCrop[[#This Row],[2. Produit agricole certifié*]]),"",IF(ISERROR(MATCH(1,(#REF!=CertifiedCrop[[#This Row],[2. Produit agricole certifié*]])*(#REF!=CertifiedCrop[[#This Row],[3. Variété**]]),0)),FALSE,TRUE))</f>
        <v>0</v>
      </c>
      <c r="L674" s="21" t="s">
        <v>667</v>
      </c>
      <c r="M674" s="59" t="s">
        <v>667</v>
      </c>
      <c r="N674" s="59" t="s">
        <v>667</v>
      </c>
      <c r="O674" s="185">
        <f t="shared" si="20"/>
        <v>598</v>
      </c>
      <c r="P674" s="185">
        <f t="shared" si="21"/>
        <v>560</v>
      </c>
      <c r="Q674" s="165" t="str">
        <f ca="1">IFERROR((VLOOKUP(A674,GM_Table,8,FALSE)-SUMIFS(D:D,A:A,A674,B:B,B674,C:C,C674)),"")</f>
        <v/>
      </c>
      <c r="R674" s="165" t="str">
        <f ca="1">IFERROR(CONCATENATE(VLOOKUP(A674,GM_Table,12,FALSE)," ",(VLOOKUP(A674,GM_Table,13,FALSE))),"")</f>
        <v/>
      </c>
    </row>
    <row r="675" spans="1:18" ht="15" x14ac:dyDescent="0.2">
      <c r="A675" s="155" t="s">
        <v>2449</v>
      </c>
      <c r="B675" s="169" t="s">
        <v>2985</v>
      </c>
      <c r="C675" s="169" t="s">
        <v>667</v>
      </c>
      <c r="D675" s="275">
        <v>2</v>
      </c>
      <c r="E675" s="285">
        <v>1196</v>
      </c>
      <c r="F675" s="285">
        <v>1100</v>
      </c>
      <c r="G675" s="171">
        <v>0</v>
      </c>
      <c r="H675" s="172">
        <v>0</v>
      </c>
      <c r="I675" s="173">
        <v>0</v>
      </c>
      <c r="J675" s="164" t="b">
        <f>IF(ISBLANK(CertifiedCrop[[#This Row],[1. Identifiant interne d’exploitation agricole*]]),"",IF(ISERROR(MATCH(CertifiedCrop[[#This Row],[1. Identifiant interne d’exploitation agricole*]],GroupMember[1. Identifiant interne d’exploitation agricole*],0)),FALSE,TRUE))</f>
        <v>1</v>
      </c>
      <c r="K675" s="164" t="b">
        <f t="array" ref="K675">IF(ISBLANK(CertifiedCrop[[#This Row],[2. Produit agricole certifié*]]),"",IF(ISERROR(MATCH(1,(#REF!=CertifiedCrop[[#This Row],[2. Produit agricole certifié*]])*(#REF!=CertifiedCrop[[#This Row],[3. Variété**]]),0)),FALSE,TRUE))</f>
        <v>0</v>
      </c>
      <c r="L675" s="21" t="s">
        <v>667</v>
      </c>
      <c r="M675" s="59" t="s">
        <v>667</v>
      </c>
      <c r="N675" s="59" t="s">
        <v>667</v>
      </c>
      <c r="O675" s="185">
        <f t="shared" si="20"/>
        <v>598</v>
      </c>
      <c r="P675" s="185">
        <f t="shared" si="21"/>
        <v>550</v>
      </c>
      <c r="Q675" s="165" t="str">
        <f ca="1">IFERROR((VLOOKUP(A675,GM_Table,8,FALSE)-SUMIFS(D:D,A:A,A675,B:B,B675,C:C,C675)),"")</f>
        <v/>
      </c>
      <c r="R675" s="165" t="str">
        <f ca="1">IFERROR(CONCATENATE(VLOOKUP(A675,GM_Table,12,FALSE)," ",(VLOOKUP(A675,GM_Table,13,FALSE))),"")</f>
        <v/>
      </c>
    </row>
    <row r="676" spans="1:18" ht="15" x14ac:dyDescent="0.2">
      <c r="A676" s="155" t="s">
        <v>2451</v>
      </c>
      <c r="B676" s="169" t="s">
        <v>2985</v>
      </c>
      <c r="C676" s="169" t="s">
        <v>667</v>
      </c>
      <c r="D676" s="275">
        <v>2</v>
      </c>
      <c r="E676" s="285">
        <v>1194</v>
      </c>
      <c r="F676" s="285">
        <v>1100</v>
      </c>
      <c r="G676" s="171">
        <v>0</v>
      </c>
      <c r="H676" s="172">
        <v>0</v>
      </c>
      <c r="I676" s="173">
        <v>0</v>
      </c>
      <c r="J676" s="164" t="b">
        <f>IF(ISBLANK(CertifiedCrop[[#This Row],[1. Identifiant interne d’exploitation agricole*]]),"",IF(ISERROR(MATCH(CertifiedCrop[[#This Row],[1. Identifiant interne d’exploitation agricole*]],GroupMember[1. Identifiant interne d’exploitation agricole*],0)),FALSE,TRUE))</f>
        <v>1</v>
      </c>
      <c r="K676" s="164" t="b">
        <f t="array" ref="K676">IF(ISBLANK(CertifiedCrop[[#This Row],[2. Produit agricole certifié*]]),"",IF(ISERROR(MATCH(1,(#REF!=CertifiedCrop[[#This Row],[2. Produit agricole certifié*]])*(#REF!=CertifiedCrop[[#This Row],[3. Variété**]]),0)),FALSE,TRUE))</f>
        <v>0</v>
      </c>
      <c r="L676" s="21" t="s">
        <v>667</v>
      </c>
      <c r="M676" s="59" t="s">
        <v>667</v>
      </c>
      <c r="N676" s="59" t="s">
        <v>667</v>
      </c>
      <c r="O676" s="185">
        <f t="shared" si="20"/>
        <v>597</v>
      </c>
      <c r="P676" s="185">
        <f t="shared" si="21"/>
        <v>550</v>
      </c>
      <c r="Q676" s="165" t="str">
        <f ca="1">IFERROR((VLOOKUP(A676,GM_Table,8,FALSE)-SUMIFS(D:D,A:A,A676,B:B,B676,C:C,C676)),"")</f>
        <v/>
      </c>
      <c r="R676" s="165" t="str">
        <f ca="1">IFERROR(CONCATENATE(VLOOKUP(A676,GM_Table,12,FALSE)," ",(VLOOKUP(A676,GM_Table,13,FALSE))),"")</f>
        <v/>
      </c>
    </row>
    <row r="677" spans="1:18" ht="15" x14ac:dyDescent="0.2">
      <c r="A677" s="155" t="s">
        <v>2454</v>
      </c>
      <c r="B677" s="169" t="s">
        <v>2985</v>
      </c>
      <c r="C677" s="169" t="s">
        <v>667</v>
      </c>
      <c r="D677" s="275">
        <v>5</v>
      </c>
      <c r="E677" s="285">
        <v>2990</v>
      </c>
      <c r="F677" s="285">
        <v>2800</v>
      </c>
      <c r="G677" s="171">
        <v>0</v>
      </c>
      <c r="H677" s="172">
        <v>0</v>
      </c>
      <c r="I677" s="173">
        <v>0</v>
      </c>
      <c r="J677" s="164" t="b">
        <f>IF(ISBLANK(CertifiedCrop[[#This Row],[1. Identifiant interne d’exploitation agricole*]]),"",IF(ISERROR(MATCH(CertifiedCrop[[#This Row],[1. Identifiant interne d’exploitation agricole*]],GroupMember[1. Identifiant interne d’exploitation agricole*],0)),FALSE,TRUE))</f>
        <v>1</v>
      </c>
      <c r="K677" s="164" t="b">
        <f t="array" ref="K677">IF(ISBLANK(CertifiedCrop[[#This Row],[2. Produit agricole certifié*]]),"",IF(ISERROR(MATCH(1,(#REF!=CertifiedCrop[[#This Row],[2. Produit agricole certifié*]])*(#REF!=CertifiedCrop[[#This Row],[3. Variété**]]),0)),FALSE,TRUE))</f>
        <v>0</v>
      </c>
      <c r="L677" s="21" t="s">
        <v>667</v>
      </c>
      <c r="M677" s="59" t="s">
        <v>667</v>
      </c>
      <c r="N677" s="59" t="s">
        <v>667</v>
      </c>
      <c r="O677" s="185">
        <f t="shared" si="20"/>
        <v>598</v>
      </c>
      <c r="P677" s="185">
        <f t="shared" si="21"/>
        <v>560</v>
      </c>
      <c r="Q677" s="165" t="str">
        <f ca="1">IFERROR((VLOOKUP(A677,GM_Table,8,FALSE)-SUMIFS(D:D,A:A,A677,B:B,B677,C:C,C677)),"")</f>
        <v/>
      </c>
      <c r="R677" s="165" t="str">
        <f ca="1">IFERROR(CONCATENATE(VLOOKUP(A677,GM_Table,12,FALSE)," ",(VLOOKUP(A677,GM_Table,13,FALSE))),"")</f>
        <v/>
      </c>
    </row>
    <row r="678" spans="1:18" ht="15" x14ac:dyDescent="0.2">
      <c r="A678" s="155" t="s">
        <v>2457</v>
      </c>
      <c r="B678" s="169" t="s">
        <v>2985</v>
      </c>
      <c r="C678" s="169" t="s">
        <v>667</v>
      </c>
      <c r="D678" s="275">
        <v>2</v>
      </c>
      <c r="E678" s="285">
        <v>1150</v>
      </c>
      <c r="F678" s="285">
        <v>1000</v>
      </c>
      <c r="G678" s="171">
        <v>0</v>
      </c>
      <c r="H678" s="172">
        <v>0</v>
      </c>
      <c r="I678" s="173">
        <v>0</v>
      </c>
      <c r="J678" s="164" t="b">
        <f>IF(ISBLANK(CertifiedCrop[[#This Row],[1. Identifiant interne d’exploitation agricole*]]),"",IF(ISERROR(MATCH(CertifiedCrop[[#This Row],[1. Identifiant interne d’exploitation agricole*]],GroupMember[1. Identifiant interne d’exploitation agricole*],0)),FALSE,TRUE))</f>
        <v>1</v>
      </c>
      <c r="K678" s="164" t="b">
        <f t="array" ref="K678">IF(ISBLANK(CertifiedCrop[[#This Row],[2. Produit agricole certifié*]]),"",IF(ISERROR(MATCH(1,(#REF!=CertifiedCrop[[#This Row],[2. Produit agricole certifié*]])*(#REF!=CertifiedCrop[[#This Row],[3. Variété**]]),0)),FALSE,TRUE))</f>
        <v>0</v>
      </c>
      <c r="L678" s="21" t="s">
        <v>667</v>
      </c>
      <c r="M678" s="59" t="s">
        <v>667</v>
      </c>
      <c r="N678" s="59" t="s">
        <v>667</v>
      </c>
      <c r="O678" s="185">
        <f t="shared" si="20"/>
        <v>575</v>
      </c>
      <c r="P678" s="185">
        <f t="shared" si="21"/>
        <v>500</v>
      </c>
      <c r="Q678" s="165" t="str">
        <f ca="1">IFERROR((VLOOKUP(A678,GM_Table,8,FALSE)-SUMIFS(D:D,A:A,A678,B:B,B678,C:C,C678)),"")</f>
        <v/>
      </c>
      <c r="R678" s="165" t="str">
        <f ca="1">IFERROR(CONCATENATE(VLOOKUP(A678,GM_Table,12,FALSE)," ",(VLOOKUP(A678,GM_Table,13,FALSE))),"")</f>
        <v/>
      </c>
    </row>
    <row r="679" spans="1:18" ht="15" x14ac:dyDescent="0.2">
      <c r="A679" s="155" t="s">
        <v>2459</v>
      </c>
      <c r="B679" s="169" t="s">
        <v>2985</v>
      </c>
      <c r="C679" s="169" t="s">
        <v>667</v>
      </c>
      <c r="D679" s="275">
        <v>1</v>
      </c>
      <c r="E679" s="285">
        <v>598</v>
      </c>
      <c r="F679" s="285">
        <v>548</v>
      </c>
      <c r="G679" s="171">
        <v>0</v>
      </c>
      <c r="H679" s="172">
        <v>0</v>
      </c>
      <c r="I679" s="173">
        <v>0</v>
      </c>
      <c r="J679" s="164" t="b">
        <f>IF(ISBLANK(CertifiedCrop[[#This Row],[1. Identifiant interne d’exploitation agricole*]]),"",IF(ISERROR(MATCH(CertifiedCrop[[#This Row],[1. Identifiant interne d’exploitation agricole*]],GroupMember[1. Identifiant interne d’exploitation agricole*],0)),FALSE,TRUE))</f>
        <v>1</v>
      </c>
      <c r="K679" s="164" t="b">
        <f t="array" ref="K679">IF(ISBLANK(CertifiedCrop[[#This Row],[2. Produit agricole certifié*]]),"",IF(ISERROR(MATCH(1,(#REF!=CertifiedCrop[[#This Row],[2. Produit agricole certifié*]])*(#REF!=CertifiedCrop[[#This Row],[3. Variété**]]),0)),FALSE,TRUE))</f>
        <v>0</v>
      </c>
      <c r="L679" s="21" t="s">
        <v>667</v>
      </c>
      <c r="M679" s="59" t="s">
        <v>667</v>
      </c>
      <c r="N679" s="59" t="s">
        <v>667</v>
      </c>
      <c r="O679" s="185">
        <f t="shared" si="20"/>
        <v>598</v>
      </c>
      <c r="P679" s="185">
        <f t="shared" si="21"/>
        <v>548</v>
      </c>
      <c r="Q679" s="165" t="str">
        <f ca="1">IFERROR((VLOOKUP(A679,GM_Table,8,FALSE)-SUMIFS(D:D,A:A,A679,B:B,B679,C:C,C679)),"")</f>
        <v/>
      </c>
      <c r="R679" s="165" t="str">
        <f ca="1">IFERROR(CONCATENATE(VLOOKUP(A679,GM_Table,12,FALSE)," ",(VLOOKUP(A679,GM_Table,13,FALSE))),"")</f>
        <v/>
      </c>
    </row>
    <row r="680" spans="1:18" ht="15" x14ac:dyDescent="0.2">
      <c r="A680" s="155" t="s">
        <v>2460</v>
      </c>
      <c r="B680" s="169" t="s">
        <v>2985</v>
      </c>
      <c r="C680" s="169" t="s">
        <v>667</v>
      </c>
      <c r="D680" s="275">
        <v>2</v>
      </c>
      <c r="E680" s="285">
        <v>1194</v>
      </c>
      <c r="F680" s="285">
        <v>1100</v>
      </c>
      <c r="G680" s="171">
        <v>0</v>
      </c>
      <c r="H680" s="172">
        <v>0</v>
      </c>
      <c r="I680" s="173">
        <v>0</v>
      </c>
      <c r="J680" s="164" t="b">
        <f>IF(ISBLANK(CertifiedCrop[[#This Row],[1. Identifiant interne d’exploitation agricole*]]),"",IF(ISERROR(MATCH(CertifiedCrop[[#This Row],[1. Identifiant interne d’exploitation agricole*]],GroupMember[1. Identifiant interne d’exploitation agricole*],0)),FALSE,TRUE))</f>
        <v>1</v>
      </c>
      <c r="K680" s="164" t="b">
        <f t="array" ref="K680">IF(ISBLANK(CertifiedCrop[[#This Row],[2. Produit agricole certifié*]]),"",IF(ISERROR(MATCH(1,(#REF!=CertifiedCrop[[#This Row],[2. Produit agricole certifié*]])*(#REF!=CertifiedCrop[[#This Row],[3. Variété**]]),0)),FALSE,TRUE))</f>
        <v>0</v>
      </c>
      <c r="L680" s="21" t="s">
        <v>667</v>
      </c>
      <c r="M680" s="59" t="s">
        <v>667</v>
      </c>
      <c r="N680" s="59" t="s">
        <v>667</v>
      </c>
      <c r="O680" s="185">
        <f t="shared" si="20"/>
        <v>597</v>
      </c>
      <c r="P680" s="185">
        <f t="shared" si="21"/>
        <v>550</v>
      </c>
      <c r="Q680" s="165" t="str">
        <f ca="1">IFERROR((VLOOKUP(A680,GM_Table,8,FALSE)-SUMIFS(D:D,A:A,A680,B:B,B680,C:C,C680)),"")</f>
        <v/>
      </c>
      <c r="R680" s="165" t="str">
        <f ca="1">IFERROR(CONCATENATE(VLOOKUP(A680,GM_Table,12,FALSE)," ",(VLOOKUP(A680,GM_Table,13,FALSE))),"")</f>
        <v/>
      </c>
    </row>
    <row r="681" spans="1:18" ht="15" x14ac:dyDescent="0.2">
      <c r="A681" s="155" t="s">
        <v>2463</v>
      </c>
      <c r="B681" s="169" t="s">
        <v>2985</v>
      </c>
      <c r="C681" s="169" t="s">
        <v>667</v>
      </c>
      <c r="D681" s="275">
        <v>20</v>
      </c>
      <c r="E681" s="285">
        <v>11960</v>
      </c>
      <c r="F681" s="285">
        <v>11060</v>
      </c>
      <c r="G681" s="171">
        <v>0</v>
      </c>
      <c r="H681" s="172">
        <v>0</v>
      </c>
      <c r="I681" s="173">
        <v>0</v>
      </c>
      <c r="J681" s="164" t="b">
        <f>IF(ISBLANK(CertifiedCrop[[#This Row],[1. Identifiant interne d’exploitation agricole*]]),"",IF(ISERROR(MATCH(CertifiedCrop[[#This Row],[1. Identifiant interne d’exploitation agricole*]],GroupMember[1. Identifiant interne d’exploitation agricole*],0)),FALSE,TRUE))</f>
        <v>1</v>
      </c>
      <c r="K681" s="164" t="b">
        <f t="array" ref="K681">IF(ISBLANK(CertifiedCrop[[#This Row],[2. Produit agricole certifié*]]),"",IF(ISERROR(MATCH(1,(#REF!=CertifiedCrop[[#This Row],[2. Produit agricole certifié*]])*(#REF!=CertifiedCrop[[#This Row],[3. Variété**]]),0)),FALSE,TRUE))</f>
        <v>0</v>
      </c>
      <c r="L681" s="21" t="s">
        <v>667</v>
      </c>
      <c r="M681" s="59" t="s">
        <v>667</v>
      </c>
      <c r="N681" s="59" t="s">
        <v>667</v>
      </c>
      <c r="O681" s="185">
        <f t="shared" si="20"/>
        <v>598</v>
      </c>
      <c r="P681" s="185">
        <f t="shared" si="21"/>
        <v>553</v>
      </c>
      <c r="Q681" s="165" t="str">
        <f ca="1">IFERROR((VLOOKUP(A681,GM_Table,8,FALSE)-SUMIFS(D:D,A:A,A681,B:B,B681,C:C,C681)),"")</f>
        <v/>
      </c>
      <c r="R681" s="165" t="str">
        <f ca="1">IFERROR(CONCATENATE(VLOOKUP(A681,GM_Table,12,FALSE)," ",(VLOOKUP(A681,GM_Table,13,FALSE))),"")</f>
        <v/>
      </c>
    </row>
    <row r="682" spans="1:18" ht="15" x14ac:dyDescent="0.2">
      <c r="A682" s="155" t="s">
        <v>2466</v>
      </c>
      <c r="B682" s="169" t="s">
        <v>2985</v>
      </c>
      <c r="C682" s="169" t="s">
        <v>667</v>
      </c>
      <c r="D682" s="275">
        <v>2</v>
      </c>
      <c r="E682" s="285">
        <v>1189</v>
      </c>
      <c r="F682" s="285">
        <v>1120</v>
      </c>
      <c r="G682" s="171">
        <v>0</v>
      </c>
      <c r="H682" s="172">
        <v>0</v>
      </c>
      <c r="I682" s="173">
        <v>0</v>
      </c>
      <c r="J682" s="164" t="b">
        <f>IF(ISBLANK(CertifiedCrop[[#This Row],[1. Identifiant interne d’exploitation agricole*]]),"",IF(ISERROR(MATCH(CertifiedCrop[[#This Row],[1. Identifiant interne d’exploitation agricole*]],GroupMember[1. Identifiant interne d’exploitation agricole*],0)),FALSE,TRUE))</f>
        <v>1</v>
      </c>
      <c r="K682" s="164" t="b">
        <f t="array" ref="K682">IF(ISBLANK(CertifiedCrop[[#This Row],[2. Produit agricole certifié*]]),"",IF(ISERROR(MATCH(1,(#REF!=CertifiedCrop[[#This Row],[2. Produit agricole certifié*]])*(#REF!=CertifiedCrop[[#This Row],[3. Variété**]]),0)),FALSE,TRUE))</f>
        <v>0</v>
      </c>
      <c r="L682" s="21" t="s">
        <v>667</v>
      </c>
      <c r="M682" s="59" t="s">
        <v>667</v>
      </c>
      <c r="N682" s="59" t="s">
        <v>667</v>
      </c>
      <c r="O682" s="185">
        <f t="shared" si="20"/>
        <v>594.5</v>
      </c>
      <c r="P682" s="185">
        <f t="shared" si="21"/>
        <v>560</v>
      </c>
      <c r="Q682" s="165" t="str">
        <f ca="1">IFERROR((VLOOKUP(A682,GM_Table,8,FALSE)-SUMIFS(D:D,A:A,A682,B:B,B682,C:C,C682)),"")</f>
        <v/>
      </c>
      <c r="R682" s="165" t="str">
        <f ca="1">IFERROR(CONCATENATE(VLOOKUP(A682,GM_Table,12,FALSE)," ",(VLOOKUP(A682,GM_Table,13,FALSE))),"")</f>
        <v/>
      </c>
    </row>
    <row r="683" spans="1:18" ht="15" x14ac:dyDescent="0.2">
      <c r="A683" s="155" t="s">
        <v>2468</v>
      </c>
      <c r="B683" s="169" t="s">
        <v>2985</v>
      </c>
      <c r="C683" s="169" t="s">
        <v>667</v>
      </c>
      <c r="D683" s="275">
        <v>2</v>
      </c>
      <c r="E683" s="285">
        <v>1196</v>
      </c>
      <c r="F683" s="285">
        <v>1100</v>
      </c>
      <c r="G683" s="171">
        <v>0</v>
      </c>
      <c r="H683" s="172">
        <v>0</v>
      </c>
      <c r="I683" s="173">
        <v>0</v>
      </c>
      <c r="J683" s="164" t="b">
        <f>IF(ISBLANK(CertifiedCrop[[#This Row],[1. Identifiant interne d’exploitation agricole*]]),"",IF(ISERROR(MATCH(CertifiedCrop[[#This Row],[1. Identifiant interne d’exploitation agricole*]],GroupMember[1. Identifiant interne d’exploitation agricole*],0)),FALSE,TRUE))</f>
        <v>1</v>
      </c>
      <c r="K683" s="164" t="b">
        <f t="array" ref="K683">IF(ISBLANK(CertifiedCrop[[#This Row],[2. Produit agricole certifié*]]),"",IF(ISERROR(MATCH(1,(#REF!=CertifiedCrop[[#This Row],[2. Produit agricole certifié*]])*(#REF!=CertifiedCrop[[#This Row],[3. Variété**]]),0)),FALSE,TRUE))</f>
        <v>0</v>
      </c>
      <c r="L683" s="21" t="s">
        <v>667</v>
      </c>
      <c r="M683" s="59" t="s">
        <v>667</v>
      </c>
      <c r="N683" s="59" t="s">
        <v>667</v>
      </c>
      <c r="O683" s="185">
        <f t="shared" si="20"/>
        <v>598</v>
      </c>
      <c r="P683" s="185">
        <f t="shared" si="21"/>
        <v>550</v>
      </c>
      <c r="Q683" s="165" t="str">
        <f ca="1">IFERROR((VLOOKUP(A683,GM_Table,8,FALSE)-SUMIFS(D:D,A:A,A683,B:B,B683,C:C,C683)),"")</f>
        <v/>
      </c>
      <c r="R683" s="165" t="str">
        <f ca="1">IFERROR(CONCATENATE(VLOOKUP(A683,GM_Table,12,FALSE)," ",(VLOOKUP(A683,GM_Table,13,FALSE))),"")</f>
        <v/>
      </c>
    </row>
    <row r="684" spans="1:18" ht="15" x14ac:dyDescent="0.2">
      <c r="A684" s="155" t="s">
        <v>2471</v>
      </c>
      <c r="B684" s="169" t="s">
        <v>2985</v>
      </c>
      <c r="C684" s="169" t="s">
        <v>667</v>
      </c>
      <c r="D684" s="275">
        <v>2</v>
      </c>
      <c r="E684" s="285">
        <v>1194</v>
      </c>
      <c r="F684" s="285">
        <v>1100</v>
      </c>
      <c r="G684" s="171">
        <v>0</v>
      </c>
      <c r="H684" s="172">
        <v>0</v>
      </c>
      <c r="I684" s="173">
        <v>0</v>
      </c>
      <c r="J684" s="164" t="b">
        <f>IF(ISBLANK(CertifiedCrop[[#This Row],[1. Identifiant interne d’exploitation agricole*]]),"",IF(ISERROR(MATCH(CertifiedCrop[[#This Row],[1. Identifiant interne d’exploitation agricole*]],GroupMember[1. Identifiant interne d’exploitation agricole*],0)),FALSE,TRUE))</f>
        <v>1</v>
      </c>
      <c r="K684" s="164" t="b">
        <f t="array" ref="K684">IF(ISBLANK(CertifiedCrop[[#This Row],[2. Produit agricole certifié*]]),"",IF(ISERROR(MATCH(1,(#REF!=CertifiedCrop[[#This Row],[2. Produit agricole certifié*]])*(#REF!=CertifiedCrop[[#This Row],[3. Variété**]]),0)),FALSE,TRUE))</f>
        <v>0</v>
      </c>
      <c r="L684" s="21" t="s">
        <v>667</v>
      </c>
      <c r="M684" s="59" t="s">
        <v>667</v>
      </c>
      <c r="N684" s="59" t="s">
        <v>667</v>
      </c>
      <c r="O684" s="185">
        <f t="shared" si="20"/>
        <v>597</v>
      </c>
      <c r="P684" s="185">
        <f t="shared" si="21"/>
        <v>550</v>
      </c>
      <c r="Q684" s="165" t="str">
        <f ca="1">IFERROR((VLOOKUP(A684,GM_Table,8,FALSE)-SUMIFS(D:D,A:A,A684,B:B,B684,C:C,C684)),"")</f>
        <v/>
      </c>
      <c r="R684" s="165" t="str">
        <f ca="1">IFERROR(CONCATENATE(VLOOKUP(A684,GM_Table,12,FALSE)," ",(VLOOKUP(A684,GM_Table,13,FALSE))),"")</f>
        <v/>
      </c>
    </row>
    <row r="685" spans="1:18" ht="15" x14ac:dyDescent="0.2">
      <c r="A685" s="155" t="s">
        <v>2474</v>
      </c>
      <c r="B685" s="169" t="s">
        <v>2985</v>
      </c>
      <c r="C685" s="169" t="s">
        <v>667</v>
      </c>
      <c r="D685" s="275">
        <v>2</v>
      </c>
      <c r="E685" s="285">
        <v>1186</v>
      </c>
      <c r="F685" s="285">
        <v>1100</v>
      </c>
      <c r="G685" s="171">
        <v>0</v>
      </c>
      <c r="H685" s="172">
        <v>0</v>
      </c>
      <c r="I685" s="173">
        <v>0</v>
      </c>
      <c r="J685" s="164" t="b">
        <f>IF(ISBLANK(CertifiedCrop[[#This Row],[1. Identifiant interne d’exploitation agricole*]]),"",IF(ISERROR(MATCH(CertifiedCrop[[#This Row],[1. Identifiant interne d’exploitation agricole*]],GroupMember[1. Identifiant interne d’exploitation agricole*],0)),FALSE,TRUE))</f>
        <v>1</v>
      </c>
      <c r="K685" s="164" t="b">
        <f t="array" ref="K685">IF(ISBLANK(CertifiedCrop[[#This Row],[2. Produit agricole certifié*]]),"",IF(ISERROR(MATCH(1,(#REF!=CertifiedCrop[[#This Row],[2. Produit agricole certifié*]])*(#REF!=CertifiedCrop[[#This Row],[3. Variété**]]),0)),FALSE,TRUE))</f>
        <v>0</v>
      </c>
      <c r="L685" s="21" t="s">
        <v>667</v>
      </c>
      <c r="M685" s="59" t="s">
        <v>667</v>
      </c>
      <c r="N685" s="59" t="s">
        <v>667</v>
      </c>
      <c r="O685" s="185">
        <f t="shared" si="20"/>
        <v>593</v>
      </c>
      <c r="P685" s="185">
        <f t="shared" si="21"/>
        <v>550</v>
      </c>
      <c r="Q685" s="165" t="str">
        <f ca="1">IFERROR((VLOOKUP(A685,GM_Table,8,FALSE)-SUMIFS(D:D,A:A,A685,B:B,B685,C:C,C685)),"")</f>
        <v/>
      </c>
      <c r="R685" s="165" t="str">
        <f ca="1">IFERROR(CONCATENATE(VLOOKUP(A685,GM_Table,12,FALSE)," ",(VLOOKUP(A685,GM_Table,13,FALSE))),"")</f>
        <v/>
      </c>
    </row>
    <row r="686" spans="1:18" ht="15" x14ac:dyDescent="0.2">
      <c r="A686" s="155" t="s">
        <v>2476</v>
      </c>
      <c r="B686" s="169" t="s">
        <v>2985</v>
      </c>
      <c r="C686" s="169" t="s">
        <v>667</v>
      </c>
      <c r="D686" s="275">
        <v>1</v>
      </c>
      <c r="E686" s="285">
        <v>575</v>
      </c>
      <c r="F686" s="285">
        <v>500</v>
      </c>
      <c r="G686" s="171">
        <v>0</v>
      </c>
      <c r="H686" s="172">
        <v>0</v>
      </c>
      <c r="I686" s="173">
        <v>0</v>
      </c>
      <c r="J686" s="164" t="b">
        <f>IF(ISBLANK(CertifiedCrop[[#This Row],[1. Identifiant interne d’exploitation agricole*]]),"",IF(ISERROR(MATCH(CertifiedCrop[[#This Row],[1. Identifiant interne d’exploitation agricole*]],GroupMember[1. Identifiant interne d’exploitation agricole*],0)),FALSE,TRUE))</f>
        <v>1</v>
      </c>
      <c r="K686" s="164" t="b">
        <f t="array" ref="K686">IF(ISBLANK(CertifiedCrop[[#This Row],[2. Produit agricole certifié*]]),"",IF(ISERROR(MATCH(1,(#REF!=CertifiedCrop[[#This Row],[2. Produit agricole certifié*]])*(#REF!=CertifiedCrop[[#This Row],[3. Variété**]]),0)),FALSE,TRUE))</f>
        <v>0</v>
      </c>
      <c r="L686" s="21" t="s">
        <v>667</v>
      </c>
      <c r="M686" s="59" t="s">
        <v>667</v>
      </c>
      <c r="N686" s="59" t="s">
        <v>667</v>
      </c>
      <c r="O686" s="185">
        <f t="shared" si="20"/>
        <v>575</v>
      </c>
      <c r="P686" s="185">
        <f t="shared" si="21"/>
        <v>500</v>
      </c>
      <c r="Q686" s="165" t="str">
        <f ca="1">IFERROR((VLOOKUP(A686,GM_Table,8,FALSE)-SUMIFS(D:D,A:A,A686,B:B,B686,C:C,C686)),"")</f>
        <v/>
      </c>
      <c r="R686" s="165" t="str">
        <f ca="1">IFERROR(CONCATENATE(VLOOKUP(A686,GM_Table,12,FALSE)," ",(VLOOKUP(A686,GM_Table,13,FALSE))),"")</f>
        <v/>
      </c>
    </row>
    <row r="687" spans="1:18" ht="15" x14ac:dyDescent="0.2">
      <c r="A687" s="155" t="s">
        <v>2478</v>
      </c>
      <c r="B687" s="169" t="s">
        <v>2985</v>
      </c>
      <c r="C687" s="169" t="s">
        <v>667</v>
      </c>
      <c r="D687" s="275">
        <v>2</v>
      </c>
      <c r="E687" s="285">
        <v>1195</v>
      </c>
      <c r="F687" s="285">
        <v>1100</v>
      </c>
      <c r="G687" s="171">
        <v>0</v>
      </c>
      <c r="H687" s="172">
        <v>0</v>
      </c>
      <c r="I687" s="173">
        <v>0</v>
      </c>
      <c r="J687" s="164" t="b">
        <f>IF(ISBLANK(CertifiedCrop[[#This Row],[1. Identifiant interne d’exploitation agricole*]]),"",IF(ISERROR(MATCH(CertifiedCrop[[#This Row],[1. Identifiant interne d’exploitation agricole*]],GroupMember[1. Identifiant interne d’exploitation agricole*],0)),FALSE,TRUE))</f>
        <v>1</v>
      </c>
      <c r="K687" s="164" t="b">
        <f t="array" ref="K687">IF(ISBLANK(CertifiedCrop[[#This Row],[2. Produit agricole certifié*]]),"",IF(ISERROR(MATCH(1,(#REF!=CertifiedCrop[[#This Row],[2. Produit agricole certifié*]])*(#REF!=CertifiedCrop[[#This Row],[3. Variété**]]),0)),FALSE,TRUE))</f>
        <v>0</v>
      </c>
      <c r="L687" s="21" t="s">
        <v>667</v>
      </c>
      <c r="M687" s="59" t="s">
        <v>667</v>
      </c>
      <c r="N687" s="59" t="s">
        <v>667</v>
      </c>
      <c r="O687" s="185">
        <f t="shared" si="20"/>
        <v>597.5</v>
      </c>
      <c r="P687" s="185">
        <f t="shared" si="21"/>
        <v>550</v>
      </c>
      <c r="Q687" s="165" t="str">
        <f ca="1">IFERROR((VLOOKUP(A687,GM_Table,8,FALSE)-SUMIFS(D:D,A:A,A687,B:B,B687,C:C,C687)),"")</f>
        <v/>
      </c>
      <c r="R687" s="165" t="str">
        <f ca="1">IFERROR(CONCATENATE(VLOOKUP(A687,GM_Table,12,FALSE)," ",(VLOOKUP(A687,GM_Table,13,FALSE))),"")</f>
        <v/>
      </c>
    </row>
    <row r="688" spans="1:18" ht="15" x14ac:dyDescent="0.2">
      <c r="A688" s="155" t="s">
        <v>2480</v>
      </c>
      <c r="B688" s="169" t="s">
        <v>2985</v>
      </c>
      <c r="C688" s="169" t="s">
        <v>667</v>
      </c>
      <c r="D688" s="275">
        <v>1</v>
      </c>
      <c r="E688" s="285">
        <v>575</v>
      </c>
      <c r="F688" s="285">
        <v>500</v>
      </c>
      <c r="G688" s="171">
        <v>0</v>
      </c>
      <c r="H688" s="172">
        <v>0</v>
      </c>
      <c r="I688" s="173">
        <v>0</v>
      </c>
      <c r="J688" s="164" t="b">
        <f>IF(ISBLANK(CertifiedCrop[[#This Row],[1. Identifiant interne d’exploitation agricole*]]),"",IF(ISERROR(MATCH(CertifiedCrop[[#This Row],[1. Identifiant interne d’exploitation agricole*]],GroupMember[1. Identifiant interne d’exploitation agricole*],0)),FALSE,TRUE))</f>
        <v>1</v>
      </c>
      <c r="K688" s="164" t="b">
        <f t="array" ref="K688">IF(ISBLANK(CertifiedCrop[[#This Row],[2. Produit agricole certifié*]]),"",IF(ISERROR(MATCH(1,(#REF!=CertifiedCrop[[#This Row],[2. Produit agricole certifié*]])*(#REF!=CertifiedCrop[[#This Row],[3. Variété**]]),0)),FALSE,TRUE))</f>
        <v>0</v>
      </c>
      <c r="L688" s="21" t="s">
        <v>667</v>
      </c>
      <c r="M688" s="59" t="s">
        <v>667</v>
      </c>
      <c r="N688" s="59" t="s">
        <v>667</v>
      </c>
      <c r="O688" s="185">
        <f t="shared" si="20"/>
        <v>575</v>
      </c>
      <c r="P688" s="185">
        <f t="shared" si="21"/>
        <v>500</v>
      </c>
      <c r="Q688" s="165" t="str">
        <f ca="1">IFERROR((VLOOKUP(A688,GM_Table,8,FALSE)-SUMIFS(D:D,A:A,A688,B:B,B688,C:C,C688)),"")</f>
        <v/>
      </c>
      <c r="R688" s="165" t="str">
        <f ca="1">IFERROR(CONCATENATE(VLOOKUP(A688,GM_Table,12,FALSE)," ",(VLOOKUP(A688,GM_Table,13,FALSE))),"")</f>
        <v/>
      </c>
    </row>
    <row r="689" spans="1:18" ht="15" x14ac:dyDescent="0.2">
      <c r="A689" s="155" t="s">
        <v>2482</v>
      </c>
      <c r="B689" s="169" t="s">
        <v>2985</v>
      </c>
      <c r="C689" s="169" t="s">
        <v>667</v>
      </c>
      <c r="D689" s="275">
        <v>2</v>
      </c>
      <c r="E689" s="285">
        <v>1194</v>
      </c>
      <c r="F689" s="285">
        <v>1100</v>
      </c>
      <c r="G689" s="171">
        <v>0</v>
      </c>
      <c r="H689" s="172">
        <v>0</v>
      </c>
      <c r="I689" s="173">
        <v>0</v>
      </c>
      <c r="J689" s="164" t="b">
        <f>IF(ISBLANK(CertifiedCrop[[#This Row],[1. Identifiant interne d’exploitation agricole*]]),"",IF(ISERROR(MATCH(CertifiedCrop[[#This Row],[1. Identifiant interne d’exploitation agricole*]],GroupMember[1. Identifiant interne d’exploitation agricole*],0)),FALSE,TRUE))</f>
        <v>1</v>
      </c>
      <c r="K689" s="164" t="b">
        <f t="array" ref="K689">IF(ISBLANK(CertifiedCrop[[#This Row],[2. Produit agricole certifié*]]),"",IF(ISERROR(MATCH(1,(#REF!=CertifiedCrop[[#This Row],[2. Produit agricole certifié*]])*(#REF!=CertifiedCrop[[#This Row],[3. Variété**]]),0)),FALSE,TRUE))</f>
        <v>0</v>
      </c>
      <c r="L689" s="21" t="s">
        <v>667</v>
      </c>
      <c r="M689" s="59" t="s">
        <v>667</v>
      </c>
      <c r="N689" s="59" t="s">
        <v>667</v>
      </c>
      <c r="O689" s="185">
        <f t="shared" si="20"/>
        <v>597</v>
      </c>
      <c r="P689" s="185">
        <f t="shared" si="21"/>
        <v>550</v>
      </c>
      <c r="Q689" s="165" t="str">
        <f ca="1">IFERROR((VLOOKUP(A689,GM_Table,8,FALSE)-SUMIFS(D:D,A:A,A689,B:B,B689,C:C,C689)),"")</f>
        <v/>
      </c>
      <c r="R689" s="165" t="str">
        <f ca="1">IFERROR(CONCATENATE(VLOOKUP(A689,GM_Table,12,FALSE)," ",(VLOOKUP(A689,GM_Table,13,FALSE))),"")</f>
        <v/>
      </c>
    </row>
    <row r="690" spans="1:18" ht="15" x14ac:dyDescent="0.2">
      <c r="A690" s="155" t="s">
        <v>2484</v>
      </c>
      <c r="B690" s="169" t="s">
        <v>2985</v>
      </c>
      <c r="C690" s="169" t="s">
        <v>667</v>
      </c>
      <c r="D690" s="275">
        <v>2</v>
      </c>
      <c r="E690" s="285">
        <v>1150</v>
      </c>
      <c r="F690" s="285">
        <v>1000</v>
      </c>
      <c r="G690" s="171">
        <v>0</v>
      </c>
      <c r="H690" s="172">
        <v>0</v>
      </c>
      <c r="I690" s="173">
        <v>0</v>
      </c>
      <c r="J690" s="164" t="b">
        <f>IF(ISBLANK(CertifiedCrop[[#This Row],[1. Identifiant interne d’exploitation agricole*]]),"",IF(ISERROR(MATCH(CertifiedCrop[[#This Row],[1. Identifiant interne d’exploitation agricole*]],GroupMember[1. Identifiant interne d’exploitation agricole*],0)),FALSE,TRUE))</f>
        <v>1</v>
      </c>
      <c r="K690" s="164" t="b">
        <f t="array" ref="K690">IF(ISBLANK(CertifiedCrop[[#This Row],[2. Produit agricole certifié*]]),"",IF(ISERROR(MATCH(1,(#REF!=CertifiedCrop[[#This Row],[2. Produit agricole certifié*]])*(#REF!=CertifiedCrop[[#This Row],[3. Variété**]]),0)),FALSE,TRUE))</f>
        <v>0</v>
      </c>
      <c r="L690" s="21" t="s">
        <v>667</v>
      </c>
      <c r="M690" s="59" t="s">
        <v>667</v>
      </c>
      <c r="N690" s="59" t="s">
        <v>667</v>
      </c>
      <c r="O690" s="185">
        <f t="shared" si="20"/>
        <v>575</v>
      </c>
      <c r="P690" s="185">
        <f t="shared" si="21"/>
        <v>500</v>
      </c>
      <c r="Q690" s="165" t="str">
        <f ca="1">IFERROR((VLOOKUP(A690,GM_Table,8,FALSE)-SUMIFS(D:D,A:A,A690,B:B,B690,C:C,C690)),"")</f>
        <v/>
      </c>
      <c r="R690" s="165" t="str">
        <f ca="1">IFERROR(CONCATENATE(VLOOKUP(A690,GM_Table,12,FALSE)," ",(VLOOKUP(A690,GM_Table,13,FALSE))),"")</f>
        <v/>
      </c>
    </row>
    <row r="691" spans="1:18" ht="15" x14ac:dyDescent="0.2">
      <c r="A691" s="155" t="s">
        <v>2485</v>
      </c>
      <c r="B691" s="169" t="s">
        <v>2985</v>
      </c>
      <c r="C691" s="169" t="s">
        <v>667</v>
      </c>
      <c r="D691" s="275">
        <v>2</v>
      </c>
      <c r="E691" s="285">
        <v>1195</v>
      </c>
      <c r="F691" s="285">
        <v>1100</v>
      </c>
      <c r="G691" s="171">
        <v>0</v>
      </c>
      <c r="H691" s="172">
        <v>0</v>
      </c>
      <c r="I691" s="173">
        <v>0</v>
      </c>
      <c r="J691" s="164" t="b">
        <f>IF(ISBLANK(CertifiedCrop[[#This Row],[1. Identifiant interne d’exploitation agricole*]]),"",IF(ISERROR(MATCH(CertifiedCrop[[#This Row],[1. Identifiant interne d’exploitation agricole*]],GroupMember[1. Identifiant interne d’exploitation agricole*],0)),FALSE,TRUE))</f>
        <v>1</v>
      </c>
      <c r="K691" s="164" t="b">
        <f t="array" ref="K691">IF(ISBLANK(CertifiedCrop[[#This Row],[2. Produit agricole certifié*]]),"",IF(ISERROR(MATCH(1,(#REF!=CertifiedCrop[[#This Row],[2. Produit agricole certifié*]])*(#REF!=CertifiedCrop[[#This Row],[3. Variété**]]),0)),FALSE,TRUE))</f>
        <v>0</v>
      </c>
      <c r="L691" s="21" t="s">
        <v>667</v>
      </c>
      <c r="M691" s="59" t="s">
        <v>667</v>
      </c>
      <c r="N691" s="59" t="s">
        <v>667</v>
      </c>
      <c r="O691" s="185">
        <f t="shared" ref="O691:O754" si="22">IFERROR(E691/D691,"")</f>
        <v>597.5</v>
      </c>
      <c r="P691" s="185">
        <f t="shared" ref="P691:P754" si="23">IFERROR(F691/D691,"")</f>
        <v>550</v>
      </c>
      <c r="Q691" s="165" t="str">
        <f ca="1">IFERROR((VLOOKUP(A691,GM_Table,8,FALSE)-SUMIFS(D:D,A:A,A691,B:B,B691,C:C,C691)),"")</f>
        <v/>
      </c>
      <c r="R691" s="165" t="str">
        <f ca="1">IFERROR(CONCATENATE(VLOOKUP(A691,GM_Table,12,FALSE)," ",(VLOOKUP(A691,GM_Table,13,FALSE))),"")</f>
        <v/>
      </c>
    </row>
    <row r="692" spans="1:18" ht="15" x14ac:dyDescent="0.2">
      <c r="A692" s="155" t="s">
        <v>2487</v>
      </c>
      <c r="B692" s="169" t="s">
        <v>2985</v>
      </c>
      <c r="C692" s="169" t="s">
        <v>667</v>
      </c>
      <c r="D692" s="275">
        <v>1</v>
      </c>
      <c r="E692" s="285">
        <v>589</v>
      </c>
      <c r="F692" s="285">
        <v>565</v>
      </c>
      <c r="G692" s="171">
        <v>0</v>
      </c>
      <c r="H692" s="172">
        <v>0</v>
      </c>
      <c r="I692" s="173">
        <v>0</v>
      </c>
      <c r="J692" s="164" t="b">
        <f>IF(ISBLANK(CertifiedCrop[[#This Row],[1. Identifiant interne d’exploitation agricole*]]),"",IF(ISERROR(MATCH(CertifiedCrop[[#This Row],[1. Identifiant interne d’exploitation agricole*]],GroupMember[1. Identifiant interne d’exploitation agricole*],0)),FALSE,TRUE))</f>
        <v>1</v>
      </c>
      <c r="K692" s="164" t="b">
        <f t="array" ref="K692">IF(ISBLANK(CertifiedCrop[[#This Row],[2. Produit agricole certifié*]]),"",IF(ISERROR(MATCH(1,(#REF!=CertifiedCrop[[#This Row],[2. Produit agricole certifié*]])*(#REF!=CertifiedCrop[[#This Row],[3. Variété**]]),0)),FALSE,TRUE))</f>
        <v>0</v>
      </c>
      <c r="L692" s="21" t="s">
        <v>667</v>
      </c>
      <c r="M692" s="59" t="s">
        <v>667</v>
      </c>
      <c r="N692" s="59" t="s">
        <v>667</v>
      </c>
      <c r="O692" s="185">
        <f t="shared" si="22"/>
        <v>589</v>
      </c>
      <c r="P692" s="185">
        <f t="shared" si="23"/>
        <v>565</v>
      </c>
      <c r="Q692" s="165" t="str">
        <f ca="1">IFERROR((VLOOKUP(A692,GM_Table,8,FALSE)-SUMIFS(D:D,A:A,A692,B:B,B692,C:C,C692)),"")</f>
        <v/>
      </c>
      <c r="R692" s="165" t="str">
        <f ca="1">IFERROR(CONCATENATE(VLOOKUP(A692,GM_Table,12,FALSE)," ",(VLOOKUP(A692,GM_Table,13,FALSE))),"")</f>
        <v/>
      </c>
    </row>
    <row r="693" spans="1:18" ht="15" x14ac:dyDescent="0.2">
      <c r="A693" s="155" t="s">
        <v>2490</v>
      </c>
      <c r="B693" s="169" t="s">
        <v>2985</v>
      </c>
      <c r="C693" s="169" t="s">
        <v>667</v>
      </c>
      <c r="D693" s="275">
        <v>1</v>
      </c>
      <c r="E693" s="285">
        <v>575</v>
      </c>
      <c r="F693" s="285">
        <v>500</v>
      </c>
      <c r="G693" s="171">
        <v>0</v>
      </c>
      <c r="H693" s="172">
        <v>0</v>
      </c>
      <c r="I693" s="173">
        <v>0</v>
      </c>
      <c r="J693" s="164" t="b">
        <f>IF(ISBLANK(CertifiedCrop[[#This Row],[1. Identifiant interne d’exploitation agricole*]]),"",IF(ISERROR(MATCH(CertifiedCrop[[#This Row],[1. Identifiant interne d’exploitation agricole*]],GroupMember[1. Identifiant interne d’exploitation agricole*],0)),FALSE,TRUE))</f>
        <v>1</v>
      </c>
      <c r="K693" s="164" t="b">
        <f t="array" ref="K693">IF(ISBLANK(CertifiedCrop[[#This Row],[2. Produit agricole certifié*]]),"",IF(ISERROR(MATCH(1,(#REF!=CertifiedCrop[[#This Row],[2. Produit agricole certifié*]])*(#REF!=CertifiedCrop[[#This Row],[3. Variété**]]),0)),FALSE,TRUE))</f>
        <v>0</v>
      </c>
      <c r="L693" s="21" t="s">
        <v>667</v>
      </c>
      <c r="M693" s="59" t="s">
        <v>667</v>
      </c>
      <c r="N693" s="59" t="s">
        <v>667</v>
      </c>
      <c r="O693" s="185">
        <f t="shared" si="22"/>
        <v>575</v>
      </c>
      <c r="P693" s="185">
        <f t="shared" si="23"/>
        <v>500</v>
      </c>
      <c r="Q693" s="165" t="str">
        <f ca="1">IFERROR((VLOOKUP(A693,GM_Table,8,FALSE)-SUMIFS(D:D,A:A,A693,B:B,B693,C:C,C693)),"")</f>
        <v/>
      </c>
      <c r="R693" s="165" t="str">
        <f ca="1">IFERROR(CONCATENATE(VLOOKUP(A693,GM_Table,12,FALSE)," ",(VLOOKUP(A693,GM_Table,13,FALSE))),"")</f>
        <v/>
      </c>
    </row>
    <row r="694" spans="1:18" ht="15" x14ac:dyDescent="0.2">
      <c r="A694" s="155" t="s">
        <v>2492</v>
      </c>
      <c r="B694" s="169" t="s">
        <v>2985</v>
      </c>
      <c r="C694" s="169" t="s">
        <v>667</v>
      </c>
      <c r="D694" s="275">
        <v>2</v>
      </c>
      <c r="E694" s="285">
        <v>1198</v>
      </c>
      <c r="F694" s="285">
        <v>1100</v>
      </c>
      <c r="G694" s="171">
        <v>0</v>
      </c>
      <c r="H694" s="172">
        <v>0</v>
      </c>
      <c r="I694" s="173">
        <v>0</v>
      </c>
      <c r="J694" s="164" t="b">
        <f>IF(ISBLANK(CertifiedCrop[[#This Row],[1. Identifiant interne d’exploitation agricole*]]),"",IF(ISERROR(MATCH(CertifiedCrop[[#This Row],[1. Identifiant interne d’exploitation agricole*]],GroupMember[1. Identifiant interne d’exploitation agricole*],0)),FALSE,TRUE))</f>
        <v>1</v>
      </c>
      <c r="K694" s="164" t="b">
        <f t="array" ref="K694">IF(ISBLANK(CertifiedCrop[[#This Row],[2. Produit agricole certifié*]]),"",IF(ISERROR(MATCH(1,(#REF!=CertifiedCrop[[#This Row],[2. Produit agricole certifié*]])*(#REF!=CertifiedCrop[[#This Row],[3. Variété**]]),0)),FALSE,TRUE))</f>
        <v>0</v>
      </c>
      <c r="L694" s="21" t="s">
        <v>667</v>
      </c>
      <c r="M694" s="59" t="s">
        <v>667</v>
      </c>
      <c r="N694" s="59" t="s">
        <v>667</v>
      </c>
      <c r="O694" s="185">
        <f t="shared" si="22"/>
        <v>599</v>
      </c>
      <c r="P694" s="185">
        <f t="shared" si="23"/>
        <v>550</v>
      </c>
      <c r="Q694" s="165" t="str">
        <f ca="1">IFERROR((VLOOKUP(A694,GM_Table,8,FALSE)-SUMIFS(D:D,A:A,A694,B:B,B694,C:C,C694)),"")</f>
        <v/>
      </c>
      <c r="R694" s="165" t="str">
        <f ca="1">IFERROR(CONCATENATE(VLOOKUP(A694,GM_Table,12,FALSE)," ",(VLOOKUP(A694,GM_Table,13,FALSE))),"")</f>
        <v/>
      </c>
    </row>
    <row r="695" spans="1:18" ht="15" x14ac:dyDescent="0.2">
      <c r="A695" s="155" t="s">
        <v>2495</v>
      </c>
      <c r="B695" s="169" t="s">
        <v>2985</v>
      </c>
      <c r="C695" s="169" t="s">
        <v>667</v>
      </c>
      <c r="D695" s="275">
        <v>1</v>
      </c>
      <c r="E695" s="285">
        <v>575</v>
      </c>
      <c r="F695" s="285">
        <v>500</v>
      </c>
      <c r="G695" s="171">
        <v>0</v>
      </c>
      <c r="H695" s="172">
        <v>0</v>
      </c>
      <c r="I695" s="173">
        <v>0</v>
      </c>
      <c r="J695" s="164" t="b">
        <f>IF(ISBLANK(CertifiedCrop[[#This Row],[1. Identifiant interne d’exploitation agricole*]]),"",IF(ISERROR(MATCH(CertifiedCrop[[#This Row],[1. Identifiant interne d’exploitation agricole*]],GroupMember[1. Identifiant interne d’exploitation agricole*],0)),FALSE,TRUE))</f>
        <v>1</v>
      </c>
      <c r="K695" s="164" t="b">
        <f t="array" ref="K695">IF(ISBLANK(CertifiedCrop[[#This Row],[2. Produit agricole certifié*]]),"",IF(ISERROR(MATCH(1,(#REF!=CertifiedCrop[[#This Row],[2. Produit agricole certifié*]])*(#REF!=CertifiedCrop[[#This Row],[3. Variété**]]),0)),FALSE,TRUE))</f>
        <v>0</v>
      </c>
      <c r="L695" s="21" t="s">
        <v>667</v>
      </c>
      <c r="M695" s="59" t="s">
        <v>667</v>
      </c>
      <c r="N695" s="59" t="s">
        <v>667</v>
      </c>
      <c r="O695" s="185">
        <f t="shared" si="22"/>
        <v>575</v>
      </c>
      <c r="P695" s="185">
        <f t="shared" si="23"/>
        <v>500</v>
      </c>
      <c r="Q695" s="165" t="str">
        <f ca="1">IFERROR((VLOOKUP(A695,GM_Table,8,FALSE)-SUMIFS(D:D,A:A,A695,B:B,B695,C:C,C695)),"")</f>
        <v/>
      </c>
      <c r="R695" s="165" t="str">
        <f ca="1">IFERROR(CONCATENATE(VLOOKUP(A695,GM_Table,12,FALSE)," ",(VLOOKUP(A695,GM_Table,13,FALSE))),"")</f>
        <v/>
      </c>
    </row>
    <row r="696" spans="1:18" ht="15" x14ac:dyDescent="0.2">
      <c r="A696" s="155" t="s">
        <v>2496</v>
      </c>
      <c r="B696" s="169" t="s">
        <v>2985</v>
      </c>
      <c r="C696" s="169" t="s">
        <v>667</v>
      </c>
      <c r="D696" s="275">
        <v>1</v>
      </c>
      <c r="E696" s="285">
        <v>598</v>
      </c>
      <c r="F696" s="285">
        <v>568</v>
      </c>
      <c r="G696" s="171">
        <v>0</v>
      </c>
      <c r="H696" s="172">
        <v>0</v>
      </c>
      <c r="I696" s="173">
        <v>0</v>
      </c>
      <c r="J696" s="164" t="b">
        <f>IF(ISBLANK(CertifiedCrop[[#This Row],[1. Identifiant interne d’exploitation agricole*]]),"",IF(ISERROR(MATCH(CertifiedCrop[[#This Row],[1. Identifiant interne d’exploitation agricole*]],GroupMember[1. Identifiant interne d’exploitation agricole*],0)),FALSE,TRUE))</f>
        <v>1</v>
      </c>
      <c r="K696" s="164" t="b">
        <f t="array" ref="K696">IF(ISBLANK(CertifiedCrop[[#This Row],[2. Produit agricole certifié*]]),"",IF(ISERROR(MATCH(1,(#REF!=CertifiedCrop[[#This Row],[2. Produit agricole certifié*]])*(#REF!=CertifiedCrop[[#This Row],[3. Variété**]]),0)),FALSE,TRUE))</f>
        <v>0</v>
      </c>
      <c r="L696" s="21" t="s">
        <v>667</v>
      </c>
      <c r="M696" s="59" t="s">
        <v>667</v>
      </c>
      <c r="N696" s="59" t="s">
        <v>667</v>
      </c>
      <c r="O696" s="185">
        <f t="shared" si="22"/>
        <v>598</v>
      </c>
      <c r="P696" s="185">
        <f t="shared" si="23"/>
        <v>568</v>
      </c>
      <c r="Q696" s="165" t="str">
        <f ca="1">IFERROR((VLOOKUP(A696,GM_Table,8,FALSE)-SUMIFS(D:D,A:A,A696,B:B,B696,C:C,C696)),"")</f>
        <v/>
      </c>
      <c r="R696" s="165" t="str">
        <f ca="1">IFERROR(CONCATENATE(VLOOKUP(A696,GM_Table,12,FALSE)," ",(VLOOKUP(A696,GM_Table,13,FALSE))),"")</f>
        <v/>
      </c>
    </row>
    <row r="697" spans="1:18" ht="15" x14ac:dyDescent="0.2">
      <c r="A697" s="155" t="s">
        <v>2498</v>
      </c>
      <c r="B697" s="169" t="s">
        <v>2985</v>
      </c>
      <c r="C697" s="169" t="s">
        <v>667</v>
      </c>
      <c r="D697" s="275">
        <v>2</v>
      </c>
      <c r="E697" s="285">
        <v>1189</v>
      </c>
      <c r="F697" s="285">
        <v>1090</v>
      </c>
      <c r="G697" s="171">
        <v>0</v>
      </c>
      <c r="H697" s="172">
        <v>0</v>
      </c>
      <c r="I697" s="173">
        <v>0</v>
      </c>
      <c r="J697" s="164" t="b">
        <f>IF(ISBLANK(CertifiedCrop[[#This Row],[1. Identifiant interne d’exploitation agricole*]]),"",IF(ISERROR(MATCH(CertifiedCrop[[#This Row],[1. Identifiant interne d’exploitation agricole*]],GroupMember[1. Identifiant interne d’exploitation agricole*],0)),FALSE,TRUE))</f>
        <v>1</v>
      </c>
      <c r="K697" s="164" t="b">
        <f t="array" ref="K697">IF(ISBLANK(CertifiedCrop[[#This Row],[2. Produit agricole certifié*]]),"",IF(ISERROR(MATCH(1,(#REF!=CertifiedCrop[[#This Row],[2. Produit agricole certifié*]])*(#REF!=CertifiedCrop[[#This Row],[3. Variété**]]),0)),FALSE,TRUE))</f>
        <v>0</v>
      </c>
      <c r="L697" s="21" t="s">
        <v>667</v>
      </c>
      <c r="M697" s="59" t="s">
        <v>667</v>
      </c>
      <c r="N697" s="59" t="s">
        <v>667</v>
      </c>
      <c r="O697" s="185">
        <f t="shared" si="22"/>
        <v>594.5</v>
      </c>
      <c r="P697" s="185">
        <f t="shared" si="23"/>
        <v>545</v>
      </c>
      <c r="Q697" s="165" t="str">
        <f ca="1">IFERROR((VLOOKUP(A697,GM_Table,8,FALSE)-SUMIFS(D:D,A:A,A697,B:B,B697,C:C,C697)),"")</f>
        <v/>
      </c>
      <c r="R697" s="165" t="str">
        <f ca="1">IFERROR(CONCATENATE(VLOOKUP(A697,GM_Table,12,FALSE)," ",(VLOOKUP(A697,GM_Table,13,FALSE))),"")</f>
        <v/>
      </c>
    </row>
    <row r="698" spans="1:18" ht="15" x14ac:dyDescent="0.2">
      <c r="A698" s="155" t="s">
        <v>2501</v>
      </c>
      <c r="B698" s="169" t="s">
        <v>2985</v>
      </c>
      <c r="C698" s="169" t="s">
        <v>667</v>
      </c>
      <c r="D698" s="275">
        <v>2</v>
      </c>
      <c r="E698" s="285">
        <v>1160</v>
      </c>
      <c r="F698" s="285">
        <v>1100</v>
      </c>
      <c r="G698" s="171">
        <v>0</v>
      </c>
      <c r="H698" s="172">
        <v>0</v>
      </c>
      <c r="I698" s="173">
        <v>0</v>
      </c>
      <c r="J698" s="164" t="b">
        <f>IF(ISBLANK(CertifiedCrop[[#This Row],[1. Identifiant interne d’exploitation agricole*]]),"",IF(ISERROR(MATCH(CertifiedCrop[[#This Row],[1. Identifiant interne d’exploitation agricole*]],GroupMember[1. Identifiant interne d’exploitation agricole*],0)),FALSE,TRUE))</f>
        <v>1</v>
      </c>
      <c r="K698" s="164" t="b">
        <f t="array" ref="K698">IF(ISBLANK(CertifiedCrop[[#This Row],[2. Produit agricole certifié*]]),"",IF(ISERROR(MATCH(1,(#REF!=CertifiedCrop[[#This Row],[2. Produit agricole certifié*]])*(#REF!=CertifiedCrop[[#This Row],[3. Variété**]]),0)),FALSE,TRUE))</f>
        <v>0</v>
      </c>
      <c r="L698" s="21" t="s">
        <v>667</v>
      </c>
      <c r="M698" s="59" t="s">
        <v>667</v>
      </c>
      <c r="N698" s="59" t="s">
        <v>667</v>
      </c>
      <c r="O698" s="185">
        <f t="shared" si="22"/>
        <v>580</v>
      </c>
      <c r="P698" s="185">
        <f t="shared" si="23"/>
        <v>550</v>
      </c>
      <c r="Q698" s="165" t="str">
        <f ca="1">IFERROR((VLOOKUP(A698,GM_Table,8,FALSE)-SUMIFS(D:D,A:A,A698,B:B,B698,C:C,C698)),"")</f>
        <v/>
      </c>
      <c r="R698" s="165" t="str">
        <f ca="1">IFERROR(CONCATENATE(VLOOKUP(A698,GM_Table,12,FALSE)," ",(VLOOKUP(A698,GM_Table,13,FALSE))),"")</f>
        <v/>
      </c>
    </row>
    <row r="699" spans="1:18" ht="15" x14ac:dyDescent="0.2">
      <c r="A699" s="155" t="s">
        <v>2504</v>
      </c>
      <c r="B699" s="169" t="s">
        <v>2985</v>
      </c>
      <c r="C699" s="169" t="s">
        <v>667</v>
      </c>
      <c r="D699" s="275">
        <v>2</v>
      </c>
      <c r="E699" s="285">
        <v>1196</v>
      </c>
      <c r="F699" s="285">
        <v>1100</v>
      </c>
      <c r="G699" s="171">
        <v>0</v>
      </c>
      <c r="H699" s="172">
        <v>0</v>
      </c>
      <c r="I699" s="173">
        <v>0</v>
      </c>
      <c r="J699" s="164" t="b">
        <f>IF(ISBLANK(CertifiedCrop[[#This Row],[1. Identifiant interne d’exploitation agricole*]]),"",IF(ISERROR(MATCH(CertifiedCrop[[#This Row],[1. Identifiant interne d’exploitation agricole*]],GroupMember[1. Identifiant interne d’exploitation agricole*],0)),FALSE,TRUE))</f>
        <v>1</v>
      </c>
      <c r="K699" s="164" t="b">
        <f t="array" ref="K699">IF(ISBLANK(CertifiedCrop[[#This Row],[2. Produit agricole certifié*]]),"",IF(ISERROR(MATCH(1,(#REF!=CertifiedCrop[[#This Row],[2. Produit agricole certifié*]])*(#REF!=CertifiedCrop[[#This Row],[3. Variété**]]),0)),FALSE,TRUE))</f>
        <v>0</v>
      </c>
      <c r="L699" s="21" t="s">
        <v>667</v>
      </c>
      <c r="M699" s="59" t="s">
        <v>667</v>
      </c>
      <c r="N699" s="59" t="s">
        <v>667</v>
      </c>
      <c r="O699" s="185">
        <f t="shared" si="22"/>
        <v>598</v>
      </c>
      <c r="P699" s="185">
        <f t="shared" si="23"/>
        <v>550</v>
      </c>
      <c r="Q699" s="165" t="str">
        <f ca="1">IFERROR((VLOOKUP(A699,GM_Table,8,FALSE)-SUMIFS(D:D,A:A,A699,B:B,B699,C:C,C699)),"")</f>
        <v/>
      </c>
      <c r="R699" s="165" t="str">
        <f ca="1">IFERROR(CONCATENATE(VLOOKUP(A699,GM_Table,12,FALSE)," ",(VLOOKUP(A699,GM_Table,13,FALSE))),"")</f>
        <v/>
      </c>
    </row>
    <row r="700" spans="1:18" ht="15" x14ac:dyDescent="0.2">
      <c r="A700" s="155" t="s">
        <v>2506</v>
      </c>
      <c r="B700" s="169" t="s">
        <v>2985</v>
      </c>
      <c r="C700" s="169" t="s">
        <v>667</v>
      </c>
      <c r="D700" s="275">
        <v>2</v>
      </c>
      <c r="E700" s="285">
        <v>1196</v>
      </c>
      <c r="F700" s="285">
        <v>1100</v>
      </c>
      <c r="G700" s="171">
        <v>0</v>
      </c>
      <c r="H700" s="172">
        <v>0</v>
      </c>
      <c r="I700" s="173">
        <v>0</v>
      </c>
      <c r="J700" s="164" t="b">
        <f>IF(ISBLANK(CertifiedCrop[[#This Row],[1. Identifiant interne d’exploitation agricole*]]),"",IF(ISERROR(MATCH(CertifiedCrop[[#This Row],[1. Identifiant interne d’exploitation agricole*]],GroupMember[1. Identifiant interne d’exploitation agricole*],0)),FALSE,TRUE))</f>
        <v>1</v>
      </c>
      <c r="K700" s="164" t="b">
        <f t="array" ref="K700">IF(ISBLANK(CertifiedCrop[[#This Row],[2. Produit agricole certifié*]]),"",IF(ISERROR(MATCH(1,(#REF!=CertifiedCrop[[#This Row],[2. Produit agricole certifié*]])*(#REF!=CertifiedCrop[[#This Row],[3. Variété**]]),0)),FALSE,TRUE))</f>
        <v>0</v>
      </c>
      <c r="L700" s="21" t="s">
        <v>667</v>
      </c>
      <c r="M700" s="59" t="s">
        <v>667</v>
      </c>
      <c r="N700" s="59" t="s">
        <v>667</v>
      </c>
      <c r="O700" s="185">
        <f t="shared" si="22"/>
        <v>598</v>
      </c>
      <c r="P700" s="185">
        <f t="shared" si="23"/>
        <v>550</v>
      </c>
      <c r="Q700" s="165" t="str">
        <f ca="1">IFERROR((VLOOKUP(A700,GM_Table,8,FALSE)-SUMIFS(D:D,A:A,A700,B:B,B700,C:C,C700)),"")</f>
        <v/>
      </c>
      <c r="R700" s="165" t="str">
        <f ca="1">IFERROR(CONCATENATE(VLOOKUP(A700,GM_Table,12,FALSE)," ",(VLOOKUP(A700,GM_Table,13,FALSE))),"")</f>
        <v/>
      </c>
    </row>
    <row r="701" spans="1:18" ht="15" x14ac:dyDescent="0.2">
      <c r="A701" s="155" t="s">
        <v>2508</v>
      </c>
      <c r="B701" s="169" t="s">
        <v>2985</v>
      </c>
      <c r="C701" s="169" t="s">
        <v>667</v>
      </c>
      <c r="D701" s="275">
        <v>2</v>
      </c>
      <c r="E701" s="285">
        <v>1150</v>
      </c>
      <c r="F701" s="285">
        <v>1000</v>
      </c>
      <c r="G701" s="171">
        <v>0</v>
      </c>
      <c r="H701" s="172">
        <v>0</v>
      </c>
      <c r="I701" s="173">
        <v>0</v>
      </c>
      <c r="J701" s="164" t="b">
        <f>IF(ISBLANK(CertifiedCrop[[#This Row],[1. Identifiant interne d’exploitation agricole*]]),"",IF(ISERROR(MATCH(CertifiedCrop[[#This Row],[1. Identifiant interne d’exploitation agricole*]],GroupMember[1. Identifiant interne d’exploitation agricole*],0)),FALSE,TRUE))</f>
        <v>1</v>
      </c>
      <c r="K701" s="164" t="b">
        <f t="array" ref="K701">IF(ISBLANK(CertifiedCrop[[#This Row],[2. Produit agricole certifié*]]),"",IF(ISERROR(MATCH(1,(#REF!=CertifiedCrop[[#This Row],[2. Produit agricole certifié*]])*(#REF!=CertifiedCrop[[#This Row],[3. Variété**]]),0)),FALSE,TRUE))</f>
        <v>0</v>
      </c>
      <c r="L701" s="21" t="s">
        <v>667</v>
      </c>
      <c r="M701" s="59" t="s">
        <v>667</v>
      </c>
      <c r="N701" s="59" t="s">
        <v>667</v>
      </c>
      <c r="O701" s="185">
        <f t="shared" si="22"/>
        <v>575</v>
      </c>
      <c r="P701" s="185">
        <f t="shared" si="23"/>
        <v>500</v>
      </c>
      <c r="Q701" s="165" t="str">
        <f ca="1">IFERROR((VLOOKUP(A701,GM_Table,8,FALSE)-SUMIFS(D:D,A:A,A701,B:B,B701,C:C,C701)),"")</f>
        <v/>
      </c>
      <c r="R701" s="165" t="str">
        <f ca="1">IFERROR(CONCATENATE(VLOOKUP(A701,GM_Table,12,FALSE)," ",(VLOOKUP(A701,GM_Table,13,FALSE))),"")</f>
        <v/>
      </c>
    </row>
    <row r="702" spans="1:18" ht="15" x14ac:dyDescent="0.2">
      <c r="A702" s="155" t="s">
        <v>2510</v>
      </c>
      <c r="B702" s="169" t="s">
        <v>2985</v>
      </c>
      <c r="C702" s="169" t="s">
        <v>667</v>
      </c>
      <c r="D702" s="276">
        <v>4.1500000000000004</v>
      </c>
      <c r="E702" s="285">
        <v>2481</v>
      </c>
      <c r="F702" s="285">
        <v>2384</v>
      </c>
      <c r="G702" s="171">
        <v>0</v>
      </c>
      <c r="H702" s="172">
        <v>0</v>
      </c>
      <c r="I702" s="173">
        <v>0</v>
      </c>
      <c r="J702" s="164" t="b">
        <f>IF(ISBLANK(CertifiedCrop[[#This Row],[1. Identifiant interne d’exploitation agricole*]]),"",IF(ISERROR(MATCH(CertifiedCrop[[#This Row],[1. Identifiant interne d’exploitation agricole*]],GroupMember[1. Identifiant interne d’exploitation agricole*],0)),FALSE,TRUE))</f>
        <v>1</v>
      </c>
      <c r="K702" s="164" t="b">
        <f t="array" ref="K702">IF(ISBLANK(CertifiedCrop[[#This Row],[2. Produit agricole certifié*]]),"",IF(ISERROR(MATCH(1,(#REF!=CertifiedCrop[[#This Row],[2. Produit agricole certifié*]])*(#REF!=CertifiedCrop[[#This Row],[3. Variété**]]),0)),FALSE,TRUE))</f>
        <v>0</v>
      </c>
      <c r="L702" s="21" t="s">
        <v>667</v>
      </c>
      <c r="M702" s="59" t="s">
        <v>667</v>
      </c>
      <c r="N702" s="59" t="s">
        <v>667</v>
      </c>
      <c r="O702" s="185">
        <f t="shared" si="22"/>
        <v>597.83132530120474</v>
      </c>
      <c r="P702" s="185">
        <f t="shared" si="23"/>
        <v>574.45783132530119</v>
      </c>
      <c r="Q702" s="165" t="str">
        <f ca="1">IFERROR((VLOOKUP(A702,GM_Table,8,FALSE)-SUMIFS(D:D,A:A,A702,B:B,B702,C:C,C702)),"")</f>
        <v/>
      </c>
      <c r="R702" s="165" t="str">
        <f ca="1">IFERROR(CONCATENATE(VLOOKUP(A702,GM_Table,12,FALSE)," ",(VLOOKUP(A702,GM_Table,13,FALSE))),"")</f>
        <v/>
      </c>
    </row>
    <row r="703" spans="1:18" ht="15" x14ac:dyDescent="0.2">
      <c r="A703" s="155" t="s">
        <v>2513</v>
      </c>
      <c r="B703" s="169" t="s">
        <v>2985</v>
      </c>
      <c r="C703" s="169" t="s">
        <v>667</v>
      </c>
      <c r="D703" s="276">
        <v>1.98</v>
      </c>
      <c r="E703" s="285">
        <v>1184</v>
      </c>
      <c r="F703" s="285">
        <v>1084</v>
      </c>
      <c r="G703" s="171">
        <v>0</v>
      </c>
      <c r="H703" s="172">
        <v>0</v>
      </c>
      <c r="I703" s="173">
        <v>0</v>
      </c>
      <c r="J703" s="164" t="b">
        <f>IF(ISBLANK(CertifiedCrop[[#This Row],[1. Identifiant interne d’exploitation agricole*]]),"",IF(ISERROR(MATCH(CertifiedCrop[[#This Row],[1. Identifiant interne d’exploitation agricole*]],GroupMember[1. Identifiant interne d’exploitation agricole*],0)),FALSE,TRUE))</f>
        <v>1</v>
      </c>
      <c r="K703" s="164" t="b">
        <f t="array" ref="K703">IF(ISBLANK(CertifiedCrop[[#This Row],[2. Produit agricole certifié*]]),"",IF(ISERROR(MATCH(1,(#REF!=CertifiedCrop[[#This Row],[2. Produit agricole certifié*]])*(#REF!=CertifiedCrop[[#This Row],[3. Variété**]]),0)),FALSE,TRUE))</f>
        <v>0</v>
      </c>
      <c r="L703" s="21" t="s">
        <v>667</v>
      </c>
      <c r="M703" s="59" t="s">
        <v>667</v>
      </c>
      <c r="N703" s="59" t="s">
        <v>667</v>
      </c>
      <c r="O703" s="185">
        <f t="shared" si="22"/>
        <v>597.97979797979804</v>
      </c>
      <c r="P703" s="185">
        <f t="shared" si="23"/>
        <v>547.47474747474746</v>
      </c>
      <c r="Q703" s="165" t="str">
        <f ca="1">IFERROR((VLOOKUP(A703,GM_Table,8,FALSE)-SUMIFS(D:D,A:A,A703,B:B,B703,C:C,C703)),"")</f>
        <v/>
      </c>
      <c r="R703" s="165" t="str">
        <f ca="1">IFERROR(CONCATENATE(VLOOKUP(A703,GM_Table,12,FALSE)," ",(VLOOKUP(A703,GM_Table,13,FALSE))),"")</f>
        <v/>
      </c>
    </row>
    <row r="704" spans="1:18" ht="15" x14ac:dyDescent="0.2">
      <c r="A704" s="155" t="s">
        <v>2515</v>
      </c>
      <c r="B704" s="169" t="s">
        <v>2985</v>
      </c>
      <c r="C704" s="169" t="s">
        <v>667</v>
      </c>
      <c r="D704" s="276">
        <v>2.77</v>
      </c>
      <c r="E704" s="285">
        <v>1656</v>
      </c>
      <c r="F704" s="285">
        <v>1556</v>
      </c>
      <c r="G704" s="171">
        <v>0</v>
      </c>
      <c r="H704" s="172">
        <v>0</v>
      </c>
      <c r="I704" s="173">
        <v>0</v>
      </c>
      <c r="J704" s="164" t="b">
        <f>IF(ISBLANK(CertifiedCrop[[#This Row],[1. Identifiant interne d’exploitation agricole*]]),"",IF(ISERROR(MATCH(CertifiedCrop[[#This Row],[1. Identifiant interne d’exploitation agricole*]],GroupMember[1. Identifiant interne d’exploitation agricole*],0)),FALSE,TRUE))</f>
        <v>1</v>
      </c>
      <c r="K704" s="164" t="b">
        <f t="array" ref="K704">IF(ISBLANK(CertifiedCrop[[#This Row],[2. Produit agricole certifié*]]),"",IF(ISERROR(MATCH(1,(#REF!=CertifiedCrop[[#This Row],[2. Produit agricole certifié*]])*(#REF!=CertifiedCrop[[#This Row],[3. Variété**]]),0)),FALSE,TRUE))</f>
        <v>0</v>
      </c>
      <c r="L704" s="21" t="s">
        <v>667</v>
      </c>
      <c r="M704" s="59" t="s">
        <v>667</v>
      </c>
      <c r="N704" s="59" t="s">
        <v>667</v>
      </c>
      <c r="O704" s="185">
        <f t="shared" si="22"/>
        <v>597.83393501805051</v>
      </c>
      <c r="P704" s="185">
        <f t="shared" si="23"/>
        <v>561.73285198555959</v>
      </c>
      <c r="Q704" s="165" t="str">
        <f ca="1">IFERROR((VLOOKUP(A704,GM_Table,8,FALSE)-SUMIFS(D:D,A:A,A704,B:B,B704,C:C,C704)),"")</f>
        <v/>
      </c>
      <c r="R704" s="165" t="str">
        <f ca="1">IFERROR(CONCATENATE(VLOOKUP(A704,GM_Table,12,FALSE)," ",(VLOOKUP(A704,GM_Table,13,FALSE))),"")</f>
        <v/>
      </c>
    </row>
    <row r="705" spans="1:18" ht="15" x14ac:dyDescent="0.2">
      <c r="A705" s="155" t="s">
        <v>2518</v>
      </c>
      <c r="B705" s="169" t="s">
        <v>2985</v>
      </c>
      <c r="C705" s="169" t="s">
        <v>667</v>
      </c>
      <c r="D705" s="276">
        <v>2.04</v>
      </c>
      <c r="E705" s="285">
        <v>1219</v>
      </c>
      <c r="F705" s="285">
        <v>1119</v>
      </c>
      <c r="G705" s="171">
        <v>0</v>
      </c>
      <c r="H705" s="172">
        <v>0</v>
      </c>
      <c r="I705" s="173">
        <v>0</v>
      </c>
      <c r="J705" s="164" t="b">
        <f>IF(ISBLANK(CertifiedCrop[[#This Row],[1. Identifiant interne d’exploitation agricole*]]),"",IF(ISERROR(MATCH(CertifiedCrop[[#This Row],[1. Identifiant interne d’exploitation agricole*]],GroupMember[1. Identifiant interne d’exploitation agricole*],0)),FALSE,TRUE))</f>
        <v>1</v>
      </c>
      <c r="K705" s="164" t="b">
        <f t="array" ref="K705">IF(ISBLANK(CertifiedCrop[[#This Row],[2. Produit agricole certifié*]]),"",IF(ISERROR(MATCH(1,(#REF!=CertifiedCrop[[#This Row],[2. Produit agricole certifié*]])*(#REF!=CertifiedCrop[[#This Row],[3. Variété**]]),0)),FALSE,TRUE))</f>
        <v>0</v>
      </c>
      <c r="L705" s="21" t="s">
        <v>667</v>
      </c>
      <c r="M705" s="59" t="s">
        <v>667</v>
      </c>
      <c r="N705" s="59" t="s">
        <v>667</v>
      </c>
      <c r="O705" s="185">
        <f t="shared" si="22"/>
        <v>597.54901960784309</v>
      </c>
      <c r="P705" s="185">
        <f t="shared" si="23"/>
        <v>548.52941176470586</v>
      </c>
      <c r="Q705" s="165" t="str">
        <f ca="1">IFERROR((VLOOKUP(A705,GM_Table,8,FALSE)-SUMIFS(D:D,A:A,A705,B:B,B705,C:C,C705)),"")</f>
        <v/>
      </c>
      <c r="R705" s="165" t="str">
        <f ca="1">IFERROR(CONCATENATE(VLOOKUP(A705,GM_Table,12,FALSE)," ",(VLOOKUP(A705,GM_Table,13,FALSE))),"")</f>
        <v/>
      </c>
    </row>
    <row r="706" spans="1:18" ht="15" x14ac:dyDescent="0.2">
      <c r="A706" s="155" t="s">
        <v>2519</v>
      </c>
      <c r="B706" s="169" t="s">
        <v>2985</v>
      </c>
      <c r="C706" s="169" t="s">
        <v>667</v>
      </c>
      <c r="D706" s="276">
        <v>3.91</v>
      </c>
      <c r="E706" s="285">
        <v>2100</v>
      </c>
      <c r="F706" s="285">
        <v>1970</v>
      </c>
      <c r="G706" s="171">
        <v>0</v>
      </c>
      <c r="H706" s="172">
        <v>0</v>
      </c>
      <c r="I706" s="173">
        <v>0</v>
      </c>
      <c r="J706" s="164" t="b">
        <f>IF(ISBLANK(CertifiedCrop[[#This Row],[1. Identifiant interne d’exploitation agricole*]]),"",IF(ISERROR(MATCH(CertifiedCrop[[#This Row],[1. Identifiant interne d’exploitation agricole*]],GroupMember[1. Identifiant interne d’exploitation agricole*],0)),FALSE,TRUE))</f>
        <v>1</v>
      </c>
      <c r="K706" s="164" t="b">
        <f t="array" ref="K706">IF(ISBLANK(CertifiedCrop[[#This Row],[2. Produit agricole certifié*]]),"",IF(ISERROR(MATCH(1,(#REF!=CertifiedCrop[[#This Row],[2. Produit agricole certifié*]])*(#REF!=CertifiedCrop[[#This Row],[3. Variété**]]),0)),FALSE,TRUE))</f>
        <v>0</v>
      </c>
      <c r="L706" s="21" t="s">
        <v>667</v>
      </c>
      <c r="M706" s="59" t="s">
        <v>667</v>
      </c>
      <c r="N706" s="59" t="s">
        <v>667</v>
      </c>
      <c r="O706" s="185">
        <f t="shared" si="22"/>
        <v>537.08439897698213</v>
      </c>
      <c r="P706" s="185">
        <f t="shared" si="23"/>
        <v>503.83631713554985</v>
      </c>
      <c r="Q706" s="165" t="str">
        <f ca="1">IFERROR((VLOOKUP(A706,GM_Table,8,FALSE)-SUMIFS(D:D,A:A,A706,B:B,B706,C:C,C706)),"")</f>
        <v/>
      </c>
      <c r="R706" s="165" t="str">
        <f ca="1">IFERROR(CONCATENATE(VLOOKUP(A706,GM_Table,12,FALSE)," ",(VLOOKUP(A706,GM_Table,13,FALSE))),"")</f>
        <v/>
      </c>
    </row>
    <row r="707" spans="1:18" ht="15" x14ac:dyDescent="0.2">
      <c r="A707" s="155" t="s">
        <v>2521</v>
      </c>
      <c r="B707" s="169" t="s">
        <v>2985</v>
      </c>
      <c r="C707" s="169" t="s">
        <v>667</v>
      </c>
      <c r="D707" s="276">
        <v>1.42</v>
      </c>
      <c r="E707" s="285">
        <v>849</v>
      </c>
      <c r="F707" s="285">
        <v>750</v>
      </c>
      <c r="G707" s="171">
        <v>0</v>
      </c>
      <c r="H707" s="172">
        <v>0</v>
      </c>
      <c r="I707" s="173">
        <v>0</v>
      </c>
      <c r="J707" s="164" t="b">
        <f>IF(ISBLANK(CertifiedCrop[[#This Row],[1. Identifiant interne d’exploitation agricole*]]),"",IF(ISERROR(MATCH(CertifiedCrop[[#This Row],[1. Identifiant interne d’exploitation agricole*]],GroupMember[1. Identifiant interne d’exploitation agricole*],0)),FALSE,TRUE))</f>
        <v>1</v>
      </c>
      <c r="K707" s="164" t="b">
        <f t="array" ref="K707">IF(ISBLANK(CertifiedCrop[[#This Row],[2. Produit agricole certifié*]]),"",IF(ISERROR(MATCH(1,(#REF!=CertifiedCrop[[#This Row],[2. Produit agricole certifié*]])*(#REF!=CertifiedCrop[[#This Row],[3. Variété**]]),0)),FALSE,TRUE))</f>
        <v>0</v>
      </c>
      <c r="L707" s="21" t="s">
        <v>667</v>
      </c>
      <c r="M707" s="59" t="s">
        <v>667</v>
      </c>
      <c r="N707" s="59" t="s">
        <v>667</v>
      </c>
      <c r="O707" s="185">
        <f t="shared" si="22"/>
        <v>597.88732394366195</v>
      </c>
      <c r="P707" s="185">
        <f t="shared" si="23"/>
        <v>528.16901408450713</v>
      </c>
      <c r="Q707" s="165" t="str">
        <f ca="1">IFERROR((VLOOKUP(A707,GM_Table,8,FALSE)-SUMIFS(D:D,A:A,A707,B:B,B707,C:C,C707)),"")</f>
        <v/>
      </c>
      <c r="R707" s="165" t="str">
        <f ca="1">IFERROR(CONCATENATE(VLOOKUP(A707,GM_Table,12,FALSE)," ",(VLOOKUP(A707,GM_Table,13,FALSE))),"")</f>
        <v/>
      </c>
    </row>
    <row r="708" spans="1:18" ht="15" x14ac:dyDescent="0.2">
      <c r="A708" s="155" t="s">
        <v>2523</v>
      </c>
      <c r="B708" s="169" t="s">
        <v>2985</v>
      </c>
      <c r="C708" s="169" t="s">
        <v>667</v>
      </c>
      <c r="D708" s="276">
        <v>2.04</v>
      </c>
      <c r="E708" s="285">
        <v>1219</v>
      </c>
      <c r="F708" s="285">
        <v>1109</v>
      </c>
      <c r="G708" s="171">
        <v>0</v>
      </c>
      <c r="H708" s="172">
        <v>0</v>
      </c>
      <c r="I708" s="173">
        <v>0</v>
      </c>
      <c r="J708" s="164" t="b">
        <f>IF(ISBLANK(CertifiedCrop[[#This Row],[1. Identifiant interne d’exploitation agricole*]]),"",IF(ISERROR(MATCH(CertifiedCrop[[#This Row],[1. Identifiant interne d’exploitation agricole*]],GroupMember[1. Identifiant interne d’exploitation agricole*],0)),FALSE,TRUE))</f>
        <v>1</v>
      </c>
      <c r="K708" s="164" t="b">
        <f t="array" ref="K708">IF(ISBLANK(CertifiedCrop[[#This Row],[2. Produit agricole certifié*]]),"",IF(ISERROR(MATCH(1,(#REF!=CertifiedCrop[[#This Row],[2. Produit agricole certifié*]])*(#REF!=CertifiedCrop[[#This Row],[3. Variété**]]),0)),FALSE,TRUE))</f>
        <v>0</v>
      </c>
      <c r="L708" s="21" t="s">
        <v>667</v>
      </c>
      <c r="M708" s="59" t="s">
        <v>667</v>
      </c>
      <c r="N708" s="59" t="s">
        <v>667</v>
      </c>
      <c r="O708" s="185">
        <f t="shared" si="22"/>
        <v>597.54901960784309</v>
      </c>
      <c r="P708" s="185">
        <f t="shared" si="23"/>
        <v>543.62745098039215</v>
      </c>
      <c r="Q708" s="165" t="str">
        <f ca="1">IFERROR((VLOOKUP(A708,GM_Table,8,FALSE)-SUMIFS(D:D,A:A,A708,B:B,B708,C:C,C708)),"")</f>
        <v/>
      </c>
      <c r="R708" s="165" t="str">
        <f ca="1">IFERROR(CONCATENATE(VLOOKUP(A708,GM_Table,12,FALSE)," ",(VLOOKUP(A708,GM_Table,13,FALSE))),"")</f>
        <v/>
      </c>
    </row>
    <row r="709" spans="1:18" ht="15" x14ac:dyDescent="0.2">
      <c r="A709" s="155" t="s">
        <v>2524</v>
      </c>
      <c r="B709" s="169" t="s">
        <v>2985</v>
      </c>
      <c r="C709" s="169" t="s">
        <v>667</v>
      </c>
      <c r="D709" s="276">
        <v>1.93</v>
      </c>
      <c r="E709" s="285">
        <v>1154</v>
      </c>
      <c r="F709" s="285">
        <v>1054</v>
      </c>
      <c r="G709" s="171">
        <v>0</v>
      </c>
      <c r="H709" s="172">
        <v>0</v>
      </c>
      <c r="I709" s="173">
        <v>0</v>
      </c>
      <c r="J709" s="164" t="b">
        <f>IF(ISBLANK(CertifiedCrop[[#This Row],[1. Identifiant interne d’exploitation agricole*]]),"",IF(ISERROR(MATCH(CertifiedCrop[[#This Row],[1. Identifiant interne d’exploitation agricole*]],GroupMember[1. Identifiant interne d’exploitation agricole*],0)),FALSE,TRUE))</f>
        <v>1</v>
      </c>
      <c r="K709" s="164" t="b">
        <f t="array" ref="K709">IF(ISBLANK(CertifiedCrop[[#This Row],[2. Produit agricole certifié*]]),"",IF(ISERROR(MATCH(1,(#REF!=CertifiedCrop[[#This Row],[2. Produit agricole certifié*]])*(#REF!=CertifiedCrop[[#This Row],[3. Variété**]]),0)),FALSE,TRUE))</f>
        <v>0</v>
      </c>
      <c r="L709" s="21" t="s">
        <v>667</v>
      </c>
      <c r="M709" s="59" t="s">
        <v>667</v>
      </c>
      <c r="N709" s="59" t="s">
        <v>667</v>
      </c>
      <c r="O709" s="185">
        <f t="shared" si="22"/>
        <v>597.92746113989642</v>
      </c>
      <c r="P709" s="185">
        <f t="shared" si="23"/>
        <v>546.11398963730574</v>
      </c>
      <c r="Q709" s="165" t="str">
        <f ca="1">IFERROR((VLOOKUP(A709,GM_Table,8,FALSE)-SUMIFS(D:D,A:A,A709,B:B,B709,C:C,C709)),"")</f>
        <v/>
      </c>
      <c r="R709" s="165" t="str">
        <f ca="1">IFERROR(CONCATENATE(VLOOKUP(A709,GM_Table,12,FALSE)," ",(VLOOKUP(A709,GM_Table,13,FALSE))),"")</f>
        <v/>
      </c>
    </row>
    <row r="710" spans="1:18" ht="15" x14ac:dyDescent="0.2">
      <c r="A710" s="155" t="s">
        <v>2526</v>
      </c>
      <c r="B710" s="169" t="s">
        <v>2985</v>
      </c>
      <c r="C710" s="169" t="s">
        <v>667</v>
      </c>
      <c r="D710" s="276">
        <v>2.08</v>
      </c>
      <c r="E710" s="285">
        <v>1243</v>
      </c>
      <c r="F710" s="285">
        <v>1143</v>
      </c>
      <c r="G710" s="171">
        <v>0</v>
      </c>
      <c r="H710" s="172">
        <v>0</v>
      </c>
      <c r="I710" s="173">
        <v>0</v>
      </c>
      <c r="J710" s="164" t="b">
        <f>IF(ISBLANK(CertifiedCrop[[#This Row],[1. Identifiant interne d’exploitation agricole*]]),"",IF(ISERROR(MATCH(CertifiedCrop[[#This Row],[1. Identifiant interne d’exploitation agricole*]],GroupMember[1. Identifiant interne d’exploitation agricole*],0)),FALSE,TRUE))</f>
        <v>1</v>
      </c>
      <c r="K710" s="164" t="b">
        <f t="array" ref="K710">IF(ISBLANK(CertifiedCrop[[#This Row],[2. Produit agricole certifié*]]),"",IF(ISERROR(MATCH(1,(#REF!=CertifiedCrop[[#This Row],[2. Produit agricole certifié*]])*(#REF!=CertifiedCrop[[#This Row],[3. Variété**]]),0)),FALSE,TRUE))</f>
        <v>0</v>
      </c>
      <c r="L710" s="21" t="s">
        <v>667</v>
      </c>
      <c r="M710" s="59" t="s">
        <v>667</v>
      </c>
      <c r="N710" s="59" t="s">
        <v>667</v>
      </c>
      <c r="O710" s="185">
        <f t="shared" si="22"/>
        <v>597.59615384615381</v>
      </c>
      <c r="P710" s="185">
        <f t="shared" si="23"/>
        <v>549.51923076923072</v>
      </c>
      <c r="Q710" s="165" t="str">
        <f ca="1">IFERROR((VLOOKUP(A710,GM_Table,8,FALSE)-SUMIFS(D:D,A:A,A710,B:B,B710,C:C,C710)),"")</f>
        <v/>
      </c>
      <c r="R710" s="165" t="str">
        <f ca="1">IFERROR(CONCATENATE(VLOOKUP(A710,GM_Table,12,FALSE)," ",(VLOOKUP(A710,GM_Table,13,FALSE))),"")</f>
        <v/>
      </c>
    </row>
    <row r="711" spans="1:18" ht="15" x14ac:dyDescent="0.2">
      <c r="A711" s="155" t="s">
        <v>2527</v>
      </c>
      <c r="B711" s="169" t="s">
        <v>2985</v>
      </c>
      <c r="C711" s="169" t="s">
        <v>667</v>
      </c>
      <c r="D711" s="276">
        <v>1.67</v>
      </c>
      <c r="E711" s="285">
        <v>996</v>
      </c>
      <c r="F711" s="285">
        <v>900</v>
      </c>
      <c r="G711" s="171">
        <v>0</v>
      </c>
      <c r="H711" s="172">
        <v>0</v>
      </c>
      <c r="I711" s="173">
        <v>0</v>
      </c>
      <c r="J711" s="164" t="b">
        <f>IF(ISBLANK(CertifiedCrop[[#This Row],[1. Identifiant interne d’exploitation agricole*]]),"",IF(ISERROR(MATCH(CertifiedCrop[[#This Row],[1. Identifiant interne d’exploitation agricole*]],GroupMember[1. Identifiant interne d’exploitation agricole*],0)),FALSE,TRUE))</f>
        <v>1</v>
      </c>
      <c r="K711" s="164" t="b">
        <f t="array" ref="K711">IF(ISBLANK(CertifiedCrop[[#This Row],[2. Produit agricole certifié*]]),"",IF(ISERROR(MATCH(1,(#REF!=CertifiedCrop[[#This Row],[2. Produit agricole certifié*]])*(#REF!=CertifiedCrop[[#This Row],[3. Variété**]]),0)),FALSE,TRUE))</f>
        <v>0</v>
      </c>
      <c r="L711" s="21" t="s">
        <v>667</v>
      </c>
      <c r="M711" s="59" t="s">
        <v>667</v>
      </c>
      <c r="N711" s="59" t="s">
        <v>667</v>
      </c>
      <c r="O711" s="185">
        <f t="shared" si="22"/>
        <v>596.40718562874258</v>
      </c>
      <c r="P711" s="185">
        <f t="shared" si="23"/>
        <v>538.92215568862275</v>
      </c>
      <c r="Q711" s="165" t="str">
        <f ca="1">IFERROR((VLOOKUP(A711,GM_Table,8,FALSE)-SUMIFS(D:D,A:A,A711,B:B,B711,C:C,C711)),"")</f>
        <v/>
      </c>
      <c r="R711" s="165" t="str">
        <f ca="1">IFERROR(CONCATENATE(VLOOKUP(A711,GM_Table,12,FALSE)," ",(VLOOKUP(A711,GM_Table,13,FALSE))),"")</f>
        <v/>
      </c>
    </row>
    <row r="712" spans="1:18" ht="15" x14ac:dyDescent="0.2">
      <c r="A712" s="155" t="s">
        <v>2529</v>
      </c>
      <c r="B712" s="169" t="s">
        <v>2985</v>
      </c>
      <c r="C712" s="169" t="s">
        <v>667</v>
      </c>
      <c r="D712" s="276">
        <v>1.25</v>
      </c>
      <c r="E712" s="285">
        <v>747</v>
      </c>
      <c r="F712" s="285">
        <v>650</v>
      </c>
      <c r="G712" s="171">
        <v>0</v>
      </c>
      <c r="H712" s="172">
        <v>0</v>
      </c>
      <c r="I712" s="173">
        <v>0</v>
      </c>
      <c r="J712" s="164" t="b">
        <f>IF(ISBLANK(CertifiedCrop[[#This Row],[1. Identifiant interne d’exploitation agricole*]]),"",IF(ISERROR(MATCH(CertifiedCrop[[#This Row],[1. Identifiant interne d’exploitation agricole*]],GroupMember[1. Identifiant interne d’exploitation agricole*],0)),FALSE,TRUE))</f>
        <v>1</v>
      </c>
      <c r="K712" s="164" t="b">
        <f t="array" ref="K712">IF(ISBLANK(CertifiedCrop[[#This Row],[2. Produit agricole certifié*]]),"",IF(ISERROR(MATCH(1,(#REF!=CertifiedCrop[[#This Row],[2. Produit agricole certifié*]])*(#REF!=CertifiedCrop[[#This Row],[3. Variété**]]),0)),FALSE,TRUE))</f>
        <v>0</v>
      </c>
      <c r="L712" s="21" t="s">
        <v>667</v>
      </c>
      <c r="M712" s="59" t="s">
        <v>667</v>
      </c>
      <c r="N712" s="59" t="s">
        <v>667</v>
      </c>
      <c r="O712" s="185">
        <f t="shared" si="22"/>
        <v>597.6</v>
      </c>
      <c r="P712" s="185">
        <f t="shared" si="23"/>
        <v>520</v>
      </c>
      <c r="Q712" s="165" t="str">
        <f ca="1">IFERROR((VLOOKUP(A712,GM_Table,8,FALSE)-SUMIFS(D:D,A:A,A712,B:B,B712,C:C,C712)),"")</f>
        <v/>
      </c>
      <c r="R712" s="165" t="str">
        <f ca="1">IFERROR(CONCATENATE(VLOOKUP(A712,GM_Table,12,FALSE)," ",(VLOOKUP(A712,GM_Table,13,FALSE))),"")</f>
        <v/>
      </c>
    </row>
    <row r="713" spans="1:18" ht="15" x14ac:dyDescent="0.2">
      <c r="A713" s="155" t="s">
        <v>2531</v>
      </c>
      <c r="B713" s="169" t="s">
        <v>2985</v>
      </c>
      <c r="C713" s="169" t="s">
        <v>667</v>
      </c>
      <c r="D713" s="276">
        <v>1.07</v>
      </c>
      <c r="E713" s="285">
        <v>632</v>
      </c>
      <c r="F713" s="285">
        <v>550</v>
      </c>
      <c r="G713" s="171">
        <v>0</v>
      </c>
      <c r="H713" s="172">
        <v>0</v>
      </c>
      <c r="I713" s="173">
        <v>0</v>
      </c>
      <c r="J713" s="164" t="b">
        <f>IF(ISBLANK(CertifiedCrop[[#This Row],[1. Identifiant interne d’exploitation agricole*]]),"",IF(ISERROR(MATCH(CertifiedCrop[[#This Row],[1. Identifiant interne d’exploitation agricole*]],GroupMember[1. Identifiant interne d’exploitation agricole*],0)),FALSE,TRUE))</f>
        <v>1</v>
      </c>
      <c r="K713" s="164" t="b">
        <f t="array" ref="K713">IF(ISBLANK(CertifiedCrop[[#This Row],[2. Produit agricole certifié*]]),"",IF(ISERROR(MATCH(1,(#REF!=CertifiedCrop[[#This Row],[2. Produit agricole certifié*]])*(#REF!=CertifiedCrop[[#This Row],[3. Variété**]]),0)),FALSE,TRUE))</f>
        <v>0</v>
      </c>
      <c r="L713" s="21" t="s">
        <v>667</v>
      </c>
      <c r="M713" s="59" t="s">
        <v>667</v>
      </c>
      <c r="N713" s="59" t="s">
        <v>667</v>
      </c>
      <c r="O713" s="185">
        <f t="shared" si="22"/>
        <v>590.65420560747657</v>
      </c>
      <c r="P713" s="185">
        <f t="shared" si="23"/>
        <v>514.01869158878503</v>
      </c>
      <c r="Q713" s="165" t="str">
        <f ca="1">IFERROR((VLOOKUP(A713,GM_Table,8,FALSE)-SUMIFS(D:D,A:A,A713,B:B,B713,C:C,C713)),"")</f>
        <v/>
      </c>
      <c r="R713" s="165" t="str">
        <f ca="1">IFERROR(CONCATENATE(VLOOKUP(A713,GM_Table,12,FALSE)," ",(VLOOKUP(A713,GM_Table,13,FALSE))),"")</f>
        <v/>
      </c>
    </row>
    <row r="714" spans="1:18" ht="15" x14ac:dyDescent="0.2">
      <c r="A714" s="155" t="s">
        <v>2533</v>
      </c>
      <c r="B714" s="169" t="s">
        <v>2985</v>
      </c>
      <c r="C714" s="169" t="s">
        <v>667</v>
      </c>
      <c r="D714" s="276">
        <v>1.81</v>
      </c>
      <c r="E714" s="285">
        <v>1082</v>
      </c>
      <c r="F714" s="285">
        <v>982</v>
      </c>
      <c r="G714" s="171">
        <v>0</v>
      </c>
      <c r="H714" s="172">
        <v>0</v>
      </c>
      <c r="I714" s="173">
        <v>0</v>
      </c>
      <c r="J714" s="164" t="b">
        <f>IF(ISBLANK(CertifiedCrop[[#This Row],[1. Identifiant interne d’exploitation agricole*]]),"",IF(ISERROR(MATCH(CertifiedCrop[[#This Row],[1. Identifiant interne d’exploitation agricole*]],GroupMember[1. Identifiant interne d’exploitation agricole*],0)),FALSE,TRUE))</f>
        <v>1</v>
      </c>
      <c r="K714" s="164" t="b">
        <f t="array" ref="K714">IF(ISBLANK(CertifiedCrop[[#This Row],[2. Produit agricole certifié*]]),"",IF(ISERROR(MATCH(1,(#REF!=CertifiedCrop[[#This Row],[2. Produit agricole certifié*]])*(#REF!=CertifiedCrop[[#This Row],[3. Variété**]]),0)),FALSE,TRUE))</f>
        <v>0</v>
      </c>
      <c r="L714" s="21" t="s">
        <v>667</v>
      </c>
      <c r="M714" s="59" t="s">
        <v>667</v>
      </c>
      <c r="N714" s="59" t="s">
        <v>667</v>
      </c>
      <c r="O714" s="185">
        <f t="shared" si="22"/>
        <v>597.79005524861873</v>
      </c>
      <c r="P714" s="185">
        <f t="shared" si="23"/>
        <v>542.54143646408841</v>
      </c>
      <c r="Q714" s="165" t="str">
        <f ca="1">IFERROR((VLOOKUP(A714,GM_Table,8,FALSE)-SUMIFS(D:D,A:A,A714,B:B,B714,C:C,C714)),"")</f>
        <v/>
      </c>
      <c r="R714" s="165" t="str">
        <f ca="1">IFERROR(CONCATENATE(VLOOKUP(A714,GM_Table,12,FALSE)," ",(VLOOKUP(A714,GM_Table,13,FALSE))),"")</f>
        <v/>
      </c>
    </row>
    <row r="715" spans="1:18" ht="15" x14ac:dyDescent="0.2">
      <c r="A715" s="155" t="s">
        <v>2536</v>
      </c>
      <c r="B715" s="169" t="s">
        <v>2985</v>
      </c>
      <c r="C715" s="169" t="s">
        <v>667</v>
      </c>
      <c r="D715" s="276">
        <v>2.48</v>
      </c>
      <c r="E715" s="285">
        <v>1483</v>
      </c>
      <c r="F715" s="285">
        <v>1383</v>
      </c>
      <c r="G715" s="171">
        <v>0</v>
      </c>
      <c r="H715" s="172">
        <v>0</v>
      </c>
      <c r="I715" s="173">
        <v>0</v>
      </c>
      <c r="J715" s="164" t="b">
        <f>IF(ISBLANK(CertifiedCrop[[#This Row],[1. Identifiant interne d’exploitation agricole*]]),"",IF(ISERROR(MATCH(CertifiedCrop[[#This Row],[1. Identifiant interne d’exploitation agricole*]],GroupMember[1. Identifiant interne d’exploitation agricole*],0)),FALSE,TRUE))</f>
        <v>1</v>
      </c>
      <c r="K715" s="164" t="b">
        <f t="array" ref="K715">IF(ISBLANK(CertifiedCrop[[#This Row],[2. Produit agricole certifié*]]),"",IF(ISERROR(MATCH(1,(#REF!=CertifiedCrop[[#This Row],[2. Produit agricole certifié*]])*(#REF!=CertifiedCrop[[#This Row],[3. Variété**]]),0)),FALSE,TRUE))</f>
        <v>0</v>
      </c>
      <c r="L715" s="21" t="s">
        <v>667</v>
      </c>
      <c r="M715" s="59" t="s">
        <v>667</v>
      </c>
      <c r="N715" s="59" t="s">
        <v>667</v>
      </c>
      <c r="O715" s="185">
        <f t="shared" si="22"/>
        <v>597.98387096774195</v>
      </c>
      <c r="P715" s="185">
        <f t="shared" si="23"/>
        <v>557.66129032258061</v>
      </c>
      <c r="Q715" s="165" t="str">
        <f ca="1">IFERROR((VLOOKUP(A715,GM_Table,8,FALSE)-SUMIFS(D:D,A:A,A715,B:B,B715,C:C,C715)),"")</f>
        <v/>
      </c>
      <c r="R715" s="165" t="str">
        <f ca="1">IFERROR(CONCATENATE(VLOOKUP(A715,GM_Table,12,FALSE)," ",(VLOOKUP(A715,GM_Table,13,FALSE))),"")</f>
        <v/>
      </c>
    </row>
    <row r="716" spans="1:18" ht="15" x14ac:dyDescent="0.2">
      <c r="A716" s="155" t="s">
        <v>2539</v>
      </c>
      <c r="B716" s="169" t="s">
        <v>2985</v>
      </c>
      <c r="C716" s="169" t="s">
        <v>667</v>
      </c>
      <c r="D716" s="276">
        <v>1.76</v>
      </c>
      <c r="E716" s="285">
        <v>1052</v>
      </c>
      <c r="F716" s="285">
        <v>952</v>
      </c>
      <c r="G716" s="171">
        <v>0</v>
      </c>
      <c r="H716" s="172">
        <v>0</v>
      </c>
      <c r="I716" s="173">
        <v>0</v>
      </c>
      <c r="J716" s="164" t="b">
        <f>IF(ISBLANK(CertifiedCrop[[#This Row],[1. Identifiant interne d’exploitation agricole*]]),"",IF(ISERROR(MATCH(CertifiedCrop[[#This Row],[1. Identifiant interne d’exploitation agricole*]],GroupMember[1. Identifiant interne d’exploitation agricole*],0)),FALSE,TRUE))</f>
        <v>1</v>
      </c>
      <c r="K716" s="164" t="b">
        <f t="array" ref="K716">IF(ISBLANK(CertifiedCrop[[#This Row],[2. Produit agricole certifié*]]),"",IF(ISERROR(MATCH(1,(#REF!=CertifiedCrop[[#This Row],[2. Produit agricole certifié*]])*(#REF!=CertifiedCrop[[#This Row],[3. Variété**]]),0)),FALSE,TRUE))</f>
        <v>0</v>
      </c>
      <c r="L716" s="21" t="s">
        <v>667</v>
      </c>
      <c r="M716" s="59" t="s">
        <v>667</v>
      </c>
      <c r="N716" s="59" t="s">
        <v>667</v>
      </c>
      <c r="O716" s="185">
        <f t="shared" si="22"/>
        <v>597.72727272727275</v>
      </c>
      <c r="P716" s="185">
        <f t="shared" si="23"/>
        <v>540.90909090909088</v>
      </c>
      <c r="Q716" s="165" t="str">
        <f ca="1">IFERROR((VLOOKUP(A716,GM_Table,8,FALSE)-SUMIFS(D:D,A:A,A716,B:B,B716,C:C,C716)),"")</f>
        <v/>
      </c>
      <c r="R716" s="165" t="str">
        <f ca="1">IFERROR(CONCATENATE(VLOOKUP(A716,GM_Table,12,FALSE)," ",(VLOOKUP(A716,GM_Table,13,FALSE))),"")</f>
        <v/>
      </c>
    </row>
    <row r="717" spans="1:18" ht="15" x14ac:dyDescent="0.2">
      <c r="A717" s="155" t="s">
        <v>2542</v>
      </c>
      <c r="B717" s="169" t="s">
        <v>2985</v>
      </c>
      <c r="C717" s="169" t="s">
        <v>667</v>
      </c>
      <c r="D717" s="276">
        <v>3.66</v>
      </c>
      <c r="E717" s="285">
        <v>2188</v>
      </c>
      <c r="F717" s="285">
        <v>2088</v>
      </c>
      <c r="G717" s="171">
        <v>0</v>
      </c>
      <c r="H717" s="172">
        <v>0</v>
      </c>
      <c r="I717" s="173">
        <v>0</v>
      </c>
      <c r="J717" s="164" t="b">
        <f>IF(ISBLANK(CertifiedCrop[[#This Row],[1. Identifiant interne d’exploitation agricole*]]),"",IF(ISERROR(MATCH(CertifiedCrop[[#This Row],[1. Identifiant interne d’exploitation agricole*]],GroupMember[1. Identifiant interne d’exploitation agricole*],0)),FALSE,TRUE))</f>
        <v>1</v>
      </c>
      <c r="K717" s="164" t="b">
        <f t="array" ref="K717">IF(ISBLANK(CertifiedCrop[[#This Row],[2. Produit agricole certifié*]]),"",IF(ISERROR(MATCH(1,(#REF!=CertifiedCrop[[#This Row],[2. Produit agricole certifié*]])*(#REF!=CertifiedCrop[[#This Row],[3. Variété**]]),0)),FALSE,TRUE))</f>
        <v>0</v>
      </c>
      <c r="L717" s="21" t="s">
        <v>667</v>
      </c>
      <c r="M717" s="59" t="s">
        <v>667</v>
      </c>
      <c r="N717" s="59" t="s">
        <v>667</v>
      </c>
      <c r="O717" s="185">
        <f t="shared" si="22"/>
        <v>597.81420765027315</v>
      </c>
      <c r="P717" s="185">
        <f t="shared" si="23"/>
        <v>570.49180327868851</v>
      </c>
      <c r="Q717" s="165" t="str">
        <f ca="1">IFERROR((VLOOKUP(A717,GM_Table,8,FALSE)-SUMIFS(D:D,A:A,A717,B:B,B717,C:C,C717)),"")</f>
        <v/>
      </c>
      <c r="R717" s="165" t="str">
        <f ca="1">IFERROR(CONCATENATE(VLOOKUP(A717,GM_Table,12,FALSE)," ",(VLOOKUP(A717,GM_Table,13,FALSE))),"")</f>
        <v/>
      </c>
    </row>
    <row r="718" spans="1:18" ht="15" x14ac:dyDescent="0.2">
      <c r="A718" s="155" t="s">
        <v>2545</v>
      </c>
      <c r="B718" s="169" t="s">
        <v>2985</v>
      </c>
      <c r="C718" s="169" t="s">
        <v>667</v>
      </c>
      <c r="D718" s="276">
        <v>3.21</v>
      </c>
      <c r="E718" s="285">
        <v>1919</v>
      </c>
      <c r="F718" s="285">
        <v>1819</v>
      </c>
      <c r="G718" s="171">
        <v>0</v>
      </c>
      <c r="H718" s="172">
        <v>0</v>
      </c>
      <c r="I718" s="173">
        <v>0</v>
      </c>
      <c r="J718" s="164" t="b">
        <f>IF(ISBLANK(CertifiedCrop[[#This Row],[1. Identifiant interne d’exploitation agricole*]]),"",IF(ISERROR(MATCH(CertifiedCrop[[#This Row],[1. Identifiant interne d’exploitation agricole*]],GroupMember[1. Identifiant interne d’exploitation agricole*],0)),FALSE,TRUE))</f>
        <v>1</v>
      </c>
      <c r="K718" s="164" t="b">
        <f t="array" ref="K718">IF(ISBLANK(CertifiedCrop[[#This Row],[2. Produit agricole certifié*]]),"",IF(ISERROR(MATCH(1,(#REF!=CertifiedCrop[[#This Row],[2. Produit agricole certifié*]])*(#REF!=CertifiedCrop[[#This Row],[3. Variété**]]),0)),FALSE,TRUE))</f>
        <v>0</v>
      </c>
      <c r="L718" s="21" t="s">
        <v>667</v>
      </c>
      <c r="M718" s="59" t="s">
        <v>667</v>
      </c>
      <c r="N718" s="59" t="s">
        <v>667</v>
      </c>
      <c r="O718" s="185">
        <f t="shared" si="22"/>
        <v>597.81931464174454</v>
      </c>
      <c r="P718" s="185">
        <f t="shared" si="23"/>
        <v>566.66666666666663</v>
      </c>
      <c r="Q718" s="165" t="str">
        <f ca="1">IFERROR((VLOOKUP(A718,GM_Table,8,FALSE)-SUMIFS(D:D,A:A,A718,B:B,B718,C:C,C718)),"")</f>
        <v/>
      </c>
      <c r="R718" s="165" t="str">
        <f ca="1">IFERROR(CONCATENATE(VLOOKUP(A718,GM_Table,12,FALSE)," ",(VLOOKUP(A718,GM_Table,13,FALSE))),"")</f>
        <v/>
      </c>
    </row>
    <row r="719" spans="1:18" ht="15" x14ac:dyDescent="0.2">
      <c r="A719" s="155" t="s">
        <v>2548</v>
      </c>
      <c r="B719" s="169" t="s">
        <v>2985</v>
      </c>
      <c r="C719" s="169" t="s">
        <v>667</v>
      </c>
      <c r="D719" s="276">
        <v>1.34</v>
      </c>
      <c r="E719" s="285">
        <v>801</v>
      </c>
      <c r="F719" s="285">
        <v>750</v>
      </c>
      <c r="G719" s="171">
        <v>0</v>
      </c>
      <c r="H719" s="172">
        <v>0</v>
      </c>
      <c r="I719" s="173">
        <v>0</v>
      </c>
      <c r="J719" s="164" t="b">
        <f>IF(ISBLANK(CertifiedCrop[[#This Row],[1. Identifiant interne d’exploitation agricole*]]),"",IF(ISERROR(MATCH(CertifiedCrop[[#This Row],[1. Identifiant interne d’exploitation agricole*]],GroupMember[1. Identifiant interne d’exploitation agricole*],0)),FALSE,TRUE))</f>
        <v>1</v>
      </c>
      <c r="K719" s="164" t="b">
        <f t="array" ref="K719">IF(ISBLANK(CertifiedCrop[[#This Row],[2. Produit agricole certifié*]]),"",IF(ISERROR(MATCH(1,(#REF!=CertifiedCrop[[#This Row],[2. Produit agricole certifié*]])*(#REF!=CertifiedCrop[[#This Row],[3. Variété**]]),0)),FALSE,TRUE))</f>
        <v>0</v>
      </c>
      <c r="L719" s="21" t="s">
        <v>667</v>
      </c>
      <c r="M719" s="59" t="s">
        <v>667</v>
      </c>
      <c r="N719" s="59" t="s">
        <v>667</v>
      </c>
      <c r="O719" s="185">
        <f t="shared" si="22"/>
        <v>597.76119402985069</v>
      </c>
      <c r="P719" s="185">
        <f t="shared" si="23"/>
        <v>559.70149253731336</v>
      </c>
      <c r="Q719" s="165" t="str">
        <f ca="1">IFERROR((VLOOKUP(A719,GM_Table,8,FALSE)-SUMIFS(D:D,A:A,A719,B:B,B719,C:C,C719)),"")</f>
        <v/>
      </c>
      <c r="R719" s="165" t="str">
        <f ca="1">IFERROR(CONCATENATE(VLOOKUP(A719,GM_Table,12,FALSE)," ",(VLOOKUP(A719,GM_Table,13,FALSE))),"")</f>
        <v/>
      </c>
    </row>
    <row r="720" spans="1:18" ht="15" x14ac:dyDescent="0.2">
      <c r="A720" s="155" t="s">
        <v>2550</v>
      </c>
      <c r="B720" s="169" t="s">
        <v>2985</v>
      </c>
      <c r="C720" s="169" t="s">
        <v>667</v>
      </c>
      <c r="D720" s="276">
        <v>1.18</v>
      </c>
      <c r="E720" s="285">
        <v>701</v>
      </c>
      <c r="F720" s="285">
        <v>610</v>
      </c>
      <c r="G720" s="171">
        <v>0</v>
      </c>
      <c r="H720" s="172">
        <v>0</v>
      </c>
      <c r="I720" s="173">
        <v>0</v>
      </c>
      <c r="J720" s="164" t="b">
        <f>IF(ISBLANK(CertifiedCrop[[#This Row],[1. Identifiant interne d’exploitation agricole*]]),"",IF(ISERROR(MATCH(CertifiedCrop[[#This Row],[1. Identifiant interne d’exploitation agricole*]],GroupMember[1. Identifiant interne d’exploitation agricole*],0)),FALSE,TRUE))</f>
        <v>1</v>
      </c>
      <c r="K720" s="164" t="b">
        <f t="array" ref="K720">IF(ISBLANK(CertifiedCrop[[#This Row],[2. Produit agricole certifié*]]),"",IF(ISERROR(MATCH(1,(#REF!=CertifiedCrop[[#This Row],[2. Produit agricole certifié*]])*(#REF!=CertifiedCrop[[#This Row],[3. Variété**]]),0)),FALSE,TRUE))</f>
        <v>0</v>
      </c>
      <c r="L720" s="21" t="s">
        <v>667</v>
      </c>
      <c r="M720" s="59" t="s">
        <v>667</v>
      </c>
      <c r="N720" s="59" t="s">
        <v>667</v>
      </c>
      <c r="O720" s="185">
        <f t="shared" si="22"/>
        <v>594.06779661016947</v>
      </c>
      <c r="P720" s="185">
        <f t="shared" si="23"/>
        <v>516.94915254237287</v>
      </c>
      <c r="Q720" s="165" t="str">
        <f ca="1">IFERROR((VLOOKUP(A720,GM_Table,8,FALSE)-SUMIFS(D:D,A:A,A720,B:B,B720,C:C,C720)),"")</f>
        <v/>
      </c>
      <c r="R720" s="165" t="str">
        <f ca="1">IFERROR(CONCATENATE(VLOOKUP(A720,GM_Table,12,FALSE)," ",(VLOOKUP(A720,GM_Table,13,FALSE))),"")</f>
        <v/>
      </c>
    </row>
    <row r="721" spans="1:18" ht="15" x14ac:dyDescent="0.2">
      <c r="A721" s="155" t="s">
        <v>2553</v>
      </c>
      <c r="B721" s="169" t="s">
        <v>2985</v>
      </c>
      <c r="C721" s="169" t="s">
        <v>667</v>
      </c>
      <c r="D721" s="276">
        <v>2.15</v>
      </c>
      <c r="E721" s="285">
        <v>1285</v>
      </c>
      <c r="F721" s="285">
        <v>1185</v>
      </c>
      <c r="G721" s="171">
        <v>0</v>
      </c>
      <c r="H721" s="172">
        <v>0</v>
      </c>
      <c r="I721" s="173">
        <v>0</v>
      </c>
      <c r="J721" s="164" t="b">
        <f>IF(ISBLANK(CertifiedCrop[[#This Row],[1. Identifiant interne d’exploitation agricole*]]),"",IF(ISERROR(MATCH(CertifiedCrop[[#This Row],[1. Identifiant interne d’exploitation agricole*]],GroupMember[1. Identifiant interne d’exploitation agricole*],0)),FALSE,TRUE))</f>
        <v>1</v>
      </c>
      <c r="K721" s="164" t="b">
        <f t="array" ref="K721">IF(ISBLANK(CertifiedCrop[[#This Row],[2. Produit agricole certifié*]]),"",IF(ISERROR(MATCH(1,(#REF!=CertifiedCrop[[#This Row],[2. Produit agricole certifié*]])*(#REF!=CertifiedCrop[[#This Row],[3. Variété**]]),0)),FALSE,TRUE))</f>
        <v>0</v>
      </c>
      <c r="L721" s="21" t="s">
        <v>667</v>
      </c>
      <c r="M721" s="59" t="s">
        <v>667</v>
      </c>
      <c r="N721" s="59" t="s">
        <v>667</v>
      </c>
      <c r="O721" s="185">
        <f t="shared" si="22"/>
        <v>597.67441860465124</v>
      </c>
      <c r="P721" s="185">
        <f t="shared" si="23"/>
        <v>551.1627906976745</v>
      </c>
      <c r="Q721" s="165" t="str">
        <f ca="1">IFERROR((VLOOKUP(A721,GM_Table,8,FALSE)-SUMIFS(D:D,A:A,A721,B:B,B721,C:C,C721)),"")</f>
        <v/>
      </c>
      <c r="R721" s="165" t="str">
        <f ca="1">IFERROR(CONCATENATE(VLOOKUP(A721,GM_Table,12,FALSE)," ",(VLOOKUP(A721,GM_Table,13,FALSE))),"")</f>
        <v/>
      </c>
    </row>
    <row r="722" spans="1:18" ht="15" x14ac:dyDescent="0.2">
      <c r="A722" s="155" t="s">
        <v>2555</v>
      </c>
      <c r="B722" s="169" t="s">
        <v>2985</v>
      </c>
      <c r="C722" s="169" t="s">
        <v>667</v>
      </c>
      <c r="D722" s="276">
        <v>1.6</v>
      </c>
      <c r="E722" s="285">
        <v>946</v>
      </c>
      <c r="F722" s="285">
        <v>900</v>
      </c>
      <c r="G722" s="171">
        <v>0</v>
      </c>
      <c r="H722" s="172">
        <v>0</v>
      </c>
      <c r="I722" s="173">
        <v>0</v>
      </c>
      <c r="J722" s="164" t="b">
        <f>IF(ISBLANK(CertifiedCrop[[#This Row],[1. Identifiant interne d’exploitation agricole*]]),"",IF(ISERROR(MATCH(CertifiedCrop[[#This Row],[1. Identifiant interne d’exploitation agricole*]],GroupMember[1. Identifiant interne d’exploitation agricole*],0)),FALSE,TRUE))</f>
        <v>1</v>
      </c>
      <c r="K722" s="164" t="b">
        <f t="array" ref="K722">IF(ISBLANK(CertifiedCrop[[#This Row],[2. Produit agricole certifié*]]),"",IF(ISERROR(MATCH(1,(#REF!=CertifiedCrop[[#This Row],[2. Produit agricole certifié*]])*(#REF!=CertifiedCrop[[#This Row],[3. Variété**]]),0)),FALSE,TRUE))</f>
        <v>0</v>
      </c>
      <c r="L722" s="21" t="s">
        <v>667</v>
      </c>
      <c r="M722" s="59" t="s">
        <v>667</v>
      </c>
      <c r="N722" s="59" t="s">
        <v>667</v>
      </c>
      <c r="O722" s="185">
        <f t="shared" si="22"/>
        <v>591.25</v>
      </c>
      <c r="P722" s="185">
        <f t="shared" si="23"/>
        <v>562.5</v>
      </c>
      <c r="Q722" s="165" t="str">
        <f ca="1">IFERROR((VLOOKUP(A722,GM_Table,8,FALSE)-SUMIFS(D:D,A:A,A722,B:B,B722,C:C,C722)),"")</f>
        <v/>
      </c>
      <c r="R722" s="165" t="str">
        <f ca="1">IFERROR(CONCATENATE(VLOOKUP(A722,GM_Table,12,FALSE)," ",(VLOOKUP(A722,GM_Table,13,FALSE))),"")</f>
        <v/>
      </c>
    </row>
    <row r="723" spans="1:18" ht="15" x14ac:dyDescent="0.2">
      <c r="A723" s="155" t="s">
        <v>2557</v>
      </c>
      <c r="B723" s="169" t="s">
        <v>2985</v>
      </c>
      <c r="C723" s="169" t="s">
        <v>667</v>
      </c>
      <c r="D723" s="276">
        <v>1.47</v>
      </c>
      <c r="E723" s="285">
        <v>879</v>
      </c>
      <c r="F723" s="285">
        <v>800</v>
      </c>
      <c r="G723" s="171">
        <v>0</v>
      </c>
      <c r="H723" s="172">
        <v>0</v>
      </c>
      <c r="I723" s="173">
        <v>0</v>
      </c>
      <c r="J723" s="164" t="b">
        <f>IF(ISBLANK(CertifiedCrop[[#This Row],[1. Identifiant interne d’exploitation agricole*]]),"",IF(ISERROR(MATCH(CertifiedCrop[[#This Row],[1. Identifiant interne d’exploitation agricole*]],GroupMember[1. Identifiant interne d’exploitation agricole*],0)),FALSE,TRUE))</f>
        <v>1</v>
      </c>
      <c r="K723" s="164" t="b">
        <f t="array" ref="K723">IF(ISBLANK(CertifiedCrop[[#This Row],[2. Produit agricole certifié*]]),"",IF(ISERROR(MATCH(1,(#REF!=CertifiedCrop[[#This Row],[2. Produit agricole certifié*]])*(#REF!=CertifiedCrop[[#This Row],[3. Variété**]]),0)),FALSE,TRUE))</f>
        <v>0</v>
      </c>
      <c r="L723" s="21" t="s">
        <v>667</v>
      </c>
      <c r="M723" s="59" t="s">
        <v>667</v>
      </c>
      <c r="N723" s="59" t="s">
        <v>667</v>
      </c>
      <c r="O723" s="185">
        <f t="shared" si="22"/>
        <v>597.9591836734694</v>
      </c>
      <c r="P723" s="185">
        <f t="shared" si="23"/>
        <v>544.21768707483</v>
      </c>
      <c r="Q723" s="165" t="str">
        <f ca="1">IFERROR((VLOOKUP(A723,GM_Table,8,FALSE)-SUMIFS(D:D,A:A,A723,B:B,B723,C:C,C723)),"")</f>
        <v/>
      </c>
      <c r="R723" s="165" t="str">
        <f ca="1">IFERROR(CONCATENATE(VLOOKUP(A723,GM_Table,12,FALSE)," ",(VLOOKUP(A723,GM_Table,13,FALSE))),"")</f>
        <v/>
      </c>
    </row>
    <row r="724" spans="1:18" ht="15" x14ac:dyDescent="0.2">
      <c r="A724" s="155" t="s">
        <v>2559</v>
      </c>
      <c r="B724" s="169" t="s">
        <v>2985</v>
      </c>
      <c r="C724" s="169" t="s">
        <v>667</v>
      </c>
      <c r="D724" s="276">
        <v>2.25</v>
      </c>
      <c r="E724" s="285">
        <v>1345</v>
      </c>
      <c r="F724" s="285">
        <v>1245</v>
      </c>
      <c r="G724" s="171">
        <v>0</v>
      </c>
      <c r="H724" s="172">
        <v>0</v>
      </c>
      <c r="I724" s="173">
        <v>0</v>
      </c>
      <c r="J724" s="164" t="b">
        <f>IF(ISBLANK(CertifiedCrop[[#This Row],[1. Identifiant interne d’exploitation agricole*]]),"",IF(ISERROR(MATCH(CertifiedCrop[[#This Row],[1. Identifiant interne d’exploitation agricole*]],GroupMember[1. Identifiant interne d’exploitation agricole*],0)),FALSE,TRUE))</f>
        <v>1</v>
      </c>
      <c r="K724" s="164" t="b">
        <f t="array" ref="K724">IF(ISBLANK(CertifiedCrop[[#This Row],[2. Produit agricole certifié*]]),"",IF(ISERROR(MATCH(1,(#REF!=CertifiedCrop[[#This Row],[2. Produit agricole certifié*]])*(#REF!=CertifiedCrop[[#This Row],[3. Variété**]]),0)),FALSE,TRUE))</f>
        <v>0</v>
      </c>
      <c r="L724" s="21" t="s">
        <v>667</v>
      </c>
      <c r="M724" s="59" t="s">
        <v>667</v>
      </c>
      <c r="N724" s="59" t="s">
        <v>667</v>
      </c>
      <c r="O724" s="185">
        <f t="shared" si="22"/>
        <v>597.77777777777783</v>
      </c>
      <c r="P724" s="185">
        <f t="shared" si="23"/>
        <v>553.33333333333337</v>
      </c>
      <c r="Q724" s="165" t="str">
        <f ca="1">IFERROR((VLOOKUP(A724,GM_Table,8,FALSE)-SUMIFS(D:D,A:A,A724,B:B,B724,C:C,C724)),"")</f>
        <v/>
      </c>
      <c r="R724" s="165" t="str">
        <f ca="1">IFERROR(CONCATENATE(VLOOKUP(A724,GM_Table,12,FALSE)," ",(VLOOKUP(A724,GM_Table,13,FALSE))),"")</f>
        <v/>
      </c>
    </row>
    <row r="725" spans="1:18" ht="15" x14ac:dyDescent="0.2">
      <c r="A725" s="155" t="s">
        <v>2561</v>
      </c>
      <c r="B725" s="169" t="s">
        <v>2985</v>
      </c>
      <c r="C725" s="169" t="s">
        <v>667</v>
      </c>
      <c r="D725" s="276">
        <v>1.42</v>
      </c>
      <c r="E725" s="285">
        <v>849</v>
      </c>
      <c r="F725" s="285">
        <v>800</v>
      </c>
      <c r="G725" s="171">
        <v>0</v>
      </c>
      <c r="H725" s="172">
        <v>0</v>
      </c>
      <c r="I725" s="173">
        <v>0</v>
      </c>
      <c r="J725" s="164" t="b">
        <f>IF(ISBLANK(CertifiedCrop[[#This Row],[1. Identifiant interne d’exploitation agricole*]]),"",IF(ISERROR(MATCH(CertifiedCrop[[#This Row],[1. Identifiant interne d’exploitation agricole*]],GroupMember[1. Identifiant interne d’exploitation agricole*],0)),FALSE,TRUE))</f>
        <v>1</v>
      </c>
      <c r="K725" s="164" t="b">
        <f t="array" ref="K725">IF(ISBLANK(CertifiedCrop[[#This Row],[2. Produit agricole certifié*]]),"",IF(ISERROR(MATCH(1,(#REF!=CertifiedCrop[[#This Row],[2. Produit agricole certifié*]])*(#REF!=CertifiedCrop[[#This Row],[3. Variété**]]),0)),FALSE,TRUE))</f>
        <v>0</v>
      </c>
      <c r="L725" s="21" t="s">
        <v>667</v>
      </c>
      <c r="M725" s="59" t="s">
        <v>667</v>
      </c>
      <c r="N725" s="59" t="s">
        <v>667</v>
      </c>
      <c r="O725" s="185">
        <f t="shared" si="22"/>
        <v>597.88732394366195</v>
      </c>
      <c r="P725" s="185">
        <f t="shared" si="23"/>
        <v>563.38028169014092</v>
      </c>
      <c r="Q725" s="165" t="str">
        <f ca="1">IFERROR((VLOOKUP(A725,GM_Table,8,FALSE)-SUMIFS(D:D,A:A,A725,B:B,B725,C:C,C725)),"")</f>
        <v/>
      </c>
      <c r="R725" s="165" t="str">
        <f ca="1">IFERROR(CONCATENATE(VLOOKUP(A725,GM_Table,12,FALSE)," ",(VLOOKUP(A725,GM_Table,13,FALSE))),"")</f>
        <v/>
      </c>
    </row>
    <row r="726" spans="1:18" ht="15" x14ac:dyDescent="0.2">
      <c r="A726" s="155" t="s">
        <v>2562</v>
      </c>
      <c r="B726" s="169" t="s">
        <v>2985</v>
      </c>
      <c r="C726" s="169" t="s">
        <v>667</v>
      </c>
      <c r="D726" s="276">
        <v>4.04</v>
      </c>
      <c r="E726" s="285">
        <v>2415</v>
      </c>
      <c r="F726" s="285">
        <v>2300</v>
      </c>
      <c r="G726" s="171">
        <v>0</v>
      </c>
      <c r="H726" s="172">
        <v>0</v>
      </c>
      <c r="I726" s="173">
        <v>0</v>
      </c>
      <c r="J726" s="164" t="b">
        <f>IF(ISBLANK(CertifiedCrop[[#This Row],[1. Identifiant interne d’exploitation agricole*]]),"",IF(ISERROR(MATCH(CertifiedCrop[[#This Row],[1. Identifiant interne d’exploitation agricole*]],GroupMember[1. Identifiant interne d’exploitation agricole*],0)),FALSE,TRUE))</f>
        <v>1</v>
      </c>
      <c r="K726" s="164" t="b">
        <f t="array" ref="K726">IF(ISBLANK(CertifiedCrop[[#This Row],[2. Produit agricole certifié*]]),"",IF(ISERROR(MATCH(1,(#REF!=CertifiedCrop[[#This Row],[2. Produit agricole certifié*]])*(#REF!=CertifiedCrop[[#This Row],[3. Variété**]]),0)),FALSE,TRUE))</f>
        <v>0</v>
      </c>
      <c r="L726" s="21" t="s">
        <v>667</v>
      </c>
      <c r="M726" s="59" t="s">
        <v>667</v>
      </c>
      <c r="N726" s="59" t="s">
        <v>667</v>
      </c>
      <c r="O726" s="185">
        <f t="shared" si="22"/>
        <v>597.77227722772273</v>
      </c>
      <c r="P726" s="185">
        <f t="shared" si="23"/>
        <v>569.30693069306926</v>
      </c>
      <c r="Q726" s="165" t="str">
        <f ca="1">IFERROR((VLOOKUP(A726,GM_Table,8,FALSE)-SUMIFS(D:D,A:A,A726,B:B,B726,C:C,C726)),"")</f>
        <v/>
      </c>
      <c r="R726" s="165" t="str">
        <f ca="1">IFERROR(CONCATENATE(VLOOKUP(A726,GM_Table,12,FALSE)," ",(VLOOKUP(A726,GM_Table,13,FALSE))),"")</f>
        <v/>
      </c>
    </row>
    <row r="727" spans="1:18" ht="15" x14ac:dyDescent="0.2">
      <c r="A727" s="155" t="s">
        <v>2564</v>
      </c>
      <c r="B727" s="169" t="s">
        <v>2985</v>
      </c>
      <c r="C727" s="169" t="s">
        <v>667</v>
      </c>
      <c r="D727" s="276">
        <v>1.96</v>
      </c>
      <c r="E727" s="285">
        <v>1172</v>
      </c>
      <c r="F727" s="285">
        <v>1072</v>
      </c>
      <c r="G727" s="171">
        <v>0</v>
      </c>
      <c r="H727" s="172">
        <v>0</v>
      </c>
      <c r="I727" s="173">
        <v>0</v>
      </c>
      <c r="J727" s="164" t="b">
        <f>IF(ISBLANK(CertifiedCrop[[#This Row],[1. Identifiant interne d’exploitation agricole*]]),"",IF(ISERROR(MATCH(CertifiedCrop[[#This Row],[1. Identifiant interne d’exploitation agricole*]],GroupMember[1. Identifiant interne d’exploitation agricole*],0)),FALSE,TRUE))</f>
        <v>1</v>
      </c>
      <c r="K727" s="164" t="b">
        <f t="array" ref="K727">IF(ISBLANK(CertifiedCrop[[#This Row],[2. Produit agricole certifié*]]),"",IF(ISERROR(MATCH(1,(#REF!=CertifiedCrop[[#This Row],[2. Produit agricole certifié*]])*(#REF!=CertifiedCrop[[#This Row],[3. Variété**]]),0)),FALSE,TRUE))</f>
        <v>0</v>
      </c>
      <c r="L727" s="21" t="s">
        <v>667</v>
      </c>
      <c r="M727" s="59" t="s">
        <v>667</v>
      </c>
      <c r="N727" s="59" t="s">
        <v>667</v>
      </c>
      <c r="O727" s="185">
        <f t="shared" si="22"/>
        <v>597.9591836734694</v>
      </c>
      <c r="P727" s="185">
        <f t="shared" si="23"/>
        <v>546.9387755102041</v>
      </c>
      <c r="Q727" s="165" t="str">
        <f ca="1">IFERROR((VLOOKUP(A727,GM_Table,8,FALSE)-SUMIFS(D:D,A:A,A727,B:B,B727,C:C,C727)),"")</f>
        <v/>
      </c>
      <c r="R727" s="165" t="str">
        <f ca="1">IFERROR(CONCATENATE(VLOOKUP(A727,GM_Table,12,FALSE)," ",(VLOOKUP(A727,GM_Table,13,FALSE))),"")</f>
        <v/>
      </c>
    </row>
    <row r="728" spans="1:18" ht="15" x14ac:dyDescent="0.2">
      <c r="A728" s="155" t="s">
        <v>2565</v>
      </c>
      <c r="B728" s="169" t="s">
        <v>2985</v>
      </c>
      <c r="C728" s="169" t="s">
        <v>667</v>
      </c>
      <c r="D728" s="276">
        <v>2.31</v>
      </c>
      <c r="E728" s="285">
        <v>1381</v>
      </c>
      <c r="F728" s="285">
        <v>1281</v>
      </c>
      <c r="G728" s="171">
        <v>0</v>
      </c>
      <c r="H728" s="172">
        <v>0</v>
      </c>
      <c r="I728" s="173">
        <v>0</v>
      </c>
      <c r="J728" s="164" t="b">
        <f>IF(ISBLANK(CertifiedCrop[[#This Row],[1. Identifiant interne d’exploitation agricole*]]),"",IF(ISERROR(MATCH(CertifiedCrop[[#This Row],[1. Identifiant interne d’exploitation agricole*]],GroupMember[1. Identifiant interne d’exploitation agricole*],0)),FALSE,TRUE))</f>
        <v>1</v>
      </c>
      <c r="K728" s="164" t="b">
        <f t="array" ref="K728">IF(ISBLANK(CertifiedCrop[[#This Row],[2. Produit agricole certifié*]]),"",IF(ISERROR(MATCH(1,(#REF!=CertifiedCrop[[#This Row],[2. Produit agricole certifié*]])*(#REF!=CertifiedCrop[[#This Row],[3. Variété**]]),0)),FALSE,TRUE))</f>
        <v>0</v>
      </c>
      <c r="L728" s="21" t="s">
        <v>667</v>
      </c>
      <c r="M728" s="59" t="s">
        <v>667</v>
      </c>
      <c r="N728" s="59" t="s">
        <v>667</v>
      </c>
      <c r="O728" s="185">
        <f t="shared" si="22"/>
        <v>597.83549783549779</v>
      </c>
      <c r="P728" s="185">
        <f t="shared" si="23"/>
        <v>554.5454545454545</v>
      </c>
      <c r="Q728" s="165" t="str">
        <f ca="1">IFERROR((VLOOKUP(A728,GM_Table,8,FALSE)-SUMIFS(D:D,A:A,A728,B:B,B728,C:C,C728)),"")</f>
        <v/>
      </c>
      <c r="R728" s="165" t="str">
        <f ca="1">IFERROR(CONCATENATE(VLOOKUP(A728,GM_Table,12,FALSE)," ",(VLOOKUP(A728,GM_Table,13,FALSE))),"")</f>
        <v/>
      </c>
    </row>
    <row r="729" spans="1:18" ht="15" x14ac:dyDescent="0.2">
      <c r="A729" s="155" t="s">
        <v>2566</v>
      </c>
      <c r="B729" s="169" t="s">
        <v>2985</v>
      </c>
      <c r="C729" s="169" t="s">
        <v>667</v>
      </c>
      <c r="D729" s="276">
        <v>1.91</v>
      </c>
      <c r="E729" s="285">
        <v>1142</v>
      </c>
      <c r="F729" s="285">
        <v>1042</v>
      </c>
      <c r="G729" s="171">
        <v>0</v>
      </c>
      <c r="H729" s="172">
        <v>0</v>
      </c>
      <c r="I729" s="173">
        <v>0</v>
      </c>
      <c r="J729" s="164" t="b">
        <f>IF(ISBLANK(CertifiedCrop[[#This Row],[1. Identifiant interne d’exploitation agricole*]]),"",IF(ISERROR(MATCH(CertifiedCrop[[#This Row],[1. Identifiant interne d’exploitation agricole*]],GroupMember[1. Identifiant interne d’exploitation agricole*],0)),FALSE,TRUE))</f>
        <v>1</v>
      </c>
      <c r="K729" s="164" t="b">
        <f t="array" ref="K729">IF(ISBLANK(CertifiedCrop[[#This Row],[2. Produit agricole certifié*]]),"",IF(ISERROR(MATCH(1,(#REF!=CertifiedCrop[[#This Row],[2. Produit agricole certifié*]])*(#REF!=CertifiedCrop[[#This Row],[3. Variété**]]),0)),FALSE,TRUE))</f>
        <v>0</v>
      </c>
      <c r="L729" s="21" t="s">
        <v>667</v>
      </c>
      <c r="M729" s="59" t="s">
        <v>667</v>
      </c>
      <c r="N729" s="59" t="s">
        <v>667</v>
      </c>
      <c r="O729" s="185">
        <f t="shared" si="22"/>
        <v>597.90575916230364</v>
      </c>
      <c r="P729" s="185">
        <f t="shared" si="23"/>
        <v>545.54973821989529</v>
      </c>
      <c r="Q729" s="165" t="str">
        <f ca="1">IFERROR((VLOOKUP(A729,GM_Table,8,FALSE)-SUMIFS(D:D,A:A,A729,B:B,B729,C:C,C729)),"")</f>
        <v/>
      </c>
      <c r="R729" s="165" t="str">
        <f ca="1">IFERROR(CONCATENATE(VLOOKUP(A729,GM_Table,12,FALSE)," ",(VLOOKUP(A729,GM_Table,13,FALSE))),"")</f>
        <v/>
      </c>
    </row>
    <row r="730" spans="1:18" ht="15" x14ac:dyDescent="0.2">
      <c r="A730" s="155" t="s">
        <v>2568</v>
      </c>
      <c r="B730" s="169" t="s">
        <v>2985</v>
      </c>
      <c r="C730" s="169" t="s">
        <v>667</v>
      </c>
      <c r="D730" s="276">
        <v>2.0299999999999998</v>
      </c>
      <c r="E730" s="285">
        <v>1213</v>
      </c>
      <c r="F730" s="285">
        <v>1113</v>
      </c>
      <c r="G730" s="171">
        <v>0</v>
      </c>
      <c r="H730" s="172">
        <v>0</v>
      </c>
      <c r="I730" s="173">
        <v>0</v>
      </c>
      <c r="J730" s="164" t="b">
        <f>IF(ISBLANK(CertifiedCrop[[#This Row],[1. Identifiant interne d’exploitation agricole*]]),"",IF(ISERROR(MATCH(CertifiedCrop[[#This Row],[1. Identifiant interne d’exploitation agricole*]],GroupMember[1. Identifiant interne d’exploitation agricole*],0)),FALSE,TRUE))</f>
        <v>1</v>
      </c>
      <c r="K730" s="164" t="b">
        <f t="array" ref="K730">IF(ISBLANK(CertifiedCrop[[#This Row],[2. Produit agricole certifié*]]),"",IF(ISERROR(MATCH(1,(#REF!=CertifiedCrop[[#This Row],[2. Produit agricole certifié*]])*(#REF!=CertifiedCrop[[#This Row],[3. Variété**]]),0)),FALSE,TRUE))</f>
        <v>0</v>
      </c>
      <c r="L730" s="21" t="s">
        <v>667</v>
      </c>
      <c r="M730" s="59" t="s">
        <v>667</v>
      </c>
      <c r="N730" s="59" t="s">
        <v>667</v>
      </c>
      <c r="O730" s="185">
        <f t="shared" si="22"/>
        <v>597.53694581280797</v>
      </c>
      <c r="P730" s="185">
        <f t="shared" si="23"/>
        <v>548.27586206896558</v>
      </c>
      <c r="Q730" s="165" t="str">
        <f ca="1">IFERROR((VLOOKUP(A730,GM_Table,8,FALSE)-SUMIFS(D:D,A:A,A730,B:B,B730,C:C,C730)),"")</f>
        <v/>
      </c>
      <c r="R730" s="165" t="str">
        <f ca="1">IFERROR(CONCATENATE(VLOOKUP(A730,GM_Table,12,FALSE)," ",(VLOOKUP(A730,GM_Table,13,FALSE))),"")</f>
        <v/>
      </c>
    </row>
    <row r="731" spans="1:18" ht="15" x14ac:dyDescent="0.2">
      <c r="A731" s="155" t="s">
        <v>2570</v>
      </c>
      <c r="B731" s="169" t="s">
        <v>2985</v>
      </c>
      <c r="C731" s="169" t="s">
        <v>667</v>
      </c>
      <c r="D731" s="276">
        <v>3.02</v>
      </c>
      <c r="E731" s="285">
        <v>1805</v>
      </c>
      <c r="F731" s="285">
        <v>1705</v>
      </c>
      <c r="G731" s="171">
        <v>0</v>
      </c>
      <c r="H731" s="172">
        <v>0</v>
      </c>
      <c r="I731" s="173">
        <v>0</v>
      </c>
      <c r="J731" s="164" t="b">
        <f>IF(ISBLANK(CertifiedCrop[[#This Row],[1. Identifiant interne d’exploitation agricole*]]),"",IF(ISERROR(MATCH(CertifiedCrop[[#This Row],[1. Identifiant interne d’exploitation agricole*]],GroupMember[1. Identifiant interne d’exploitation agricole*],0)),FALSE,TRUE))</f>
        <v>1</v>
      </c>
      <c r="K731" s="164" t="b">
        <f t="array" ref="K731">IF(ISBLANK(CertifiedCrop[[#This Row],[2. Produit agricole certifié*]]),"",IF(ISERROR(MATCH(1,(#REF!=CertifiedCrop[[#This Row],[2. Produit agricole certifié*]])*(#REF!=CertifiedCrop[[#This Row],[3. Variété**]]),0)),FALSE,TRUE))</f>
        <v>0</v>
      </c>
      <c r="L731" s="21" t="s">
        <v>667</v>
      </c>
      <c r="M731" s="59" t="s">
        <v>667</v>
      </c>
      <c r="N731" s="59" t="s">
        <v>667</v>
      </c>
      <c r="O731" s="185">
        <f t="shared" si="22"/>
        <v>597.68211920529802</v>
      </c>
      <c r="P731" s="185">
        <f t="shared" si="23"/>
        <v>564.5695364238411</v>
      </c>
      <c r="Q731" s="165" t="str">
        <f ca="1">IFERROR((VLOOKUP(A731,GM_Table,8,FALSE)-SUMIFS(D:D,A:A,A731,B:B,B731,C:C,C731)),"")</f>
        <v/>
      </c>
      <c r="R731" s="165" t="str">
        <f ca="1">IFERROR(CONCATENATE(VLOOKUP(A731,GM_Table,12,FALSE)," ",(VLOOKUP(A731,GM_Table,13,FALSE))),"")</f>
        <v/>
      </c>
    </row>
    <row r="732" spans="1:18" ht="15" x14ac:dyDescent="0.2">
      <c r="A732" s="155" t="s">
        <v>2571</v>
      </c>
      <c r="B732" s="169" t="s">
        <v>2985</v>
      </c>
      <c r="C732" s="169" t="s">
        <v>667</v>
      </c>
      <c r="D732" s="276">
        <v>2.7</v>
      </c>
      <c r="E732" s="285">
        <v>1614</v>
      </c>
      <c r="F732" s="285">
        <v>1514</v>
      </c>
      <c r="G732" s="171">
        <v>0</v>
      </c>
      <c r="H732" s="172">
        <v>0</v>
      </c>
      <c r="I732" s="173">
        <v>0</v>
      </c>
      <c r="J732" s="164" t="b">
        <f>IF(ISBLANK(CertifiedCrop[[#This Row],[1. Identifiant interne d’exploitation agricole*]]),"",IF(ISERROR(MATCH(CertifiedCrop[[#This Row],[1. Identifiant interne d’exploitation agricole*]],GroupMember[1. Identifiant interne d’exploitation agricole*],0)),FALSE,TRUE))</f>
        <v>1</v>
      </c>
      <c r="K732" s="164" t="b">
        <f t="array" ref="K732">IF(ISBLANK(CertifiedCrop[[#This Row],[2. Produit agricole certifié*]]),"",IF(ISERROR(MATCH(1,(#REF!=CertifiedCrop[[#This Row],[2. Produit agricole certifié*]])*(#REF!=CertifiedCrop[[#This Row],[3. Variété**]]),0)),FALSE,TRUE))</f>
        <v>0</v>
      </c>
      <c r="L732" s="21" t="s">
        <v>667</v>
      </c>
      <c r="M732" s="59" t="s">
        <v>667</v>
      </c>
      <c r="N732" s="59" t="s">
        <v>667</v>
      </c>
      <c r="O732" s="185">
        <f t="shared" si="22"/>
        <v>597.77777777777771</v>
      </c>
      <c r="P732" s="185">
        <f t="shared" si="23"/>
        <v>560.74074074074065</v>
      </c>
      <c r="Q732" s="165" t="str">
        <f ca="1">IFERROR((VLOOKUP(A732,GM_Table,8,FALSE)-SUMIFS(D:D,A:A,A732,B:B,B732,C:C,C732)),"")</f>
        <v/>
      </c>
      <c r="R732" s="165" t="str">
        <f ca="1">IFERROR(CONCATENATE(VLOOKUP(A732,GM_Table,12,FALSE)," ",(VLOOKUP(A732,GM_Table,13,FALSE))),"")</f>
        <v/>
      </c>
    </row>
    <row r="733" spans="1:18" ht="15" x14ac:dyDescent="0.2">
      <c r="A733" s="155" t="s">
        <v>2574</v>
      </c>
      <c r="B733" s="169" t="s">
        <v>2985</v>
      </c>
      <c r="C733" s="169" t="s">
        <v>667</v>
      </c>
      <c r="D733" s="276">
        <v>3.17</v>
      </c>
      <c r="E733" s="285">
        <v>1900</v>
      </c>
      <c r="F733" s="285">
        <v>1800</v>
      </c>
      <c r="G733" s="171">
        <v>0</v>
      </c>
      <c r="H733" s="172">
        <v>0</v>
      </c>
      <c r="I733" s="173">
        <v>0</v>
      </c>
      <c r="J733" s="164" t="b">
        <f>IF(ISBLANK(CertifiedCrop[[#This Row],[1. Identifiant interne d’exploitation agricole*]]),"",IF(ISERROR(MATCH(CertifiedCrop[[#This Row],[1. Identifiant interne d’exploitation agricole*]],GroupMember[1. Identifiant interne d’exploitation agricole*],0)),FALSE,TRUE))</f>
        <v>1</v>
      </c>
      <c r="K733" s="164" t="b">
        <f t="array" ref="K733">IF(ISBLANK(CertifiedCrop[[#This Row],[2. Produit agricole certifié*]]),"",IF(ISERROR(MATCH(1,(#REF!=CertifiedCrop[[#This Row],[2. Produit agricole certifié*]])*(#REF!=CertifiedCrop[[#This Row],[3. Variété**]]),0)),FALSE,TRUE))</f>
        <v>0</v>
      </c>
      <c r="L733" s="21" t="s">
        <v>667</v>
      </c>
      <c r="M733" s="59" t="s">
        <v>667</v>
      </c>
      <c r="N733" s="59" t="s">
        <v>667</v>
      </c>
      <c r="O733" s="185">
        <f t="shared" si="22"/>
        <v>599.36908517350162</v>
      </c>
      <c r="P733" s="185">
        <f t="shared" si="23"/>
        <v>567.82334384858041</v>
      </c>
      <c r="Q733" s="165" t="str">
        <f ca="1">IFERROR((VLOOKUP(A733,GM_Table,8,FALSE)-SUMIFS(D:D,A:A,A733,B:B,B733,C:C,C733)),"")</f>
        <v/>
      </c>
      <c r="R733" s="165" t="str">
        <f ca="1">IFERROR(CONCATENATE(VLOOKUP(A733,GM_Table,12,FALSE)," ",(VLOOKUP(A733,GM_Table,13,FALSE))),"")</f>
        <v/>
      </c>
    </row>
    <row r="734" spans="1:18" ht="15" x14ac:dyDescent="0.2">
      <c r="A734" s="155" t="s">
        <v>2576</v>
      </c>
      <c r="B734" s="169" t="s">
        <v>2985</v>
      </c>
      <c r="C734" s="169" t="s">
        <v>667</v>
      </c>
      <c r="D734" s="276">
        <v>1.7</v>
      </c>
      <c r="E734" s="285">
        <v>1016</v>
      </c>
      <c r="F734" s="285">
        <v>910</v>
      </c>
      <c r="G734" s="171">
        <v>0</v>
      </c>
      <c r="H734" s="172">
        <v>0</v>
      </c>
      <c r="I734" s="173">
        <v>0</v>
      </c>
      <c r="J734" s="164" t="b">
        <f>IF(ISBLANK(CertifiedCrop[[#This Row],[1. Identifiant interne d’exploitation agricole*]]),"",IF(ISERROR(MATCH(CertifiedCrop[[#This Row],[1. Identifiant interne d’exploitation agricole*]],GroupMember[1. Identifiant interne d’exploitation agricole*],0)),FALSE,TRUE))</f>
        <v>1</v>
      </c>
      <c r="K734" s="164" t="b">
        <f t="array" ref="K734">IF(ISBLANK(CertifiedCrop[[#This Row],[2. Produit agricole certifié*]]),"",IF(ISERROR(MATCH(1,(#REF!=CertifiedCrop[[#This Row],[2. Produit agricole certifié*]])*(#REF!=CertifiedCrop[[#This Row],[3. Variété**]]),0)),FALSE,TRUE))</f>
        <v>0</v>
      </c>
      <c r="L734" s="21" t="s">
        <v>667</v>
      </c>
      <c r="M734" s="59" t="s">
        <v>667</v>
      </c>
      <c r="N734" s="59" t="s">
        <v>667</v>
      </c>
      <c r="O734" s="185">
        <f t="shared" si="22"/>
        <v>597.64705882352939</v>
      </c>
      <c r="P734" s="185">
        <f t="shared" si="23"/>
        <v>535.29411764705878</v>
      </c>
      <c r="Q734" s="165" t="str">
        <f ca="1">IFERROR((VLOOKUP(A734,GM_Table,8,FALSE)-SUMIFS(D:D,A:A,A734,B:B,B734,C:C,C734)),"")</f>
        <v/>
      </c>
      <c r="R734" s="165" t="str">
        <f ca="1">IFERROR(CONCATENATE(VLOOKUP(A734,GM_Table,12,FALSE)," ",(VLOOKUP(A734,GM_Table,13,FALSE))),"")</f>
        <v/>
      </c>
    </row>
    <row r="735" spans="1:18" ht="15" x14ac:dyDescent="0.2">
      <c r="A735" s="155" t="s">
        <v>2579</v>
      </c>
      <c r="B735" s="169" t="s">
        <v>2985</v>
      </c>
      <c r="C735" s="169" t="s">
        <v>667</v>
      </c>
      <c r="D735" s="276">
        <v>3.89</v>
      </c>
      <c r="E735" s="285">
        <v>2326</v>
      </c>
      <c r="F735" s="285">
        <v>2226</v>
      </c>
      <c r="G735" s="171">
        <v>0</v>
      </c>
      <c r="H735" s="172">
        <v>0</v>
      </c>
      <c r="I735" s="173">
        <v>0</v>
      </c>
      <c r="J735" s="164" t="b">
        <f>IF(ISBLANK(CertifiedCrop[[#This Row],[1. Identifiant interne d’exploitation agricole*]]),"",IF(ISERROR(MATCH(CertifiedCrop[[#This Row],[1. Identifiant interne d’exploitation agricole*]],GroupMember[1. Identifiant interne d’exploitation agricole*],0)),FALSE,TRUE))</f>
        <v>1</v>
      </c>
      <c r="K735" s="164" t="b">
        <f t="array" ref="K735">IF(ISBLANK(CertifiedCrop[[#This Row],[2. Produit agricole certifié*]]),"",IF(ISERROR(MATCH(1,(#REF!=CertifiedCrop[[#This Row],[2. Produit agricole certifié*]])*(#REF!=CertifiedCrop[[#This Row],[3. Variété**]]),0)),FALSE,TRUE))</f>
        <v>0</v>
      </c>
      <c r="L735" s="21" t="s">
        <v>667</v>
      </c>
      <c r="M735" s="59" t="s">
        <v>667</v>
      </c>
      <c r="N735" s="59" t="s">
        <v>667</v>
      </c>
      <c r="O735" s="185">
        <f t="shared" si="22"/>
        <v>597.94344473007709</v>
      </c>
      <c r="P735" s="185">
        <f t="shared" si="23"/>
        <v>572.23650385604117</v>
      </c>
      <c r="Q735" s="165" t="str">
        <f ca="1">IFERROR((VLOOKUP(A735,GM_Table,8,FALSE)-SUMIFS(D:D,A:A,A735,B:B,B735,C:C,C735)),"")</f>
        <v/>
      </c>
      <c r="R735" s="165" t="str">
        <f ca="1">IFERROR(CONCATENATE(VLOOKUP(A735,GM_Table,12,FALSE)," ",(VLOOKUP(A735,GM_Table,13,FALSE))),"")</f>
        <v/>
      </c>
    </row>
    <row r="736" spans="1:18" ht="15" x14ac:dyDescent="0.2">
      <c r="A736" s="155" t="s">
        <v>2582</v>
      </c>
      <c r="B736" s="169" t="s">
        <v>2985</v>
      </c>
      <c r="C736" s="169" t="s">
        <v>667</v>
      </c>
      <c r="D736" s="276">
        <v>2.38</v>
      </c>
      <c r="E736" s="285">
        <v>1404</v>
      </c>
      <c r="F736" s="285">
        <v>1340</v>
      </c>
      <c r="G736" s="171">
        <v>0</v>
      </c>
      <c r="H736" s="172">
        <v>0</v>
      </c>
      <c r="I736" s="173">
        <v>0</v>
      </c>
      <c r="J736" s="164" t="b">
        <f>IF(ISBLANK(CertifiedCrop[[#This Row],[1. Identifiant interne d’exploitation agricole*]]),"",IF(ISERROR(MATCH(CertifiedCrop[[#This Row],[1. Identifiant interne d’exploitation agricole*]],GroupMember[1. Identifiant interne d’exploitation agricole*],0)),FALSE,TRUE))</f>
        <v>1</v>
      </c>
      <c r="K736" s="164" t="b">
        <f t="array" ref="K736">IF(ISBLANK(CertifiedCrop[[#This Row],[2. Produit agricole certifié*]]),"",IF(ISERROR(MATCH(1,(#REF!=CertifiedCrop[[#This Row],[2. Produit agricole certifié*]])*(#REF!=CertifiedCrop[[#This Row],[3. Variété**]]),0)),FALSE,TRUE))</f>
        <v>0</v>
      </c>
      <c r="L736" s="21" t="s">
        <v>667</v>
      </c>
      <c r="M736" s="59" t="s">
        <v>667</v>
      </c>
      <c r="N736" s="59" t="s">
        <v>667</v>
      </c>
      <c r="O736" s="185">
        <f t="shared" si="22"/>
        <v>589.9159663865546</v>
      </c>
      <c r="P736" s="185">
        <f t="shared" si="23"/>
        <v>563.02521008403369</v>
      </c>
      <c r="Q736" s="165" t="str">
        <f ca="1">IFERROR((VLOOKUP(A736,GM_Table,8,FALSE)-SUMIFS(D:D,A:A,A736,B:B,B736,C:C,C736)),"")</f>
        <v/>
      </c>
      <c r="R736" s="165" t="str">
        <f ca="1">IFERROR(CONCATENATE(VLOOKUP(A736,GM_Table,12,FALSE)," ",(VLOOKUP(A736,GM_Table,13,FALSE))),"")</f>
        <v/>
      </c>
    </row>
    <row r="737" spans="1:18" ht="15" x14ac:dyDescent="0.2">
      <c r="A737" s="155" t="s">
        <v>2585</v>
      </c>
      <c r="B737" s="169" t="s">
        <v>2985</v>
      </c>
      <c r="C737" s="169" t="s">
        <v>667</v>
      </c>
      <c r="D737" s="276">
        <v>2.87</v>
      </c>
      <c r="E737" s="285">
        <v>1700</v>
      </c>
      <c r="F737" s="285">
        <v>1607</v>
      </c>
      <c r="G737" s="171">
        <v>0</v>
      </c>
      <c r="H737" s="172">
        <v>0</v>
      </c>
      <c r="I737" s="173">
        <v>0</v>
      </c>
      <c r="J737" s="164" t="b">
        <f>IF(ISBLANK(CertifiedCrop[[#This Row],[1. Identifiant interne d’exploitation agricole*]]),"",IF(ISERROR(MATCH(CertifiedCrop[[#This Row],[1. Identifiant interne d’exploitation agricole*]],GroupMember[1. Identifiant interne d’exploitation agricole*],0)),FALSE,TRUE))</f>
        <v>1</v>
      </c>
      <c r="K737" s="164" t="b">
        <f t="array" ref="K737">IF(ISBLANK(CertifiedCrop[[#This Row],[2. Produit agricole certifié*]]),"",IF(ISERROR(MATCH(1,(#REF!=CertifiedCrop[[#This Row],[2. Produit agricole certifié*]])*(#REF!=CertifiedCrop[[#This Row],[3. Variété**]]),0)),FALSE,TRUE))</f>
        <v>0</v>
      </c>
      <c r="L737" s="21" t="s">
        <v>667</v>
      </c>
      <c r="M737" s="59" t="s">
        <v>667</v>
      </c>
      <c r="N737" s="59" t="s">
        <v>667</v>
      </c>
      <c r="O737" s="185">
        <f t="shared" si="22"/>
        <v>592.33449477351917</v>
      </c>
      <c r="P737" s="185">
        <f t="shared" si="23"/>
        <v>559.93031358885014</v>
      </c>
      <c r="Q737" s="165" t="str">
        <f ca="1">IFERROR((VLOOKUP(A737,GM_Table,8,FALSE)-SUMIFS(D:D,A:A,A737,B:B,B737,C:C,C737)),"")</f>
        <v/>
      </c>
      <c r="R737" s="165" t="str">
        <f ca="1">IFERROR(CONCATENATE(VLOOKUP(A737,GM_Table,12,FALSE)," ",(VLOOKUP(A737,GM_Table,13,FALSE))),"")</f>
        <v/>
      </c>
    </row>
    <row r="738" spans="1:18" ht="15" x14ac:dyDescent="0.2">
      <c r="A738" s="155" t="s">
        <v>2588</v>
      </c>
      <c r="B738" s="169" t="s">
        <v>2985</v>
      </c>
      <c r="C738" s="169" t="s">
        <v>667</v>
      </c>
      <c r="D738" s="276">
        <v>2.11</v>
      </c>
      <c r="E738" s="285">
        <v>1255</v>
      </c>
      <c r="F738" s="285">
        <v>1155</v>
      </c>
      <c r="G738" s="171">
        <v>0</v>
      </c>
      <c r="H738" s="172">
        <v>0</v>
      </c>
      <c r="I738" s="173">
        <v>0</v>
      </c>
      <c r="J738" s="164" t="b">
        <f>IF(ISBLANK(CertifiedCrop[[#This Row],[1. Identifiant interne d’exploitation agricole*]]),"",IF(ISERROR(MATCH(CertifiedCrop[[#This Row],[1. Identifiant interne d’exploitation agricole*]],GroupMember[1. Identifiant interne d’exploitation agricole*],0)),FALSE,TRUE))</f>
        <v>1</v>
      </c>
      <c r="K738" s="164" t="b">
        <f t="array" ref="K738">IF(ISBLANK(CertifiedCrop[[#This Row],[2. Produit agricole certifié*]]),"",IF(ISERROR(MATCH(1,(#REF!=CertifiedCrop[[#This Row],[2. Produit agricole certifié*]])*(#REF!=CertifiedCrop[[#This Row],[3. Variété**]]),0)),FALSE,TRUE))</f>
        <v>0</v>
      </c>
      <c r="L738" s="21" t="s">
        <v>667</v>
      </c>
      <c r="M738" s="59" t="s">
        <v>667</v>
      </c>
      <c r="N738" s="59" t="s">
        <v>667</v>
      </c>
      <c r="O738" s="185">
        <f t="shared" si="22"/>
        <v>594.78672985781998</v>
      </c>
      <c r="P738" s="185">
        <f t="shared" si="23"/>
        <v>547.39336492890993</v>
      </c>
      <c r="Q738" s="165" t="str">
        <f ca="1">IFERROR((VLOOKUP(A738,GM_Table,8,FALSE)-SUMIFS(D:D,A:A,A738,B:B,B738,C:C,C738)),"")</f>
        <v/>
      </c>
      <c r="R738" s="165" t="str">
        <f ca="1">IFERROR(CONCATENATE(VLOOKUP(A738,GM_Table,12,FALSE)," ",(VLOOKUP(A738,GM_Table,13,FALSE))),"")</f>
        <v/>
      </c>
    </row>
    <row r="739" spans="1:18" ht="15" x14ac:dyDescent="0.2">
      <c r="A739" s="155" t="s">
        <v>2591</v>
      </c>
      <c r="B739" s="169" t="s">
        <v>2985</v>
      </c>
      <c r="C739" s="169" t="s">
        <v>667</v>
      </c>
      <c r="D739" s="276">
        <v>1.1200000000000001</v>
      </c>
      <c r="E739" s="285">
        <v>650</v>
      </c>
      <c r="F739" s="285">
        <v>566</v>
      </c>
      <c r="G739" s="171">
        <v>0</v>
      </c>
      <c r="H739" s="172">
        <v>0</v>
      </c>
      <c r="I739" s="173">
        <v>0</v>
      </c>
      <c r="J739" s="164" t="b">
        <f>IF(ISBLANK(CertifiedCrop[[#This Row],[1. Identifiant interne d’exploitation agricole*]]),"",IF(ISERROR(MATCH(CertifiedCrop[[#This Row],[1. Identifiant interne d’exploitation agricole*]],GroupMember[1. Identifiant interne d’exploitation agricole*],0)),FALSE,TRUE))</f>
        <v>1</v>
      </c>
      <c r="K739" s="164" t="b">
        <f t="array" ref="K739">IF(ISBLANK(CertifiedCrop[[#This Row],[2. Produit agricole certifié*]]),"",IF(ISERROR(MATCH(1,(#REF!=CertifiedCrop[[#This Row],[2. Produit agricole certifié*]])*(#REF!=CertifiedCrop[[#This Row],[3. Variété**]]),0)),FALSE,TRUE))</f>
        <v>0</v>
      </c>
      <c r="L739" s="21" t="s">
        <v>667</v>
      </c>
      <c r="M739" s="59" t="s">
        <v>667</v>
      </c>
      <c r="N739" s="59" t="s">
        <v>667</v>
      </c>
      <c r="O739" s="185">
        <f t="shared" si="22"/>
        <v>580.35714285714278</v>
      </c>
      <c r="P739" s="185">
        <f t="shared" si="23"/>
        <v>505.35714285714283</v>
      </c>
      <c r="Q739" s="165" t="str">
        <f ca="1">IFERROR((VLOOKUP(A739,GM_Table,8,FALSE)-SUMIFS(D:D,A:A,A739,B:B,B739,C:C,C739)),"")</f>
        <v/>
      </c>
      <c r="R739" s="165" t="str">
        <f ca="1">IFERROR(CONCATENATE(VLOOKUP(A739,GM_Table,12,FALSE)," ",(VLOOKUP(A739,GM_Table,13,FALSE))),"")</f>
        <v/>
      </c>
    </row>
    <row r="740" spans="1:18" ht="15" x14ac:dyDescent="0.2">
      <c r="A740" s="155" t="s">
        <v>2594</v>
      </c>
      <c r="B740" s="169" t="s">
        <v>2985</v>
      </c>
      <c r="C740" s="169" t="s">
        <v>667</v>
      </c>
      <c r="D740" s="276">
        <v>1.92</v>
      </c>
      <c r="E740" s="285">
        <v>1142</v>
      </c>
      <c r="F740" s="285">
        <v>1041</v>
      </c>
      <c r="G740" s="171">
        <v>0</v>
      </c>
      <c r="H740" s="172">
        <v>0</v>
      </c>
      <c r="I740" s="173">
        <v>0</v>
      </c>
      <c r="J740" s="164" t="b">
        <f>IF(ISBLANK(CertifiedCrop[[#This Row],[1. Identifiant interne d’exploitation agricole*]]),"",IF(ISERROR(MATCH(CertifiedCrop[[#This Row],[1. Identifiant interne d’exploitation agricole*]],GroupMember[1. Identifiant interne d’exploitation agricole*],0)),FALSE,TRUE))</f>
        <v>1</v>
      </c>
      <c r="K740" s="164" t="b">
        <f t="array" ref="K740">IF(ISBLANK(CertifiedCrop[[#This Row],[2. Produit agricole certifié*]]),"",IF(ISERROR(MATCH(1,(#REF!=CertifiedCrop[[#This Row],[2. Produit agricole certifié*]])*(#REF!=CertifiedCrop[[#This Row],[3. Variété**]]),0)),FALSE,TRUE))</f>
        <v>0</v>
      </c>
      <c r="L740" s="21" t="s">
        <v>667</v>
      </c>
      <c r="M740" s="59" t="s">
        <v>667</v>
      </c>
      <c r="N740" s="59" t="s">
        <v>667</v>
      </c>
      <c r="O740" s="185">
        <f t="shared" si="22"/>
        <v>594.79166666666674</v>
      </c>
      <c r="P740" s="185">
        <f t="shared" si="23"/>
        <v>542.1875</v>
      </c>
      <c r="Q740" s="165" t="str">
        <f ca="1">IFERROR((VLOOKUP(A740,GM_Table,8,FALSE)-SUMIFS(D:D,A:A,A740,B:B,B740,C:C,C740)),"")</f>
        <v/>
      </c>
      <c r="R740" s="165" t="str">
        <f ca="1">IFERROR(CONCATENATE(VLOOKUP(A740,GM_Table,12,FALSE)," ",(VLOOKUP(A740,GM_Table,13,FALSE))),"")</f>
        <v/>
      </c>
    </row>
    <row r="741" spans="1:18" ht="15" x14ac:dyDescent="0.2">
      <c r="A741" s="155" t="s">
        <v>2596</v>
      </c>
      <c r="B741" s="169" t="s">
        <v>2985</v>
      </c>
      <c r="C741" s="169" t="s">
        <v>667</v>
      </c>
      <c r="D741" s="276">
        <v>1.66</v>
      </c>
      <c r="E741" s="285">
        <v>987</v>
      </c>
      <c r="F741" s="285">
        <v>900</v>
      </c>
      <c r="G741" s="171">
        <v>0</v>
      </c>
      <c r="H741" s="172">
        <v>0</v>
      </c>
      <c r="I741" s="173">
        <v>0</v>
      </c>
      <c r="J741" s="164" t="b">
        <f>IF(ISBLANK(CertifiedCrop[[#This Row],[1. Identifiant interne d’exploitation agricole*]]),"",IF(ISERROR(MATCH(CertifiedCrop[[#This Row],[1. Identifiant interne d’exploitation agricole*]],GroupMember[1. Identifiant interne d’exploitation agricole*],0)),FALSE,TRUE))</f>
        <v>1</v>
      </c>
      <c r="K741" s="164" t="b">
        <f t="array" ref="K741">IF(ISBLANK(CertifiedCrop[[#This Row],[2. Produit agricole certifié*]]),"",IF(ISERROR(MATCH(1,(#REF!=CertifiedCrop[[#This Row],[2. Produit agricole certifié*]])*(#REF!=CertifiedCrop[[#This Row],[3. Variété**]]),0)),FALSE,TRUE))</f>
        <v>0</v>
      </c>
      <c r="L741" s="21" t="s">
        <v>667</v>
      </c>
      <c r="M741" s="59" t="s">
        <v>667</v>
      </c>
      <c r="N741" s="59" t="s">
        <v>667</v>
      </c>
      <c r="O741" s="185">
        <f t="shared" si="22"/>
        <v>594.57831325301208</v>
      </c>
      <c r="P741" s="185">
        <f t="shared" si="23"/>
        <v>542.16867469879526</v>
      </c>
      <c r="Q741" s="165" t="str">
        <f ca="1">IFERROR((VLOOKUP(A741,GM_Table,8,FALSE)-SUMIFS(D:D,A:A,A741,B:B,B741,C:C,C741)),"")</f>
        <v/>
      </c>
      <c r="R741" s="165" t="str">
        <f ca="1">IFERROR(CONCATENATE(VLOOKUP(A741,GM_Table,12,FALSE)," ",(VLOOKUP(A741,GM_Table,13,FALSE))),"")</f>
        <v/>
      </c>
    </row>
    <row r="742" spans="1:18" ht="15" x14ac:dyDescent="0.2">
      <c r="A742" s="155" t="s">
        <v>2598</v>
      </c>
      <c r="B742" s="169" t="s">
        <v>2985</v>
      </c>
      <c r="C742" s="169" t="s">
        <v>667</v>
      </c>
      <c r="D742" s="276">
        <v>3.8</v>
      </c>
      <c r="E742" s="285">
        <v>2261</v>
      </c>
      <c r="F742" s="285">
        <v>2161</v>
      </c>
      <c r="G742" s="171">
        <v>0</v>
      </c>
      <c r="H742" s="172">
        <v>0</v>
      </c>
      <c r="I742" s="173">
        <v>0</v>
      </c>
      <c r="J742" s="164" t="b">
        <f>IF(ISBLANK(CertifiedCrop[[#This Row],[1. Identifiant interne d’exploitation agricole*]]),"",IF(ISERROR(MATCH(CertifiedCrop[[#This Row],[1. Identifiant interne d’exploitation agricole*]],GroupMember[1. Identifiant interne d’exploitation agricole*],0)),FALSE,TRUE))</f>
        <v>1</v>
      </c>
      <c r="K742" s="164" t="b">
        <f t="array" ref="K742">IF(ISBLANK(CertifiedCrop[[#This Row],[2. Produit agricole certifié*]]),"",IF(ISERROR(MATCH(1,(#REF!=CertifiedCrop[[#This Row],[2. Produit agricole certifié*]])*(#REF!=CertifiedCrop[[#This Row],[3. Variété**]]),0)),FALSE,TRUE))</f>
        <v>0</v>
      </c>
      <c r="L742" s="21" t="s">
        <v>667</v>
      </c>
      <c r="M742" s="59" t="s">
        <v>667</v>
      </c>
      <c r="N742" s="59" t="s">
        <v>667</v>
      </c>
      <c r="O742" s="185">
        <f t="shared" si="22"/>
        <v>595</v>
      </c>
      <c r="P742" s="185">
        <f t="shared" si="23"/>
        <v>568.68421052631584</v>
      </c>
      <c r="Q742" s="165" t="str">
        <f ca="1">IFERROR((VLOOKUP(A742,GM_Table,8,FALSE)-SUMIFS(D:D,A:A,A742,B:B,B742,C:C,C742)),"")</f>
        <v/>
      </c>
      <c r="R742" s="165" t="str">
        <f ca="1">IFERROR(CONCATENATE(VLOOKUP(A742,GM_Table,12,FALSE)," ",(VLOOKUP(A742,GM_Table,13,FALSE))),"")</f>
        <v/>
      </c>
    </row>
    <row r="743" spans="1:18" ht="15" x14ac:dyDescent="0.2">
      <c r="A743" s="155" t="s">
        <v>2601</v>
      </c>
      <c r="B743" s="169" t="s">
        <v>2985</v>
      </c>
      <c r="C743" s="169" t="s">
        <v>667</v>
      </c>
      <c r="D743" s="276">
        <v>2.13</v>
      </c>
      <c r="E743" s="285">
        <v>1267</v>
      </c>
      <c r="F743" s="285">
        <v>1167</v>
      </c>
      <c r="G743" s="171">
        <v>0</v>
      </c>
      <c r="H743" s="172">
        <v>0</v>
      </c>
      <c r="I743" s="173">
        <v>0</v>
      </c>
      <c r="J743" s="164" t="b">
        <f>IF(ISBLANK(CertifiedCrop[[#This Row],[1. Identifiant interne d’exploitation agricole*]]),"",IF(ISERROR(MATCH(CertifiedCrop[[#This Row],[1. Identifiant interne d’exploitation agricole*]],GroupMember[1. Identifiant interne d’exploitation agricole*],0)),FALSE,TRUE))</f>
        <v>1</v>
      </c>
      <c r="K743" s="164" t="b">
        <f t="array" ref="K743">IF(ISBLANK(CertifiedCrop[[#This Row],[2. Produit agricole certifié*]]),"",IF(ISERROR(MATCH(1,(#REF!=CertifiedCrop[[#This Row],[2. Produit agricole certifié*]])*(#REF!=CertifiedCrop[[#This Row],[3. Variété**]]),0)),FALSE,TRUE))</f>
        <v>0</v>
      </c>
      <c r="L743" s="21" t="s">
        <v>667</v>
      </c>
      <c r="M743" s="59" t="s">
        <v>667</v>
      </c>
      <c r="N743" s="59" t="s">
        <v>667</v>
      </c>
      <c r="O743" s="185">
        <f t="shared" si="22"/>
        <v>594.83568075117375</v>
      </c>
      <c r="P743" s="185">
        <f t="shared" si="23"/>
        <v>547.88732394366195</v>
      </c>
      <c r="Q743" s="165" t="str">
        <f ca="1">IFERROR((VLOOKUP(A743,GM_Table,8,FALSE)-SUMIFS(D:D,A:A,A743,B:B,B743,C:C,C743)),"")</f>
        <v/>
      </c>
      <c r="R743" s="165" t="str">
        <f ca="1">IFERROR(CONCATENATE(VLOOKUP(A743,GM_Table,12,FALSE)," ",(VLOOKUP(A743,GM_Table,13,FALSE))),"")</f>
        <v/>
      </c>
    </row>
    <row r="744" spans="1:18" ht="15" x14ac:dyDescent="0.2">
      <c r="A744" s="155" t="s">
        <v>2604</v>
      </c>
      <c r="B744" s="169" t="s">
        <v>2985</v>
      </c>
      <c r="C744" s="169" t="s">
        <v>667</v>
      </c>
      <c r="D744" s="276">
        <v>1.48</v>
      </c>
      <c r="E744" s="285">
        <v>880</v>
      </c>
      <c r="F744" s="285">
        <v>800</v>
      </c>
      <c r="G744" s="171">
        <v>0</v>
      </c>
      <c r="H744" s="172">
        <v>0</v>
      </c>
      <c r="I744" s="173">
        <v>0</v>
      </c>
      <c r="J744" s="164" t="b">
        <f>IF(ISBLANK(CertifiedCrop[[#This Row],[1. Identifiant interne d’exploitation agricole*]]),"",IF(ISERROR(MATCH(CertifiedCrop[[#This Row],[1. Identifiant interne d’exploitation agricole*]],GroupMember[1. Identifiant interne d’exploitation agricole*],0)),FALSE,TRUE))</f>
        <v>1</v>
      </c>
      <c r="K744" s="164" t="b">
        <f t="array" ref="K744">IF(ISBLANK(CertifiedCrop[[#This Row],[2. Produit agricole certifié*]]),"",IF(ISERROR(MATCH(1,(#REF!=CertifiedCrop[[#This Row],[2. Produit agricole certifié*]])*(#REF!=CertifiedCrop[[#This Row],[3. Variété**]]),0)),FALSE,TRUE))</f>
        <v>0</v>
      </c>
      <c r="L744" s="21" t="s">
        <v>667</v>
      </c>
      <c r="M744" s="59" t="s">
        <v>667</v>
      </c>
      <c r="N744" s="59" t="s">
        <v>667</v>
      </c>
      <c r="O744" s="185">
        <f t="shared" si="22"/>
        <v>594.59459459459458</v>
      </c>
      <c r="P744" s="185">
        <f t="shared" si="23"/>
        <v>540.54054054054052</v>
      </c>
      <c r="Q744" s="165" t="str">
        <f ca="1">IFERROR((VLOOKUP(A744,GM_Table,8,FALSE)-SUMIFS(D:D,A:A,A744,B:B,B744,C:C,C744)),"")</f>
        <v/>
      </c>
      <c r="R744" s="165" t="str">
        <f ca="1">IFERROR(CONCATENATE(VLOOKUP(A744,GM_Table,12,FALSE)," ",(VLOOKUP(A744,GM_Table,13,FALSE))),"")</f>
        <v/>
      </c>
    </row>
    <row r="745" spans="1:18" ht="15" x14ac:dyDescent="0.2">
      <c r="A745" s="155" t="s">
        <v>2606</v>
      </c>
      <c r="B745" s="169" t="s">
        <v>2985</v>
      </c>
      <c r="C745" s="169" t="s">
        <v>667</v>
      </c>
      <c r="D745" s="276">
        <v>1.1100000000000001</v>
      </c>
      <c r="E745" s="285">
        <v>660</v>
      </c>
      <c r="F745" s="285">
        <v>600</v>
      </c>
      <c r="G745" s="171">
        <v>0</v>
      </c>
      <c r="H745" s="172">
        <v>0</v>
      </c>
      <c r="I745" s="173">
        <v>0</v>
      </c>
      <c r="J745" s="164" t="b">
        <f>IF(ISBLANK(CertifiedCrop[[#This Row],[1. Identifiant interne d’exploitation agricole*]]),"",IF(ISERROR(MATCH(CertifiedCrop[[#This Row],[1. Identifiant interne d’exploitation agricole*]],GroupMember[1. Identifiant interne d’exploitation agricole*],0)),FALSE,TRUE))</f>
        <v>1</v>
      </c>
      <c r="K745" s="164" t="b">
        <f t="array" ref="K745">IF(ISBLANK(CertifiedCrop[[#This Row],[2. Produit agricole certifié*]]),"",IF(ISERROR(MATCH(1,(#REF!=CertifiedCrop[[#This Row],[2. Produit agricole certifié*]])*(#REF!=CertifiedCrop[[#This Row],[3. Variété**]]),0)),FALSE,TRUE))</f>
        <v>0</v>
      </c>
      <c r="L745" s="21" t="s">
        <v>667</v>
      </c>
      <c r="M745" s="59" t="s">
        <v>667</v>
      </c>
      <c r="N745" s="59" t="s">
        <v>667</v>
      </c>
      <c r="O745" s="185">
        <f t="shared" si="22"/>
        <v>594.59459459459458</v>
      </c>
      <c r="P745" s="185">
        <f t="shared" si="23"/>
        <v>540.54054054054052</v>
      </c>
      <c r="Q745" s="165" t="str">
        <f ca="1">IFERROR((VLOOKUP(A745,GM_Table,8,FALSE)-SUMIFS(D:D,A:A,A745,B:B,B745,C:C,C745)),"")</f>
        <v/>
      </c>
      <c r="R745" s="165" t="str">
        <f ca="1">IFERROR(CONCATENATE(VLOOKUP(A745,GM_Table,12,FALSE)," ",(VLOOKUP(A745,GM_Table,13,FALSE))),"")</f>
        <v/>
      </c>
    </row>
    <row r="746" spans="1:18" ht="15" x14ac:dyDescent="0.2">
      <c r="A746" s="155" t="s">
        <v>2608</v>
      </c>
      <c r="B746" s="169" t="s">
        <v>2985</v>
      </c>
      <c r="C746" s="169" t="s">
        <v>667</v>
      </c>
      <c r="D746" s="276">
        <v>1.02</v>
      </c>
      <c r="E746" s="285">
        <v>600</v>
      </c>
      <c r="F746" s="285">
        <v>550</v>
      </c>
      <c r="G746" s="171">
        <v>0</v>
      </c>
      <c r="H746" s="172">
        <v>0</v>
      </c>
      <c r="I746" s="173">
        <v>0</v>
      </c>
      <c r="J746" s="164" t="b">
        <f>IF(ISBLANK(CertifiedCrop[[#This Row],[1. Identifiant interne d’exploitation agricole*]]),"",IF(ISERROR(MATCH(CertifiedCrop[[#This Row],[1. Identifiant interne d’exploitation agricole*]],GroupMember[1. Identifiant interne d’exploitation agricole*],0)),FALSE,TRUE))</f>
        <v>1</v>
      </c>
      <c r="K746" s="164" t="b">
        <f t="array" ref="K746">IF(ISBLANK(CertifiedCrop[[#This Row],[2. Produit agricole certifié*]]),"",IF(ISERROR(MATCH(1,(#REF!=CertifiedCrop[[#This Row],[2. Produit agricole certifié*]])*(#REF!=CertifiedCrop[[#This Row],[3. Variété**]]),0)),FALSE,TRUE))</f>
        <v>0</v>
      </c>
      <c r="L746" s="21" t="s">
        <v>667</v>
      </c>
      <c r="M746" s="59" t="s">
        <v>667</v>
      </c>
      <c r="N746" s="59" t="s">
        <v>667</v>
      </c>
      <c r="O746" s="185">
        <f t="shared" si="22"/>
        <v>588.23529411764707</v>
      </c>
      <c r="P746" s="185">
        <f t="shared" si="23"/>
        <v>539.21568627450984</v>
      </c>
      <c r="Q746" s="165" t="str">
        <f ca="1">IFERROR((VLOOKUP(A746,GM_Table,8,FALSE)-SUMIFS(D:D,A:A,A746,B:B,B746,C:C,C746)),"")</f>
        <v/>
      </c>
      <c r="R746" s="165" t="str">
        <f ca="1">IFERROR(CONCATENATE(VLOOKUP(A746,GM_Table,12,FALSE)," ",(VLOOKUP(A746,GM_Table,13,FALSE))),"")</f>
        <v/>
      </c>
    </row>
    <row r="747" spans="1:18" ht="15" x14ac:dyDescent="0.2">
      <c r="A747" s="155" t="s">
        <v>2610</v>
      </c>
      <c r="B747" s="169" t="s">
        <v>2985</v>
      </c>
      <c r="C747" s="169" t="s">
        <v>667</v>
      </c>
      <c r="D747" s="276">
        <v>1.58</v>
      </c>
      <c r="E747" s="285">
        <v>940</v>
      </c>
      <c r="F747" s="285">
        <v>899</v>
      </c>
      <c r="G747" s="171">
        <v>0</v>
      </c>
      <c r="H747" s="172">
        <v>0</v>
      </c>
      <c r="I747" s="173">
        <v>0</v>
      </c>
      <c r="J747" s="164" t="b">
        <f>IF(ISBLANK(CertifiedCrop[[#This Row],[1. Identifiant interne d’exploitation agricole*]]),"",IF(ISERROR(MATCH(CertifiedCrop[[#This Row],[1. Identifiant interne d’exploitation agricole*]],GroupMember[1. Identifiant interne d’exploitation agricole*],0)),FALSE,TRUE))</f>
        <v>1</v>
      </c>
      <c r="K747" s="164" t="b">
        <f t="array" ref="K747">IF(ISBLANK(CertifiedCrop[[#This Row],[2. Produit agricole certifié*]]),"",IF(ISERROR(MATCH(1,(#REF!=CertifiedCrop[[#This Row],[2. Produit agricole certifié*]])*(#REF!=CertifiedCrop[[#This Row],[3. Variété**]]),0)),FALSE,TRUE))</f>
        <v>0</v>
      </c>
      <c r="L747" s="21" t="s">
        <v>667</v>
      </c>
      <c r="M747" s="59" t="s">
        <v>667</v>
      </c>
      <c r="N747" s="59" t="s">
        <v>667</v>
      </c>
      <c r="O747" s="185">
        <f t="shared" si="22"/>
        <v>594.9367088607595</v>
      </c>
      <c r="P747" s="185">
        <f t="shared" si="23"/>
        <v>568.98734177215192</v>
      </c>
      <c r="Q747" s="165" t="str">
        <f ca="1">IFERROR((VLOOKUP(A747,GM_Table,8,FALSE)-SUMIFS(D:D,A:A,A747,B:B,B747,C:C,C747)),"")</f>
        <v/>
      </c>
      <c r="R747" s="165" t="str">
        <f ca="1">IFERROR(CONCATENATE(VLOOKUP(A747,GM_Table,12,FALSE)," ",(VLOOKUP(A747,GM_Table,13,FALSE))),"")</f>
        <v/>
      </c>
    </row>
    <row r="748" spans="1:18" ht="15" x14ac:dyDescent="0.2">
      <c r="A748" s="155" t="s">
        <v>2613</v>
      </c>
      <c r="B748" s="169" t="s">
        <v>2985</v>
      </c>
      <c r="C748" s="169" t="s">
        <v>667</v>
      </c>
      <c r="D748" s="276">
        <v>1.59</v>
      </c>
      <c r="E748" s="285">
        <v>946</v>
      </c>
      <c r="F748" s="285">
        <v>900</v>
      </c>
      <c r="G748" s="171">
        <v>0</v>
      </c>
      <c r="H748" s="172">
        <v>0</v>
      </c>
      <c r="I748" s="173">
        <v>0</v>
      </c>
      <c r="J748" s="164" t="b">
        <f>IF(ISBLANK(CertifiedCrop[[#This Row],[1. Identifiant interne d’exploitation agricole*]]),"",IF(ISERROR(MATCH(CertifiedCrop[[#This Row],[1. Identifiant interne d’exploitation agricole*]],GroupMember[1. Identifiant interne d’exploitation agricole*],0)),FALSE,TRUE))</f>
        <v>1</v>
      </c>
      <c r="K748" s="164" t="b">
        <f t="array" ref="K748">IF(ISBLANK(CertifiedCrop[[#This Row],[2. Produit agricole certifié*]]),"",IF(ISERROR(MATCH(1,(#REF!=CertifiedCrop[[#This Row],[2. Produit agricole certifié*]])*(#REF!=CertifiedCrop[[#This Row],[3. Variété**]]),0)),FALSE,TRUE))</f>
        <v>0</v>
      </c>
      <c r="L748" s="21" t="s">
        <v>667</v>
      </c>
      <c r="M748" s="59" t="s">
        <v>667</v>
      </c>
      <c r="N748" s="59" t="s">
        <v>667</v>
      </c>
      <c r="O748" s="185">
        <f t="shared" si="22"/>
        <v>594.96855345911945</v>
      </c>
      <c r="P748" s="185">
        <f t="shared" si="23"/>
        <v>566.03773584905662</v>
      </c>
      <c r="Q748" s="165" t="str">
        <f ca="1">IFERROR((VLOOKUP(A748,GM_Table,8,FALSE)-SUMIFS(D:D,A:A,A748,B:B,B748,C:C,C748)),"")</f>
        <v/>
      </c>
      <c r="R748" s="165" t="str">
        <f ca="1">IFERROR(CONCATENATE(VLOOKUP(A748,GM_Table,12,FALSE)," ",(VLOOKUP(A748,GM_Table,13,FALSE))),"")</f>
        <v/>
      </c>
    </row>
    <row r="749" spans="1:18" ht="15" x14ac:dyDescent="0.2">
      <c r="A749" s="155" t="s">
        <v>2616</v>
      </c>
      <c r="B749" s="169" t="s">
        <v>2985</v>
      </c>
      <c r="C749" s="169" t="s">
        <v>667</v>
      </c>
      <c r="D749" s="276">
        <v>1.92</v>
      </c>
      <c r="E749" s="285">
        <v>1142</v>
      </c>
      <c r="F749" s="285">
        <v>1042</v>
      </c>
      <c r="G749" s="171">
        <v>0</v>
      </c>
      <c r="H749" s="172">
        <v>0</v>
      </c>
      <c r="I749" s="173">
        <v>0</v>
      </c>
      <c r="J749" s="164" t="b">
        <f>IF(ISBLANK(CertifiedCrop[[#This Row],[1. Identifiant interne d’exploitation agricole*]]),"",IF(ISERROR(MATCH(CertifiedCrop[[#This Row],[1. Identifiant interne d’exploitation agricole*]],GroupMember[1. Identifiant interne d’exploitation agricole*],0)),FALSE,TRUE))</f>
        <v>1</v>
      </c>
      <c r="K749" s="164" t="b">
        <f t="array" ref="K749">IF(ISBLANK(CertifiedCrop[[#This Row],[2. Produit agricole certifié*]]),"",IF(ISERROR(MATCH(1,(#REF!=CertifiedCrop[[#This Row],[2. Produit agricole certifié*]])*(#REF!=CertifiedCrop[[#This Row],[3. Variété**]]),0)),FALSE,TRUE))</f>
        <v>0</v>
      </c>
      <c r="L749" s="21" t="s">
        <v>667</v>
      </c>
      <c r="M749" s="59" t="s">
        <v>667</v>
      </c>
      <c r="N749" s="59" t="s">
        <v>667</v>
      </c>
      <c r="O749" s="185">
        <f t="shared" si="22"/>
        <v>594.79166666666674</v>
      </c>
      <c r="P749" s="185">
        <f t="shared" si="23"/>
        <v>542.70833333333337</v>
      </c>
      <c r="Q749" s="165" t="str">
        <f ca="1">IFERROR((VLOOKUP(A749,GM_Table,8,FALSE)-SUMIFS(D:D,A:A,A749,B:B,B749,C:C,C749)),"")</f>
        <v/>
      </c>
      <c r="R749" s="165" t="str">
        <f ca="1">IFERROR(CONCATENATE(VLOOKUP(A749,GM_Table,12,FALSE)," ",(VLOOKUP(A749,GM_Table,13,FALSE))),"")</f>
        <v/>
      </c>
    </row>
    <row r="750" spans="1:18" ht="15" x14ac:dyDescent="0.2">
      <c r="A750" s="155" t="s">
        <v>2619</v>
      </c>
      <c r="B750" s="169" t="s">
        <v>2985</v>
      </c>
      <c r="C750" s="169" t="s">
        <v>667</v>
      </c>
      <c r="D750" s="276">
        <v>1.59</v>
      </c>
      <c r="E750" s="285">
        <v>946</v>
      </c>
      <c r="F750" s="285">
        <v>900</v>
      </c>
      <c r="G750" s="171">
        <v>0</v>
      </c>
      <c r="H750" s="172">
        <v>0</v>
      </c>
      <c r="I750" s="173">
        <v>0</v>
      </c>
      <c r="J750" s="164" t="b">
        <f>IF(ISBLANK(CertifiedCrop[[#This Row],[1. Identifiant interne d’exploitation agricole*]]),"",IF(ISERROR(MATCH(CertifiedCrop[[#This Row],[1. Identifiant interne d’exploitation agricole*]],GroupMember[1. Identifiant interne d’exploitation agricole*],0)),FALSE,TRUE))</f>
        <v>1</v>
      </c>
      <c r="K750" s="164" t="b">
        <f t="array" ref="K750">IF(ISBLANK(CertifiedCrop[[#This Row],[2. Produit agricole certifié*]]),"",IF(ISERROR(MATCH(1,(#REF!=CertifiedCrop[[#This Row],[2. Produit agricole certifié*]])*(#REF!=CertifiedCrop[[#This Row],[3. Variété**]]),0)),FALSE,TRUE))</f>
        <v>0</v>
      </c>
      <c r="L750" s="21" t="s">
        <v>667</v>
      </c>
      <c r="M750" s="59" t="s">
        <v>667</v>
      </c>
      <c r="N750" s="59" t="s">
        <v>667</v>
      </c>
      <c r="O750" s="185">
        <f t="shared" si="22"/>
        <v>594.96855345911945</v>
      </c>
      <c r="P750" s="185">
        <f t="shared" si="23"/>
        <v>566.03773584905662</v>
      </c>
      <c r="Q750" s="165" t="str">
        <f ca="1">IFERROR((VLOOKUP(A750,GM_Table,8,FALSE)-SUMIFS(D:D,A:A,A750,B:B,B750,C:C,C750)),"")</f>
        <v/>
      </c>
      <c r="R750" s="165" t="str">
        <f ca="1">IFERROR(CONCATENATE(VLOOKUP(A750,GM_Table,12,FALSE)," ",(VLOOKUP(A750,GM_Table,13,FALSE))),"")</f>
        <v/>
      </c>
    </row>
    <row r="751" spans="1:18" ht="15" x14ac:dyDescent="0.2">
      <c r="A751" s="155" t="s">
        <v>2620</v>
      </c>
      <c r="B751" s="169" t="s">
        <v>2985</v>
      </c>
      <c r="C751" s="169" t="s">
        <v>667</v>
      </c>
      <c r="D751" s="276">
        <v>1.61</v>
      </c>
      <c r="E751" s="285">
        <v>957</v>
      </c>
      <c r="F751" s="285">
        <v>900</v>
      </c>
      <c r="G751" s="171">
        <v>0</v>
      </c>
      <c r="H751" s="172">
        <v>0</v>
      </c>
      <c r="I751" s="173">
        <v>0</v>
      </c>
      <c r="J751" s="164" t="b">
        <f>IF(ISBLANK(CertifiedCrop[[#This Row],[1. Identifiant interne d’exploitation agricole*]]),"",IF(ISERROR(MATCH(CertifiedCrop[[#This Row],[1. Identifiant interne d’exploitation agricole*]],GroupMember[1. Identifiant interne d’exploitation agricole*],0)),FALSE,TRUE))</f>
        <v>1</v>
      </c>
      <c r="K751" s="164" t="b">
        <f t="array" ref="K751">IF(ISBLANK(CertifiedCrop[[#This Row],[2. Produit agricole certifié*]]),"",IF(ISERROR(MATCH(1,(#REF!=CertifiedCrop[[#This Row],[2. Produit agricole certifié*]])*(#REF!=CertifiedCrop[[#This Row],[3. Variété**]]),0)),FALSE,TRUE))</f>
        <v>0</v>
      </c>
      <c r="L751" s="21" t="s">
        <v>667</v>
      </c>
      <c r="M751" s="59" t="s">
        <v>667</v>
      </c>
      <c r="N751" s="59" t="s">
        <v>667</v>
      </c>
      <c r="O751" s="185">
        <f t="shared" si="22"/>
        <v>594.40993788819867</v>
      </c>
      <c r="P751" s="185">
        <f t="shared" si="23"/>
        <v>559.00621118012418</v>
      </c>
      <c r="Q751" s="165" t="str">
        <f ca="1">IFERROR((VLOOKUP(A751,GM_Table,8,FALSE)-SUMIFS(D:D,A:A,A751,B:B,B751,C:C,C751)),"")</f>
        <v/>
      </c>
      <c r="R751" s="165" t="str">
        <f ca="1">IFERROR(CONCATENATE(VLOOKUP(A751,GM_Table,12,FALSE)," ",(VLOOKUP(A751,GM_Table,13,FALSE))),"")</f>
        <v/>
      </c>
    </row>
    <row r="752" spans="1:18" ht="15" x14ac:dyDescent="0.2">
      <c r="A752" s="155" t="s">
        <v>2621</v>
      </c>
      <c r="B752" s="169" t="s">
        <v>2985</v>
      </c>
      <c r="C752" s="169" t="s">
        <v>667</v>
      </c>
      <c r="D752" s="276">
        <v>2.34</v>
      </c>
      <c r="E752" s="285">
        <v>1392</v>
      </c>
      <c r="F752" s="285">
        <v>1290</v>
      </c>
      <c r="G752" s="171">
        <v>0</v>
      </c>
      <c r="H752" s="172">
        <v>0</v>
      </c>
      <c r="I752" s="173">
        <v>0</v>
      </c>
      <c r="J752" s="164" t="b">
        <f>IF(ISBLANK(CertifiedCrop[[#This Row],[1. Identifiant interne d’exploitation agricole*]]),"",IF(ISERROR(MATCH(CertifiedCrop[[#This Row],[1. Identifiant interne d’exploitation agricole*]],GroupMember[1. Identifiant interne d’exploitation agricole*],0)),FALSE,TRUE))</f>
        <v>1</v>
      </c>
      <c r="K752" s="164" t="b">
        <f t="array" ref="K752">IF(ISBLANK(CertifiedCrop[[#This Row],[2. Produit agricole certifié*]]),"",IF(ISERROR(MATCH(1,(#REF!=CertifiedCrop[[#This Row],[2. Produit agricole certifié*]])*(#REF!=CertifiedCrop[[#This Row],[3. Variété**]]),0)),FALSE,TRUE))</f>
        <v>0</v>
      </c>
      <c r="L752" s="21" t="s">
        <v>667</v>
      </c>
      <c r="M752" s="59" t="s">
        <v>667</v>
      </c>
      <c r="N752" s="59" t="s">
        <v>667</v>
      </c>
      <c r="O752" s="185">
        <f t="shared" si="22"/>
        <v>594.87179487179492</v>
      </c>
      <c r="P752" s="185">
        <f t="shared" si="23"/>
        <v>551.28205128205127</v>
      </c>
      <c r="Q752" s="165" t="str">
        <f ca="1">IFERROR((VLOOKUP(A752,GM_Table,8,FALSE)-SUMIFS(D:D,A:A,A752,B:B,B752,C:C,C752)),"")</f>
        <v/>
      </c>
      <c r="R752" s="165" t="str">
        <f ca="1">IFERROR(CONCATENATE(VLOOKUP(A752,GM_Table,12,FALSE)," ",(VLOOKUP(A752,GM_Table,13,FALSE))),"")</f>
        <v/>
      </c>
    </row>
    <row r="753" spans="1:18" ht="15" x14ac:dyDescent="0.2">
      <c r="A753" s="155" t="s">
        <v>2623</v>
      </c>
      <c r="B753" s="169" t="s">
        <v>2985</v>
      </c>
      <c r="C753" s="169" t="s">
        <v>667</v>
      </c>
      <c r="D753" s="276">
        <v>1.04</v>
      </c>
      <c r="E753" s="285">
        <v>618</v>
      </c>
      <c r="F753" s="285">
        <v>560</v>
      </c>
      <c r="G753" s="171">
        <v>0</v>
      </c>
      <c r="H753" s="172">
        <v>0</v>
      </c>
      <c r="I753" s="173">
        <v>0</v>
      </c>
      <c r="J753" s="164" t="b">
        <f>IF(ISBLANK(CertifiedCrop[[#This Row],[1. Identifiant interne d’exploitation agricole*]]),"",IF(ISERROR(MATCH(CertifiedCrop[[#This Row],[1. Identifiant interne d’exploitation agricole*]],GroupMember[1. Identifiant interne d’exploitation agricole*],0)),FALSE,TRUE))</f>
        <v>1</v>
      </c>
      <c r="K753" s="164" t="b">
        <f t="array" ref="K753">IF(ISBLANK(CertifiedCrop[[#This Row],[2. Produit agricole certifié*]]),"",IF(ISERROR(MATCH(1,(#REF!=CertifiedCrop[[#This Row],[2. Produit agricole certifié*]])*(#REF!=CertifiedCrop[[#This Row],[3. Variété**]]),0)),FALSE,TRUE))</f>
        <v>0</v>
      </c>
      <c r="L753" s="21" t="s">
        <v>667</v>
      </c>
      <c r="M753" s="59" t="s">
        <v>667</v>
      </c>
      <c r="N753" s="59" t="s">
        <v>667</v>
      </c>
      <c r="O753" s="185">
        <f t="shared" si="22"/>
        <v>594.23076923076917</v>
      </c>
      <c r="P753" s="185">
        <f t="shared" si="23"/>
        <v>538.46153846153845</v>
      </c>
      <c r="Q753" s="165" t="str">
        <f ca="1">IFERROR((VLOOKUP(A753,GM_Table,8,FALSE)-SUMIFS(D:D,A:A,A753,B:B,B753,C:C,C753)),"")</f>
        <v/>
      </c>
      <c r="R753" s="165" t="str">
        <f ca="1">IFERROR(CONCATENATE(VLOOKUP(A753,GM_Table,12,FALSE)," ",(VLOOKUP(A753,GM_Table,13,FALSE))),"")</f>
        <v/>
      </c>
    </row>
    <row r="754" spans="1:18" ht="15" x14ac:dyDescent="0.2">
      <c r="A754" s="155" t="s">
        <v>2626</v>
      </c>
      <c r="B754" s="169" t="s">
        <v>2985</v>
      </c>
      <c r="C754" s="169" t="s">
        <v>667</v>
      </c>
      <c r="D754" s="276">
        <v>2.85</v>
      </c>
      <c r="E754" s="285">
        <v>1695</v>
      </c>
      <c r="F754" s="285">
        <v>1595</v>
      </c>
      <c r="G754" s="171">
        <v>0</v>
      </c>
      <c r="H754" s="172">
        <v>0</v>
      </c>
      <c r="I754" s="173">
        <v>0</v>
      </c>
      <c r="J754" s="164" t="b">
        <f>IF(ISBLANK(CertifiedCrop[[#This Row],[1. Identifiant interne d’exploitation agricole*]]),"",IF(ISERROR(MATCH(CertifiedCrop[[#This Row],[1. Identifiant interne d’exploitation agricole*]],GroupMember[1. Identifiant interne d’exploitation agricole*],0)),FALSE,TRUE))</f>
        <v>1</v>
      </c>
      <c r="K754" s="164" t="b">
        <f t="array" ref="K754">IF(ISBLANK(CertifiedCrop[[#This Row],[2. Produit agricole certifié*]]),"",IF(ISERROR(MATCH(1,(#REF!=CertifiedCrop[[#This Row],[2. Produit agricole certifié*]])*(#REF!=CertifiedCrop[[#This Row],[3. Variété**]]),0)),FALSE,TRUE))</f>
        <v>0</v>
      </c>
      <c r="L754" s="21" t="s">
        <v>667</v>
      </c>
      <c r="M754" s="59" t="s">
        <v>667</v>
      </c>
      <c r="N754" s="59" t="s">
        <v>667</v>
      </c>
      <c r="O754" s="185">
        <f t="shared" si="22"/>
        <v>594.73684210526312</v>
      </c>
      <c r="P754" s="185">
        <f t="shared" si="23"/>
        <v>559.64912280701753</v>
      </c>
      <c r="Q754" s="165" t="str">
        <f ca="1">IFERROR((VLOOKUP(A754,GM_Table,8,FALSE)-SUMIFS(D:D,A:A,A754,B:B,B754,C:C,C754)),"")</f>
        <v/>
      </c>
      <c r="R754" s="165" t="str">
        <f ca="1">IFERROR(CONCATENATE(VLOOKUP(A754,GM_Table,12,FALSE)," ",(VLOOKUP(A754,GM_Table,13,FALSE))),"")</f>
        <v/>
      </c>
    </row>
    <row r="755" spans="1:18" ht="15" x14ac:dyDescent="0.2">
      <c r="A755" s="155" t="s">
        <v>2628</v>
      </c>
      <c r="B755" s="169" t="s">
        <v>2985</v>
      </c>
      <c r="C755" s="169" t="s">
        <v>667</v>
      </c>
      <c r="D755" s="276">
        <v>1.1200000000000001</v>
      </c>
      <c r="E755" s="285">
        <v>650</v>
      </c>
      <c r="F755" s="285">
        <v>566</v>
      </c>
      <c r="G755" s="171">
        <v>0</v>
      </c>
      <c r="H755" s="172">
        <v>0</v>
      </c>
      <c r="I755" s="173">
        <v>0</v>
      </c>
      <c r="J755" s="164" t="b">
        <f>IF(ISBLANK(CertifiedCrop[[#This Row],[1. Identifiant interne d’exploitation agricole*]]),"",IF(ISERROR(MATCH(CertifiedCrop[[#This Row],[1. Identifiant interne d’exploitation agricole*]],GroupMember[1. Identifiant interne d’exploitation agricole*],0)),FALSE,TRUE))</f>
        <v>1</v>
      </c>
      <c r="K755" s="164" t="b">
        <f t="array" ref="K755">IF(ISBLANK(CertifiedCrop[[#This Row],[2. Produit agricole certifié*]]),"",IF(ISERROR(MATCH(1,(#REF!=CertifiedCrop[[#This Row],[2. Produit agricole certifié*]])*(#REF!=CertifiedCrop[[#This Row],[3. Variété**]]),0)),FALSE,TRUE))</f>
        <v>0</v>
      </c>
      <c r="L755" s="21" t="s">
        <v>667</v>
      </c>
      <c r="M755" s="59" t="s">
        <v>667</v>
      </c>
      <c r="N755" s="59" t="s">
        <v>667</v>
      </c>
      <c r="O755" s="185">
        <f t="shared" ref="O755:O818" si="24">IFERROR(E755/D755,"")</f>
        <v>580.35714285714278</v>
      </c>
      <c r="P755" s="185">
        <f t="shared" ref="P755:P818" si="25">IFERROR(F755/D755,"")</f>
        <v>505.35714285714283</v>
      </c>
      <c r="Q755" s="165" t="str">
        <f ca="1">IFERROR((VLOOKUP(A755,GM_Table,8,FALSE)-SUMIFS(D:D,A:A,A755,B:B,B755,C:C,C755)),"")</f>
        <v/>
      </c>
      <c r="R755" s="165" t="str">
        <f ca="1">IFERROR(CONCATENATE(VLOOKUP(A755,GM_Table,12,FALSE)," ",(VLOOKUP(A755,GM_Table,13,FALSE))),"")</f>
        <v/>
      </c>
    </row>
    <row r="756" spans="1:18" ht="15" x14ac:dyDescent="0.2">
      <c r="A756" s="155" t="s">
        <v>2630</v>
      </c>
      <c r="B756" s="169" t="s">
        <v>2985</v>
      </c>
      <c r="C756" s="169" t="s">
        <v>667</v>
      </c>
      <c r="D756" s="276">
        <v>2.84</v>
      </c>
      <c r="E756" s="285">
        <v>1689</v>
      </c>
      <c r="F756" s="285">
        <v>1589</v>
      </c>
      <c r="G756" s="171">
        <v>0</v>
      </c>
      <c r="H756" s="172">
        <v>0</v>
      </c>
      <c r="I756" s="173">
        <v>0</v>
      </c>
      <c r="J756" s="164" t="b">
        <f>IF(ISBLANK(CertifiedCrop[[#This Row],[1. Identifiant interne d’exploitation agricole*]]),"",IF(ISERROR(MATCH(CertifiedCrop[[#This Row],[1. Identifiant interne d’exploitation agricole*]],GroupMember[1. Identifiant interne d’exploitation agricole*],0)),FALSE,TRUE))</f>
        <v>1</v>
      </c>
      <c r="K756" s="164" t="b">
        <f t="array" ref="K756">IF(ISBLANK(CertifiedCrop[[#This Row],[2. Produit agricole certifié*]]),"",IF(ISERROR(MATCH(1,(#REF!=CertifiedCrop[[#This Row],[2. Produit agricole certifié*]])*(#REF!=CertifiedCrop[[#This Row],[3. Variété**]]),0)),FALSE,TRUE))</f>
        <v>0</v>
      </c>
      <c r="L756" s="21" t="s">
        <v>667</v>
      </c>
      <c r="M756" s="59" t="s">
        <v>667</v>
      </c>
      <c r="N756" s="59" t="s">
        <v>667</v>
      </c>
      <c r="O756" s="185">
        <f t="shared" si="24"/>
        <v>594.71830985915494</v>
      </c>
      <c r="P756" s="185">
        <f t="shared" si="25"/>
        <v>559.50704225352115</v>
      </c>
      <c r="Q756" s="165" t="str">
        <f ca="1">IFERROR((VLOOKUP(A756,GM_Table,8,FALSE)-SUMIFS(D:D,A:A,A756,B:B,B756,C:C,C756)),"")</f>
        <v/>
      </c>
      <c r="R756" s="165" t="str">
        <f ca="1">IFERROR(CONCATENATE(VLOOKUP(A756,GM_Table,12,FALSE)," ",(VLOOKUP(A756,GM_Table,13,FALSE))),"")</f>
        <v/>
      </c>
    </row>
    <row r="757" spans="1:18" ht="15" x14ac:dyDescent="0.2">
      <c r="A757" s="155" t="s">
        <v>2633</v>
      </c>
      <c r="B757" s="169" t="s">
        <v>2985</v>
      </c>
      <c r="C757" s="169" t="s">
        <v>667</v>
      </c>
      <c r="D757" s="276">
        <v>2.64</v>
      </c>
      <c r="E757" s="285">
        <v>1570</v>
      </c>
      <c r="F757" s="285">
        <v>1470</v>
      </c>
      <c r="G757" s="171">
        <v>0</v>
      </c>
      <c r="H757" s="172">
        <v>0</v>
      </c>
      <c r="I757" s="173">
        <v>0</v>
      </c>
      <c r="J757" s="164" t="b">
        <f>IF(ISBLANK(CertifiedCrop[[#This Row],[1. Identifiant interne d’exploitation agricole*]]),"",IF(ISERROR(MATCH(CertifiedCrop[[#This Row],[1. Identifiant interne d’exploitation agricole*]],GroupMember[1. Identifiant interne d’exploitation agricole*],0)),FALSE,TRUE))</f>
        <v>1</v>
      </c>
      <c r="K757" s="164" t="b">
        <f t="array" ref="K757">IF(ISBLANK(CertifiedCrop[[#This Row],[2. Produit agricole certifié*]]),"",IF(ISERROR(MATCH(1,(#REF!=CertifiedCrop[[#This Row],[2. Produit agricole certifié*]])*(#REF!=CertifiedCrop[[#This Row],[3. Variété**]]),0)),FALSE,TRUE))</f>
        <v>0</v>
      </c>
      <c r="L757" s="21" t="s">
        <v>667</v>
      </c>
      <c r="M757" s="59" t="s">
        <v>667</v>
      </c>
      <c r="N757" s="59" t="s">
        <v>667</v>
      </c>
      <c r="O757" s="185">
        <f t="shared" si="24"/>
        <v>594.69696969696963</v>
      </c>
      <c r="P757" s="185">
        <f t="shared" si="25"/>
        <v>556.81818181818176</v>
      </c>
      <c r="Q757" s="165" t="str">
        <f ca="1">IFERROR((VLOOKUP(A757,GM_Table,8,FALSE)-SUMIFS(D:D,A:A,A757,B:B,B757,C:C,C757)),"")</f>
        <v/>
      </c>
      <c r="R757" s="165" t="str">
        <f ca="1">IFERROR(CONCATENATE(VLOOKUP(A757,GM_Table,12,FALSE)," ",(VLOOKUP(A757,GM_Table,13,FALSE))),"")</f>
        <v/>
      </c>
    </row>
    <row r="758" spans="1:18" ht="15" x14ac:dyDescent="0.2">
      <c r="A758" s="155" t="s">
        <v>2635</v>
      </c>
      <c r="B758" s="169" t="s">
        <v>2985</v>
      </c>
      <c r="C758" s="169" t="s">
        <v>667</v>
      </c>
      <c r="D758" s="276">
        <v>2.35</v>
      </c>
      <c r="E758" s="285">
        <v>1398</v>
      </c>
      <c r="F758" s="285">
        <v>1298</v>
      </c>
      <c r="G758" s="171">
        <v>0</v>
      </c>
      <c r="H758" s="172">
        <v>0</v>
      </c>
      <c r="I758" s="173">
        <v>0</v>
      </c>
      <c r="J758" s="164" t="b">
        <f>IF(ISBLANK(CertifiedCrop[[#This Row],[1. Identifiant interne d’exploitation agricole*]]),"",IF(ISERROR(MATCH(CertifiedCrop[[#This Row],[1. Identifiant interne d’exploitation agricole*]],GroupMember[1. Identifiant interne d’exploitation agricole*],0)),FALSE,TRUE))</f>
        <v>1</v>
      </c>
      <c r="K758" s="164" t="b">
        <f t="array" ref="K758">IF(ISBLANK(CertifiedCrop[[#This Row],[2. Produit agricole certifié*]]),"",IF(ISERROR(MATCH(1,(#REF!=CertifiedCrop[[#This Row],[2. Produit agricole certifié*]])*(#REF!=CertifiedCrop[[#This Row],[3. Variété**]]),0)),FALSE,TRUE))</f>
        <v>0</v>
      </c>
      <c r="L758" s="21" t="s">
        <v>667</v>
      </c>
      <c r="M758" s="59" t="s">
        <v>667</v>
      </c>
      <c r="N758" s="59" t="s">
        <v>667</v>
      </c>
      <c r="O758" s="185">
        <f t="shared" si="24"/>
        <v>594.89361702127655</v>
      </c>
      <c r="P758" s="185">
        <f t="shared" si="25"/>
        <v>552.34042553191489</v>
      </c>
      <c r="Q758" s="165" t="str">
        <f ca="1">IFERROR((VLOOKUP(A758,GM_Table,8,FALSE)-SUMIFS(D:D,A:A,A758,B:B,B758,C:C,C758)),"")</f>
        <v/>
      </c>
      <c r="R758" s="165" t="str">
        <f ca="1">IFERROR(CONCATENATE(VLOOKUP(A758,GM_Table,12,FALSE)," ",(VLOOKUP(A758,GM_Table,13,FALSE))),"")</f>
        <v/>
      </c>
    </row>
    <row r="759" spans="1:18" ht="15" x14ac:dyDescent="0.2">
      <c r="A759" s="155" t="s">
        <v>2637</v>
      </c>
      <c r="B759" s="169" t="s">
        <v>2985</v>
      </c>
      <c r="C759" s="169" t="s">
        <v>667</v>
      </c>
      <c r="D759" s="276">
        <v>1.25</v>
      </c>
      <c r="E759" s="285">
        <v>743</v>
      </c>
      <c r="F759" s="285">
        <v>700</v>
      </c>
      <c r="G759" s="171">
        <v>0</v>
      </c>
      <c r="H759" s="172">
        <v>0</v>
      </c>
      <c r="I759" s="173">
        <v>0</v>
      </c>
      <c r="J759" s="164" t="b">
        <f>IF(ISBLANK(CertifiedCrop[[#This Row],[1. Identifiant interne d’exploitation agricole*]]),"",IF(ISERROR(MATCH(CertifiedCrop[[#This Row],[1. Identifiant interne d’exploitation agricole*]],GroupMember[1. Identifiant interne d’exploitation agricole*],0)),FALSE,TRUE))</f>
        <v>1</v>
      </c>
      <c r="K759" s="164" t="b">
        <f t="array" ref="K759">IF(ISBLANK(CertifiedCrop[[#This Row],[2. Produit agricole certifié*]]),"",IF(ISERROR(MATCH(1,(#REF!=CertifiedCrop[[#This Row],[2. Produit agricole certifié*]])*(#REF!=CertifiedCrop[[#This Row],[3. Variété**]]),0)),FALSE,TRUE))</f>
        <v>0</v>
      </c>
      <c r="L759" s="21" t="s">
        <v>667</v>
      </c>
      <c r="M759" s="59" t="s">
        <v>667</v>
      </c>
      <c r="N759" s="59" t="s">
        <v>667</v>
      </c>
      <c r="O759" s="185">
        <f t="shared" si="24"/>
        <v>594.4</v>
      </c>
      <c r="P759" s="185">
        <f t="shared" si="25"/>
        <v>560</v>
      </c>
      <c r="Q759" s="165" t="str">
        <f ca="1">IFERROR((VLOOKUP(A759,GM_Table,8,FALSE)-SUMIFS(D:D,A:A,A759,B:B,B759,C:C,C759)),"")</f>
        <v/>
      </c>
      <c r="R759" s="165" t="str">
        <f ca="1">IFERROR(CONCATENATE(VLOOKUP(A759,GM_Table,12,FALSE)," ",(VLOOKUP(A759,GM_Table,13,FALSE))),"")</f>
        <v/>
      </c>
    </row>
    <row r="760" spans="1:18" ht="15" x14ac:dyDescent="0.2">
      <c r="A760" s="155" t="s">
        <v>2638</v>
      </c>
      <c r="B760" s="169" t="s">
        <v>2985</v>
      </c>
      <c r="C760" s="169" t="s">
        <v>667</v>
      </c>
      <c r="D760" s="276">
        <v>1.35</v>
      </c>
      <c r="E760" s="285">
        <v>803</v>
      </c>
      <c r="F760" s="285">
        <v>720</v>
      </c>
      <c r="G760" s="171">
        <v>0</v>
      </c>
      <c r="H760" s="172">
        <v>0</v>
      </c>
      <c r="I760" s="173">
        <v>0</v>
      </c>
      <c r="J760" s="164" t="b">
        <f>IF(ISBLANK(CertifiedCrop[[#This Row],[1. Identifiant interne d’exploitation agricole*]]),"",IF(ISERROR(MATCH(CertifiedCrop[[#This Row],[1. Identifiant interne d’exploitation agricole*]],GroupMember[1. Identifiant interne d’exploitation agricole*],0)),FALSE,TRUE))</f>
        <v>1</v>
      </c>
      <c r="K760" s="164" t="b">
        <f t="array" ref="K760">IF(ISBLANK(CertifiedCrop[[#This Row],[2. Produit agricole certifié*]]),"",IF(ISERROR(MATCH(1,(#REF!=CertifiedCrop[[#This Row],[2. Produit agricole certifié*]])*(#REF!=CertifiedCrop[[#This Row],[3. Variété**]]),0)),FALSE,TRUE))</f>
        <v>0</v>
      </c>
      <c r="L760" s="21" t="s">
        <v>667</v>
      </c>
      <c r="M760" s="59" t="s">
        <v>667</v>
      </c>
      <c r="N760" s="59" t="s">
        <v>667</v>
      </c>
      <c r="O760" s="185">
        <f t="shared" si="24"/>
        <v>594.81481481481478</v>
      </c>
      <c r="P760" s="185">
        <f t="shared" si="25"/>
        <v>533.33333333333326</v>
      </c>
      <c r="Q760" s="165" t="str">
        <f ca="1">IFERROR((VLOOKUP(A760,GM_Table,8,FALSE)-SUMIFS(D:D,A:A,A760,B:B,B760,C:C,C760)),"")</f>
        <v/>
      </c>
      <c r="R760" s="165" t="str">
        <f ca="1">IFERROR(CONCATENATE(VLOOKUP(A760,GM_Table,12,FALSE)," ",(VLOOKUP(A760,GM_Table,13,FALSE))),"")</f>
        <v/>
      </c>
    </row>
    <row r="761" spans="1:18" ht="15" x14ac:dyDescent="0.2">
      <c r="A761" s="155" t="s">
        <v>2640</v>
      </c>
      <c r="B761" s="169" t="s">
        <v>2985</v>
      </c>
      <c r="C761" s="169" t="s">
        <v>667</v>
      </c>
      <c r="D761" s="276">
        <v>2.77</v>
      </c>
      <c r="E761" s="285">
        <v>1648</v>
      </c>
      <c r="F761" s="285">
        <v>1548</v>
      </c>
      <c r="G761" s="171">
        <v>0</v>
      </c>
      <c r="H761" s="172">
        <v>0</v>
      </c>
      <c r="I761" s="173">
        <v>0</v>
      </c>
      <c r="J761" s="164" t="b">
        <f>IF(ISBLANK(CertifiedCrop[[#This Row],[1. Identifiant interne d’exploitation agricole*]]),"",IF(ISERROR(MATCH(CertifiedCrop[[#This Row],[1. Identifiant interne d’exploitation agricole*]],GroupMember[1. Identifiant interne d’exploitation agricole*],0)),FALSE,TRUE))</f>
        <v>1</v>
      </c>
      <c r="K761" s="164" t="b">
        <f t="array" ref="K761">IF(ISBLANK(CertifiedCrop[[#This Row],[2. Produit agricole certifié*]]),"",IF(ISERROR(MATCH(1,(#REF!=CertifiedCrop[[#This Row],[2. Produit agricole certifié*]])*(#REF!=CertifiedCrop[[#This Row],[3. Variété**]]),0)),FALSE,TRUE))</f>
        <v>0</v>
      </c>
      <c r="L761" s="21" t="s">
        <v>667</v>
      </c>
      <c r="M761" s="59" t="s">
        <v>667</v>
      </c>
      <c r="N761" s="59" t="s">
        <v>667</v>
      </c>
      <c r="O761" s="185">
        <f t="shared" si="24"/>
        <v>594.94584837545131</v>
      </c>
      <c r="P761" s="185">
        <f t="shared" si="25"/>
        <v>558.84476534296027</v>
      </c>
      <c r="Q761" s="165" t="str">
        <f ca="1">IFERROR((VLOOKUP(A761,GM_Table,8,FALSE)-SUMIFS(D:D,A:A,A761,B:B,B761,C:C,C761)),"")</f>
        <v/>
      </c>
      <c r="R761" s="165" t="str">
        <f ca="1">IFERROR(CONCATENATE(VLOOKUP(A761,GM_Table,12,FALSE)," ",(VLOOKUP(A761,GM_Table,13,FALSE))),"")</f>
        <v/>
      </c>
    </row>
    <row r="762" spans="1:18" ht="15" x14ac:dyDescent="0.2">
      <c r="A762" s="155" t="s">
        <v>2641</v>
      </c>
      <c r="B762" s="169" t="s">
        <v>2985</v>
      </c>
      <c r="C762" s="169" t="s">
        <v>667</v>
      </c>
      <c r="D762" s="276">
        <v>1.63</v>
      </c>
      <c r="E762" s="285">
        <v>969</v>
      </c>
      <c r="F762" s="285">
        <v>886</v>
      </c>
      <c r="G762" s="171">
        <v>0</v>
      </c>
      <c r="H762" s="172">
        <v>0</v>
      </c>
      <c r="I762" s="173">
        <v>0</v>
      </c>
      <c r="J762" s="164" t="b">
        <f>IF(ISBLANK(CertifiedCrop[[#This Row],[1. Identifiant interne d’exploitation agricole*]]),"",IF(ISERROR(MATCH(CertifiedCrop[[#This Row],[1. Identifiant interne d’exploitation agricole*]],GroupMember[1. Identifiant interne d’exploitation agricole*],0)),FALSE,TRUE))</f>
        <v>1</v>
      </c>
      <c r="K762" s="164" t="b">
        <f t="array" ref="K762">IF(ISBLANK(CertifiedCrop[[#This Row],[2. Produit agricole certifié*]]),"",IF(ISERROR(MATCH(1,(#REF!=CertifiedCrop[[#This Row],[2. Produit agricole certifié*]])*(#REF!=CertifiedCrop[[#This Row],[3. Variété**]]),0)),FALSE,TRUE))</f>
        <v>0</v>
      </c>
      <c r="L762" s="21" t="s">
        <v>667</v>
      </c>
      <c r="M762" s="59" t="s">
        <v>667</v>
      </c>
      <c r="N762" s="59" t="s">
        <v>667</v>
      </c>
      <c r="O762" s="185">
        <f t="shared" si="24"/>
        <v>594.47852760736203</v>
      </c>
      <c r="P762" s="185">
        <f t="shared" si="25"/>
        <v>543.55828220858905</v>
      </c>
      <c r="Q762" s="165" t="str">
        <f ca="1">IFERROR((VLOOKUP(A762,GM_Table,8,FALSE)-SUMIFS(D:D,A:A,A762,B:B,B762,C:C,C762)),"")</f>
        <v/>
      </c>
      <c r="R762" s="165" t="str">
        <f ca="1">IFERROR(CONCATENATE(VLOOKUP(A762,GM_Table,12,FALSE)," ",(VLOOKUP(A762,GM_Table,13,FALSE))),"")</f>
        <v/>
      </c>
    </row>
    <row r="763" spans="1:18" ht="15" x14ac:dyDescent="0.2">
      <c r="A763" s="155" t="s">
        <v>2642</v>
      </c>
      <c r="B763" s="169" t="s">
        <v>2985</v>
      </c>
      <c r="C763" s="169" t="s">
        <v>667</v>
      </c>
      <c r="D763" s="276">
        <v>1.1499999999999999</v>
      </c>
      <c r="E763" s="285">
        <v>670</v>
      </c>
      <c r="F763" s="285">
        <v>584</v>
      </c>
      <c r="G763" s="171">
        <v>0</v>
      </c>
      <c r="H763" s="172">
        <v>0</v>
      </c>
      <c r="I763" s="173">
        <v>0</v>
      </c>
      <c r="J763" s="164" t="b">
        <f>IF(ISBLANK(CertifiedCrop[[#This Row],[1. Identifiant interne d’exploitation agricole*]]),"",IF(ISERROR(MATCH(CertifiedCrop[[#This Row],[1. Identifiant interne d’exploitation agricole*]],GroupMember[1. Identifiant interne d’exploitation agricole*],0)),FALSE,TRUE))</f>
        <v>1</v>
      </c>
      <c r="K763" s="164" t="b">
        <f t="array" ref="K763">IF(ISBLANK(CertifiedCrop[[#This Row],[2. Produit agricole certifié*]]),"",IF(ISERROR(MATCH(1,(#REF!=CertifiedCrop[[#This Row],[2. Produit agricole certifié*]])*(#REF!=CertifiedCrop[[#This Row],[3. Variété**]]),0)),FALSE,TRUE))</f>
        <v>0</v>
      </c>
      <c r="L763" s="21" t="s">
        <v>667</v>
      </c>
      <c r="M763" s="59" t="s">
        <v>667</v>
      </c>
      <c r="N763" s="59" t="s">
        <v>667</v>
      </c>
      <c r="O763" s="185">
        <f t="shared" si="24"/>
        <v>582.60869565217399</v>
      </c>
      <c r="P763" s="185">
        <f t="shared" si="25"/>
        <v>507.82608695652181</v>
      </c>
      <c r="Q763" s="165" t="str">
        <f ca="1">IFERROR((VLOOKUP(A763,GM_Table,8,FALSE)-SUMIFS(D:D,A:A,A763,B:B,B763,C:C,C763)),"")</f>
        <v/>
      </c>
      <c r="R763" s="165" t="str">
        <f ca="1">IFERROR(CONCATENATE(VLOOKUP(A763,GM_Table,12,FALSE)," ",(VLOOKUP(A763,GM_Table,13,FALSE))),"")</f>
        <v/>
      </c>
    </row>
    <row r="764" spans="1:18" ht="15" x14ac:dyDescent="0.2">
      <c r="A764" s="155" t="s">
        <v>2643</v>
      </c>
      <c r="B764" s="169" t="s">
        <v>2985</v>
      </c>
      <c r="C764" s="169" t="s">
        <v>667</v>
      </c>
      <c r="D764" s="276">
        <v>1.1499999999999999</v>
      </c>
      <c r="E764" s="285">
        <v>671</v>
      </c>
      <c r="F764" s="285">
        <v>584</v>
      </c>
      <c r="G764" s="171">
        <v>0</v>
      </c>
      <c r="H764" s="172">
        <v>0</v>
      </c>
      <c r="I764" s="173">
        <v>0</v>
      </c>
      <c r="J764" s="164" t="b">
        <f>IF(ISBLANK(CertifiedCrop[[#This Row],[1. Identifiant interne d’exploitation agricole*]]),"",IF(ISERROR(MATCH(CertifiedCrop[[#This Row],[1. Identifiant interne d’exploitation agricole*]],GroupMember[1. Identifiant interne d’exploitation agricole*],0)),FALSE,TRUE))</f>
        <v>1</v>
      </c>
      <c r="K764" s="164" t="b">
        <f t="array" ref="K764">IF(ISBLANK(CertifiedCrop[[#This Row],[2. Produit agricole certifié*]]),"",IF(ISERROR(MATCH(1,(#REF!=CertifiedCrop[[#This Row],[2. Produit agricole certifié*]])*(#REF!=CertifiedCrop[[#This Row],[3. Variété**]]),0)),FALSE,TRUE))</f>
        <v>0</v>
      </c>
      <c r="L764" s="21" t="s">
        <v>667</v>
      </c>
      <c r="M764" s="59" t="s">
        <v>667</v>
      </c>
      <c r="N764" s="59" t="s">
        <v>667</v>
      </c>
      <c r="O764" s="185">
        <f t="shared" si="24"/>
        <v>583.47826086956525</v>
      </c>
      <c r="P764" s="185">
        <f t="shared" si="25"/>
        <v>507.82608695652181</v>
      </c>
      <c r="Q764" s="165" t="str">
        <f ca="1">IFERROR((VLOOKUP(A764,GM_Table,8,FALSE)-SUMIFS(D:D,A:A,A764,B:B,B764,C:C,C764)),"")</f>
        <v/>
      </c>
      <c r="R764" s="165" t="str">
        <f ca="1">IFERROR(CONCATENATE(VLOOKUP(A764,GM_Table,12,FALSE)," ",(VLOOKUP(A764,GM_Table,13,FALSE))),"")</f>
        <v/>
      </c>
    </row>
    <row r="765" spans="1:18" ht="15" x14ac:dyDescent="0.2">
      <c r="A765" s="155" t="s">
        <v>2645</v>
      </c>
      <c r="B765" s="169" t="s">
        <v>2985</v>
      </c>
      <c r="C765" s="169" t="s">
        <v>667</v>
      </c>
      <c r="D765" s="276">
        <v>1.88</v>
      </c>
      <c r="E765" s="285">
        <v>1118</v>
      </c>
      <c r="F765" s="285">
        <v>1020</v>
      </c>
      <c r="G765" s="171">
        <v>0</v>
      </c>
      <c r="H765" s="172">
        <v>0</v>
      </c>
      <c r="I765" s="173">
        <v>0</v>
      </c>
      <c r="J765" s="164" t="b">
        <f>IF(ISBLANK(CertifiedCrop[[#This Row],[1. Identifiant interne d’exploitation agricole*]]),"",IF(ISERROR(MATCH(CertifiedCrop[[#This Row],[1. Identifiant interne d’exploitation agricole*]],GroupMember[1. Identifiant interne d’exploitation agricole*],0)),FALSE,TRUE))</f>
        <v>1</v>
      </c>
      <c r="K765" s="164" t="b">
        <f t="array" ref="K765">IF(ISBLANK(CertifiedCrop[[#This Row],[2. Produit agricole certifié*]]),"",IF(ISERROR(MATCH(1,(#REF!=CertifiedCrop[[#This Row],[2. Produit agricole certifié*]])*(#REF!=CertifiedCrop[[#This Row],[3. Variété**]]),0)),FALSE,TRUE))</f>
        <v>0</v>
      </c>
      <c r="L765" s="21" t="s">
        <v>667</v>
      </c>
      <c r="M765" s="59" t="s">
        <v>667</v>
      </c>
      <c r="N765" s="59" t="s">
        <v>667</v>
      </c>
      <c r="O765" s="185">
        <f t="shared" si="24"/>
        <v>594.68085106382978</v>
      </c>
      <c r="P765" s="185">
        <f t="shared" si="25"/>
        <v>542.55319148936178</v>
      </c>
      <c r="Q765" s="165" t="str">
        <f ca="1">IFERROR((VLOOKUP(A765,GM_Table,8,FALSE)-SUMIFS(D:D,A:A,A765,B:B,B765,C:C,C765)),"")</f>
        <v/>
      </c>
      <c r="R765" s="165" t="str">
        <f ca="1">IFERROR(CONCATENATE(VLOOKUP(A765,GM_Table,12,FALSE)," ",(VLOOKUP(A765,GM_Table,13,FALSE))),"")</f>
        <v/>
      </c>
    </row>
    <row r="766" spans="1:18" ht="15" x14ac:dyDescent="0.2">
      <c r="A766" s="155" t="s">
        <v>2648</v>
      </c>
      <c r="B766" s="169" t="s">
        <v>2985</v>
      </c>
      <c r="C766" s="169" t="s">
        <v>667</v>
      </c>
      <c r="D766" s="276">
        <v>1.62</v>
      </c>
      <c r="E766" s="285">
        <v>963</v>
      </c>
      <c r="F766" s="285">
        <v>850</v>
      </c>
      <c r="G766" s="171">
        <v>0</v>
      </c>
      <c r="H766" s="172">
        <v>0</v>
      </c>
      <c r="I766" s="173">
        <v>0</v>
      </c>
      <c r="J766" s="164" t="b">
        <f>IF(ISBLANK(CertifiedCrop[[#This Row],[1. Identifiant interne d’exploitation agricole*]]),"",IF(ISERROR(MATCH(CertifiedCrop[[#This Row],[1. Identifiant interne d’exploitation agricole*]],GroupMember[1. Identifiant interne d’exploitation agricole*],0)),FALSE,TRUE))</f>
        <v>1</v>
      </c>
      <c r="K766" s="164" t="b">
        <f t="array" ref="K766">IF(ISBLANK(CertifiedCrop[[#This Row],[2. Produit agricole certifié*]]),"",IF(ISERROR(MATCH(1,(#REF!=CertifiedCrop[[#This Row],[2. Produit agricole certifié*]])*(#REF!=CertifiedCrop[[#This Row],[3. Variété**]]),0)),FALSE,TRUE))</f>
        <v>0</v>
      </c>
      <c r="L766" s="21" t="s">
        <v>667</v>
      </c>
      <c r="M766" s="59" t="s">
        <v>667</v>
      </c>
      <c r="N766" s="59" t="s">
        <v>667</v>
      </c>
      <c r="O766" s="185">
        <f t="shared" si="24"/>
        <v>594.44444444444446</v>
      </c>
      <c r="P766" s="185">
        <f t="shared" si="25"/>
        <v>524.69135802469134</v>
      </c>
      <c r="Q766" s="165" t="str">
        <f ca="1">IFERROR((VLOOKUP(A766,GM_Table,8,FALSE)-SUMIFS(D:D,A:A,A766,B:B,B766,C:C,C766)),"")</f>
        <v/>
      </c>
      <c r="R766" s="165" t="str">
        <f ca="1">IFERROR(CONCATENATE(VLOOKUP(A766,GM_Table,12,FALSE)," ",(VLOOKUP(A766,GM_Table,13,FALSE))),"")</f>
        <v/>
      </c>
    </row>
    <row r="767" spans="1:18" ht="15" x14ac:dyDescent="0.2">
      <c r="A767" s="155" t="s">
        <v>2649</v>
      </c>
      <c r="B767" s="169" t="s">
        <v>2985</v>
      </c>
      <c r="C767" s="169" t="s">
        <v>667</v>
      </c>
      <c r="D767" s="276">
        <v>1.84</v>
      </c>
      <c r="E767" s="285">
        <v>1094</v>
      </c>
      <c r="F767" s="285">
        <v>994</v>
      </c>
      <c r="G767" s="171">
        <v>0</v>
      </c>
      <c r="H767" s="172">
        <v>0</v>
      </c>
      <c r="I767" s="173">
        <v>0</v>
      </c>
      <c r="J767" s="164" t="b">
        <f>IF(ISBLANK(CertifiedCrop[[#This Row],[1. Identifiant interne d’exploitation agricole*]]),"",IF(ISERROR(MATCH(CertifiedCrop[[#This Row],[1. Identifiant interne d’exploitation agricole*]],GroupMember[1. Identifiant interne d’exploitation agricole*],0)),FALSE,TRUE))</f>
        <v>1</v>
      </c>
      <c r="K767" s="164" t="b">
        <f t="array" ref="K767">IF(ISBLANK(CertifiedCrop[[#This Row],[2. Produit agricole certifié*]]),"",IF(ISERROR(MATCH(1,(#REF!=CertifiedCrop[[#This Row],[2. Produit agricole certifié*]])*(#REF!=CertifiedCrop[[#This Row],[3. Variété**]]),0)),FALSE,TRUE))</f>
        <v>0</v>
      </c>
      <c r="L767" s="21" t="s">
        <v>667</v>
      </c>
      <c r="M767" s="59" t="s">
        <v>667</v>
      </c>
      <c r="N767" s="59" t="s">
        <v>667</v>
      </c>
      <c r="O767" s="185">
        <f t="shared" si="24"/>
        <v>594.56521739130437</v>
      </c>
      <c r="P767" s="185">
        <f t="shared" si="25"/>
        <v>540.21739130434776</v>
      </c>
      <c r="Q767" s="165" t="str">
        <f ca="1">IFERROR((VLOOKUP(A767,GM_Table,8,FALSE)-SUMIFS(D:D,A:A,A767,B:B,B767,C:C,C767)),"")</f>
        <v/>
      </c>
      <c r="R767" s="165" t="str">
        <f ca="1">IFERROR(CONCATENATE(VLOOKUP(A767,GM_Table,12,FALSE)," ",(VLOOKUP(A767,GM_Table,13,FALSE))),"")</f>
        <v/>
      </c>
    </row>
    <row r="768" spans="1:18" ht="15" x14ac:dyDescent="0.2">
      <c r="A768" s="155" t="s">
        <v>2652</v>
      </c>
      <c r="B768" s="169" t="s">
        <v>2985</v>
      </c>
      <c r="C768" s="169" t="s">
        <v>667</v>
      </c>
      <c r="D768" s="276">
        <v>4.2300000000000004</v>
      </c>
      <c r="E768" s="285">
        <v>2516</v>
      </c>
      <c r="F768" s="285">
        <v>2416</v>
      </c>
      <c r="G768" s="171">
        <v>0</v>
      </c>
      <c r="H768" s="172">
        <v>0</v>
      </c>
      <c r="I768" s="173">
        <v>0</v>
      </c>
      <c r="J768" s="164" t="b">
        <f>IF(ISBLANK(CertifiedCrop[[#This Row],[1. Identifiant interne d’exploitation agricole*]]),"",IF(ISERROR(MATCH(CertifiedCrop[[#This Row],[1. Identifiant interne d’exploitation agricole*]],GroupMember[1. Identifiant interne d’exploitation agricole*],0)),FALSE,TRUE))</f>
        <v>1</v>
      </c>
      <c r="K768" s="164" t="b">
        <f t="array" ref="K768">IF(ISBLANK(CertifiedCrop[[#This Row],[2. Produit agricole certifié*]]),"",IF(ISERROR(MATCH(1,(#REF!=CertifiedCrop[[#This Row],[2. Produit agricole certifié*]])*(#REF!=CertifiedCrop[[#This Row],[3. Variété**]]),0)),FALSE,TRUE))</f>
        <v>0</v>
      </c>
      <c r="L768" s="21" t="s">
        <v>667</v>
      </c>
      <c r="M768" s="59" t="s">
        <v>667</v>
      </c>
      <c r="N768" s="59" t="s">
        <v>667</v>
      </c>
      <c r="O768" s="185">
        <f t="shared" si="24"/>
        <v>594.79905437352238</v>
      </c>
      <c r="P768" s="185">
        <f t="shared" si="25"/>
        <v>571.15839243498817</v>
      </c>
      <c r="Q768" s="165" t="str">
        <f ca="1">IFERROR((VLOOKUP(A768,GM_Table,8,FALSE)-SUMIFS(D:D,A:A,A768,B:B,B768,C:C,C768)),"")</f>
        <v/>
      </c>
      <c r="R768" s="165" t="str">
        <f ca="1">IFERROR(CONCATENATE(VLOOKUP(A768,GM_Table,12,FALSE)," ",(VLOOKUP(A768,GM_Table,13,FALSE))),"")</f>
        <v/>
      </c>
    </row>
    <row r="769" spans="1:18" ht="15" x14ac:dyDescent="0.2">
      <c r="A769" s="161" t="s">
        <v>2655</v>
      </c>
      <c r="B769" s="169" t="s">
        <v>2985</v>
      </c>
      <c r="C769" s="169" t="s">
        <v>667</v>
      </c>
      <c r="D769" s="276">
        <v>1.8</v>
      </c>
      <c r="E769" s="285">
        <v>1071</v>
      </c>
      <c r="F769" s="285">
        <v>971</v>
      </c>
      <c r="G769" s="171">
        <v>0</v>
      </c>
      <c r="H769" s="172">
        <v>0</v>
      </c>
      <c r="I769" s="173">
        <v>0</v>
      </c>
      <c r="J769" s="164" t="b">
        <f>IF(ISBLANK(CertifiedCrop[[#This Row],[1. Identifiant interne d’exploitation agricole*]]),"",IF(ISERROR(MATCH(CertifiedCrop[[#This Row],[1. Identifiant interne d’exploitation agricole*]],GroupMember[1. Identifiant interne d’exploitation agricole*],0)),FALSE,TRUE))</f>
        <v>1</v>
      </c>
      <c r="K769" s="164" t="b">
        <f t="array" ref="K769">IF(ISBLANK(CertifiedCrop[[#This Row],[2. Produit agricole certifié*]]),"",IF(ISERROR(MATCH(1,(#REF!=CertifiedCrop[[#This Row],[2. Produit agricole certifié*]])*(#REF!=CertifiedCrop[[#This Row],[3. Variété**]]),0)),FALSE,TRUE))</f>
        <v>0</v>
      </c>
      <c r="L769" s="21" t="s">
        <v>667</v>
      </c>
      <c r="M769" s="59" t="s">
        <v>667</v>
      </c>
      <c r="N769" s="59" t="s">
        <v>667</v>
      </c>
      <c r="O769" s="185">
        <f t="shared" si="24"/>
        <v>595</v>
      </c>
      <c r="P769" s="185">
        <f t="shared" si="25"/>
        <v>539.44444444444446</v>
      </c>
      <c r="Q769" s="165" t="str">
        <f ca="1">IFERROR((VLOOKUP(A769,GM_Table,8,FALSE)-SUMIFS(D:D,A:A,A769,B:B,B769,C:C,C769)),"")</f>
        <v/>
      </c>
      <c r="R769" s="165" t="str">
        <f ca="1">IFERROR(CONCATENATE(VLOOKUP(A769,GM_Table,12,FALSE)," ",(VLOOKUP(A769,GM_Table,13,FALSE))),"")</f>
        <v/>
      </c>
    </row>
    <row r="770" spans="1:18" ht="15" x14ac:dyDescent="0.2">
      <c r="A770" s="161" t="s">
        <v>2662</v>
      </c>
      <c r="B770" s="169" t="s">
        <v>2985</v>
      </c>
      <c r="C770" s="169" t="s">
        <v>667</v>
      </c>
      <c r="D770" s="276">
        <v>3.12</v>
      </c>
      <c r="E770" s="285">
        <v>1856</v>
      </c>
      <c r="F770" s="285">
        <v>1756</v>
      </c>
      <c r="G770" s="171">
        <v>0</v>
      </c>
      <c r="H770" s="172">
        <v>0</v>
      </c>
      <c r="I770" s="173">
        <v>0</v>
      </c>
      <c r="J770" s="164" t="b">
        <f>IF(ISBLANK(CertifiedCrop[[#This Row],[1. Identifiant interne d’exploitation agricole*]]),"",IF(ISERROR(MATCH(CertifiedCrop[[#This Row],[1. Identifiant interne d’exploitation agricole*]],GroupMember[1. Identifiant interne d’exploitation agricole*],0)),FALSE,TRUE))</f>
        <v>1</v>
      </c>
      <c r="K770" s="164" t="b">
        <f t="array" ref="K770">IF(ISBLANK(CertifiedCrop[[#This Row],[2. Produit agricole certifié*]]),"",IF(ISERROR(MATCH(1,(#REF!=CertifiedCrop[[#This Row],[2. Produit agricole certifié*]])*(#REF!=CertifiedCrop[[#This Row],[3. Variété**]]),0)),FALSE,TRUE))</f>
        <v>0</v>
      </c>
      <c r="L770" s="21" t="s">
        <v>667</v>
      </c>
      <c r="M770" s="59" t="s">
        <v>667</v>
      </c>
      <c r="N770" s="59" t="s">
        <v>667</v>
      </c>
      <c r="O770" s="185">
        <f t="shared" si="24"/>
        <v>594.8717948717948</v>
      </c>
      <c r="P770" s="185">
        <f t="shared" si="25"/>
        <v>562.82051282051282</v>
      </c>
      <c r="Q770" s="165" t="str">
        <f ca="1">IFERROR((VLOOKUP(A770,GM_Table,8,FALSE)-SUMIFS(D:D,A:A,A770,B:B,B770,C:C,C770)),"")</f>
        <v/>
      </c>
      <c r="R770" s="165" t="str">
        <f ca="1">IFERROR(CONCATENATE(VLOOKUP(A770,GM_Table,12,FALSE)," ",(VLOOKUP(A770,GM_Table,13,FALSE))),"")</f>
        <v/>
      </c>
    </row>
    <row r="771" spans="1:18" ht="15" x14ac:dyDescent="0.2">
      <c r="A771" s="161" t="s">
        <v>2665</v>
      </c>
      <c r="B771" s="169" t="s">
        <v>2985</v>
      </c>
      <c r="C771" s="169" t="s">
        <v>667</v>
      </c>
      <c r="D771" s="276">
        <v>1.37</v>
      </c>
      <c r="E771" s="285">
        <v>815</v>
      </c>
      <c r="F771" s="285">
        <v>715</v>
      </c>
      <c r="G771" s="171">
        <v>0</v>
      </c>
      <c r="H771" s="172">
        <v>0</v>
      </c>
      <c r="I771" s="173">
        <v>0</v>
      </c>
      <c r="J771" s="164" t="b">
        <f>IF(ISBLANK(CertifiedCrop[[#This Row],[1. Identifiant interne d’exploitation agricole*]]),"",IF(ISERROR(MATCH(CertifiedCrop[[#This Row],[1. Identifiant interne d’exploitation agricole*]],GroupMember[1. Identifiant interne d’exploitation agricole*],0)),FALSE,TRUE))</f>
        <v>1</v>
      </c>
      <c r="K771" s="164" t="b">
        <f t="array" ref="K771">IF(ISBLANK(CertifiedCrop[[#This Row],[2. Produit agricole certifié*]]),"",IF(ISERROR(MATCH(1,(#REF!=CertifiedCrop[[#This Row],[2. Produit agricole certifié*]])*(#REF!=CertifiedCrop[[#This Row],[3. Variété**]]),0)),FALSE,TRUE))</f>
        <v>0</v>
      </c>
      <c r="L771" s="21" t="s">
        <v>667</v>
      </c>
      <c r="M771" s="59" t="s">
        <v>667</v>
      </c>
      <c r="N771" s="59" t="s">
        <v>667</v>
      </c>
      <c r="O771" s="185">
        <f t="shared" si="24"/>
        <v>594.8905109489051</v>
      </c>
      <c r="P771" s="185">
        <f t="shared" si="25"/>
        <v>521.89781021897807</v>
      </c>
      <c r="Q771" s="165" t="str">
        <f ca="1">IFERROR((VLOOKUP(A771,GM_Table,8,FALSE)-SUMIFS(D:D,A:A,A771,B:B,B771,C:C,C771)),"")</f>
        <v/>
      </c>
      <c r="R771" s="165" t="str">
        <f ca="1">IFERROR(CONCATENATE(VLOOKUP(A771,GM_Table,12,FALSE)," ",(VLOOKUP(A771,GM_Table,13,FALSE))),"")</f>
        <v/>
      </c>
    </row>
    <row r="772" spans="1:18" ht="15" x14ac:dyDescent="0.2">
      <c r="A772" s="161" t="s">
        <v>2668</v>
      </c>
      <c r="B772" s="169" t="s">
        <v>2985</v>
      </c>
      <c r="C772" s="169" t="s">
        <v>667</v>
      </c>
      <c r="D772" s="276">
        <v>5.96</v>
      </c>
      <c r="E772" s="285">
        <v>3546</v>
      </c>
      <c r="F772" s="285">
        <v>3400</v>
      </c>
      <c r="G772" s="171">
        <v>0</v>
      </c>
      <c r="H772" s="172">
        <v>0</v>
      </c>
      <c r="I772" s="173">
        <v>0</v>
      </c>
      <c r="J772" s="164" t="b">
        <f>IF(ISBLANK(CertifiedCrop[[#This Row],[1. Identifiant interne d’exploitation agricole*]]),"",IF(ISERROR(MATCH(CertifiedCrop[[#This Row],[1. Identifiant interne d’exploitation agricole*]],GroupMember[1. Identifiant interne d’exploitation agricole*],0)),FALSE,TRUE))</f>
        <v>1</v>
      </c>
      <c r="K772" s="164" t="b">
        <f t="array" ref="K772">IF(ISBLANK(CertifiedCrop[[#This Row],[2. Produit agricole certifié*]]),"",IF(ISERROR(MATCH(1,(#REF!=CertifiedCrop[[#This Row],[2. Produit agricole certifié*]])*(#REF!=CertifiedCrop[[#This Row],[3. Variété**]]),0)),FALSE,TRUE))</f>
        <v>0</v>
      </c>
      <c r="L772" s="21" t="s">
        <v>667</v>
      </c>
      <c r="M772" s="59" t="s">
        <v>667</v>
      </c>
      <c r="N772" s="59" t="s">
        <v>667</v>
      </c>
      <c r="O772" s="185">
        <f t="shared" si="24"/>
        <v>594.96644295302019</v>
      </c>
      <c r="P772" s="185">
        <f t="shared" si="25"/>
        <v>570.46979865771812</v>
      </c>
      <c r="Q772" s="165" t="str">
        <f ca="1">IFERROR((VLOOKUP(A772,GM_Table,8,FALSE)-SUMIFS(D:D,A:A,A772,B:B,B772,C:C,C772)),"")</f>
        <v/>
      </c>
      <c r="R772" s="165" t="str">
        <f ca="1">IFERROR(CONCATENATE(VLOOKUP(A772,GM_Table,12,FALSE)," ",(VLOOKUP(A772,GM_Table,13,FALSE))),"")</f>
        <v/>
      </c>
    </row>
    <row r="773" spans="1:18" ht="15" x14ac:dyDescent="0.2">
      <c r="A773" s="161" t="s">
        <v>2672</v>
      </c>
      <c r="B773" s="169" t="s">
        <v>2985</v>
      </c>
      <c r="C773" s="169" t="s">
        <v>667</v>
      </c>
      <c r="D773" s="276">
        <v>1.65</v>
      </c>
      <c r="E773" s="285">
        <v>981</v>
      </c>
      <c r="F773" s="285">
        <v>900</v>
      </c>
      <c r="G773" s="171">
        <v>0</v>
      </c>
      <c r="H773" s="172">
        <v>0</v>
      </c>
      <c r="I773" s="173">
        <v>0</v>
      </c>
      <c r="J773" s="164" t="b">
        <f>IF(ISBLANK(CertifiedCrop[[#This Row],[1. Identifiant interne d’exploitation agricole*]]),"",IF(ISERROR(MATCH(CertifiedCrop[[#This Row],[1. Identifiant interne d’exploitation agricole*]],GroupMember[1. Identifiant interne d’exploitation agricole*],0)),FALSE,TRUE))</f>
        <v>1</v>
      </c>
      <c r="K773" s="164" t="b">
        <f t="array" ref="K773">IF(ISBLANK(CertifiedCrop[[#This Row],[2. Produit agricole certifié*]]),"",IF(ISERROR(MATCH(1,(#REF!=CertifiedCrop[[#This Row],[2. Produit agricole certifié*]])*(#REF!=CertifiedCrop[[#This Row],[3. Variété**]]),0)),FALSE,TRUE))</f>
        <v>0</v>
      </c>
      <c r="L773" s="21" t="s">
        <v>667</v>
      </c>
      <c r="M773" s="59" t="s">
        <v>667</v>
      </c>
      <c r="N773" s="59" t="s">
        <v>667</v>
      </c>
      <c r="O773" s="185">
        <f t="shared" si="24"/>
        <v>594.54545454545462</v>
      </c>
      <c r="P773" s="185">
        <f t="shared" si="25"/>
        <v>545.4545454545455</v>
      </c>
      <c r="Q773" s="165" t="str">
        <f ca="1">IFERROR((VLOOKUP(A773,GM_Table,8,FALSE)-SUMIFS(D:D,A:A,A773,B:B,B773,C:C,C773)),"")</f>
        <v/>
      </c>
      <c r="R773" s="165" t="str">
        <f ca="1">IFERROR(CONCATENATE(VLOOKUP(A773,GM_Table,12,FALSE)," ",(VLOOKUP(A773,GM_Table,13,FALSE))),"")</f>
        <v/>
      </c>
    </row>
    <row r="774" spans="1:18" ht="15" x14ac:dyDescent="0.2">
      <c r="A774" s="161" t="s">
        <v>2675</v>
      </c>
      <c r="B774" s="169" t="s">
        <v>2985</v>
      </c>
      <c r="C774" s="169" t="s">
        <v>667</v>
      </c>
      <c r="D774" s="276">
        <v>1.53</v>
      </c>
      <c r="E774" s="285">
        <v>910</v>
      </c>
      <c r="F774" s="285">
        <v>800</v>
      </c>
      <c r="G774" s="171">
        <v>0</v>
      </c>
      <c r="H774" s="172">
        <v>0</v>
      </c>
      <c r="I774" s="173">
        <v>0</v>
      </c>
      <c r="J774" s="164" t="b">
        <f>IF(ISBLANK(CertifiedCrop[[#This Row],[1. Identifiant interne d’exploitation agricole*]]),"",IF(ISERROR(MATCH(CertifiedCrop[[#This Row],[1. Identifiant interne d’exploitation agricole*]],GroupMember[1. Identifiant interne d’exploitation agricole*],0)),FALSE,TRUE))</f>
        <v>1</v>
      </c>
      <c r="K774" s="164" t="b">
        <f t="array" ref="K774">IF(ISBLANK(CertifiedCrop[[#This Row],[2. Produit agricole certifié*]]),"",IF(ISERROR(MATCH(1,(#REF!=CertifiedCrop[[#This Row],[2. Produit agricole certifié*]])*(#REF!=CertifiedCrop[[#This Row],[3. Variété**]]),0)),FALSE,TRUE))</f>
        <v>0</v>
      </c>
      <c r="L774" s="21" t="s">
        <v>667</v>
      </c>
      <c r="M774" s="59" t="s">
        <v>667</v>
      </c>
      <c r="N774" s="59" t="s">
        <v>667</v>
      </c>
      <c r="O774" s="185">
        <f t="shared" si="24"/>
        <v>594.77124183006538</v>
      </c>
      <c r="P774" s="185">
        <f t="shared" si="25"/>
        <v>522.87581699346401</v>
      </c>
      <c r="Q774" s="165" t="str">
        <f ca="1">IFERROR((VLOOKUP(A774,GM_Table,8,FALSE)-SUMIFS(D:D,A:A,A774,B:B,B774,C:C,C774)),"")</f>
        <v/>
      </c>
      <c r="R774" s="165" t="str">
        <f ca="1">IFERROR(CONCATENATE(VLOOKUP(A774,GM_Table,12,FALSE)," ",(VLOOKUP(A774,GM_Table,13,FALSE))),"")</f>
        <v/>
      </c>
    </row>
    <row r="775" spans="1:18" ht="15" x14ac:dyDescent="0.2">
      <c r="A775" s="161" t="s">
        <v>2679</v>
      </c>
      <c r="B775" s="169" t="s">
        <v>2985</v>
      </c>
      <c r="C775" s="169" t="s">
        <v>667</v>
      </c>
      <c r="D775" s="276">
        <v>3</v>
      </c>
      <c r="E775" s="285">
        <v>1794</v>
      </c>
      <c r="F775" s="285">
        <v>1694</v>
      </c>
      <c r="G775" s="171">
        <v>0</v>
      </c>
      <c r="H775" s="172">
        <v>0</v>
      </c>
      <c r="I775" s="173">
        <v>0</v>
      </c>
      <c r="J775" s="164" t="b">
        <f>IF(ISBLANK(CertifiedCrop[[#This Row],[1. Identifiant interne d’exploitation agricole*]]),"",IF(ISERROR(MATCH(CertifiedCrop[[#This Row],[1. Identifiant interne d’exploitation agricole*]],GroupMember[1. Identifiant interne d’exploitation agricole*],0)),FALSE,TRUE))</f>
        <v>1</v>
      </c>
      <c r="K775" s="164" t="b">
        <f t="array" ref="K775">IF(ISBLANK(CertifiedCrop[[#This Row],[2. Produit agricole certifié*]]),"",IF(ISERROR(MATCH(1,(#REF!=CertifiedCrop[[#This Row],[2. Produit agricole certifié*]])*(#REF!=CertifiedCrop[[#This Row],[3. Variété**]]),0)),FALSE,TRUE))</f>
        <v>0</v>
      </c>
      <c r="L775" s="21" t="s">
        <v>667</v>
      </c>
      <c r="M775" s="59" t="s">
        <v>667</v>
      </c>
      <c r="N775" s="59" t="s">
        <v>667</v>
      </c>
      <c r="O775" s="185">
        <f t="shared" si="24"/>
        <v>598</v>
      </c>
      <c r="P775" s="185">
        <f t="shared" si="25"/>
        <v>564.66666666666663</v>
      </c>
      <c r="Q775" s="165" t="str">
        <f ca="1">IFERROR((VLOOKUP(A775,GM_Table,8,FALSE)-SUMIFS(D:D,A:A,A775,B:B,B775,C:C,C775)),"")</f>
        <v/>
      </c>
      <c r="R775" s="165" t="str">
        <f ca="1">IFERROR(CONCATENATE(VLOOKUP(A775,GM_Table,12,FALSE)," ",(VLOOKUP(A775,GM_Table,13,FALSE))),"")</f>
        <v/>
      </c>
    </row>
    <row r="776" spans="1:18" ht="15" x14ac:dyDescent="0.2">
      <c r="A776" s="161" t="s">
        <v>2682</v>
      </c>
      <c r="B776" s="169" t="s">
        <v>2985</v>
      </c>
      <c r="C776" s="169" t="s">
        <v>667</v>
      </c>
      <c r="D776" s="276">
        <v>1.06</v>
      </c>
      <c r="E776" s="285">
        <v>630</v>
      </c>
      <c r="F776" s="285">
        <v>560</v>
      </c>
      <c r="G776" s="171">
        <v>0</v>
      </c>
      <c r="H776" s="172">
        <v>0</v>
      </c>
      <c r="I776" s="173">
        <v>0</v>
      </c>
      <c r="J776" s="164" t="b">
        <f>IF(ISBLANK(CertifiedCrop[[#This Row],[1. Identifiant interne d’exploitation agricole*]]),"",IF(ISERROR(MATCH(CertifiedCrop[[#This Row],[1. Identifiant interne d’exploitation agricole*]],GroupMember[1. Identifiant interne d’exploitation agricole*],0)),FALSE,TRUE))</f>
        <v>1</v>
      </c>
      <c r="K776" s="164" t="b">
        <f t="array" ref="K776">IF(ISBLANK(CertifiedCrop[[#This Row],[2. Produit agricole certifié*]]),"",IF(ISERROR(MATCH(1,(#REF!=CertifiedCrop[[#This Row],[2. Produit agricole certifié*]])*(#REF!=CertifiedCrop[[#This Row],[3. Variété**]]),0)),FALSE,TRUE))</f>
        <v>0</v>
      </c>
      <c r="L776" s="21" t="s">
        <v>667</v>
      </c>
      <c r="M776" s="59" t="s">
        <v>667</v>
      </c>
      <c r="N776" s="59" t="s">
        <v>667</v>
      </c>
      <c r="O776" s="185">
        <f t="shared" si="24"/>
        <v>594.33962264150944</v>
      </c>
      <c r="P776" s="185">
        <f t="shared" si="25"/>
        <v>528.30188679245282</v>
      </c>
      <c r="Q776" s="165" t="str">
        <f ca="1">IFERROR((VLOOKUP(A776,GM_Table,8,FALSE)-SUMIFS(D:D,A:A,A776,B:B,B776,C:C,C776)),"")</f>
        <v/>
      </c>
      <c r="R776" s="165" t="str">
        <f ca="1">IFERROR(CONCATENATE(VLOOKUP(A776,GM_Table,12,FALSE)," ",(VLOOKUP(A776,GM_Table,13,FALSE))),"")</f>
        <v/>
      </c>
    </row>
    <row r="777" spans="1:18" ht="15" x14ac:dyDescent="0.2">
      <c r="A777" s="161" t="s">
        <v>2684</v>
      </c>
      <c r="B777" s="169" t="s">
        <v>2985</v>
      </c>
      <c r="C777" s="169" t="s">
        <v>667</v>
      </c>
      <c r="D777" s="276">
        <v>0.89</v>
      </c>
      <c r="E777" s="285">
        <v>529</v>
      </c>
      <c r="F777" s="285">
        <v>500</v>
      </c>
      <c r="G777" s="171">
        <v>0</v>
      </c>
      <c r="H777" s="172">
        <v>0</v>
      </c>
      <c r="I777" s="173">
        <v>0</v>
      </c>
      <c r="J777" s="164" t="b">
        <f>IF(ISBLANK(CertifiedCrop[[#This Row],[1. Identifiant interne d’exploitation agricole*]]),"",IF(ISERROR(MATCH(CertifiedCrop[[#This Row],[1. Identifiant interne d’exploitation agricole*]],GroupMember[1. Identifiant interne d’exploitation agricole*],0)),FALSE,TRUE))</f>
        <v>1</v>
      </c>
      <c r="K777" s="164" t="b">
        <f t="array" ref="K777">IF(ISBLANK(CertifiedCrop[[#This Row],[2. Produit agricole certifié*]]),"",IF(ISERROR(MATCH(1,(#REF!=CertifiedCrop[[#This Row],[2. Produit agricole certifié*]])*(#REF!=CertifiedCrop[[#This Row],[3. Variété**]]),0)),FALSE,TRUE))</f>
        <v>0</v>
      </c>
      <c r="L777" s="21" t="s">
        <v>667</v>
      </c>
      <c r="M777" s="59" t="s">
        <v>667</v>
      </c>
      <c r="N777" s="59" t="s">
        <v>667</v>
      </c>
      <c r="O777" s="185">
        <f t="shared" si="24"/>
        <v>594.38202247191009</v>
      </c>
      <c r="P777" s="185">
        <f t="shared" si="25"/>
        <v>561.79775280898878</v>
      </c>
      <c r="Q777" s="165" t="str">
        <f ca="1">IFERROR((VLOOKUP(A777,GM_Table,8,FALSE)-SUMIFS(D:D,A:A,A777,B:B,B777,C:C,C777)),"")</f>
        <v/>
      </c>
      <c r="R777" s="165" t="str">
        <f ca="1">IFERROR(CONCATENATE(VLOOKUP(A777,GM_Table,12,FALSE)," ",(VLOOKUP(A777,GM_Table,13,FALSE))),"")</f>
        <v/>
      </c>
    </row>
    <row r="778" spans="1:18" ht="15" x14ac:dyDescent="0.2">
      <c r="A778" s="161" t="s">
        <v>2688</v>
      </c>
      <c r="B778" s="169" t="s">
        <v>2985</v>
      </c>
      <c r="C778" s="169" t="s">
        <v>667</v>
      </c>
      <c r="D778" s="276">
        <v>4.3899999999999997</v>
      </c>
      <c r="E778" s="285">
        <v>2612</v>
      </c>
      <c r="F778" s="285">
        <v>2512</v>
      </c>
      <c r="G778" s="171">
        <v>0</v>
      </c>
      <c r="H778" s="172">
        <v>0</v>
      </c>
      <c r="I778" s="173">
        <v>0</v>
      </c>
      <c r="J778" s="164" t="b">
        <f>IF(ISBLANK(CertifiedCrop[[#This Row],[1. Identifiant interne d’exploitation agricole*]]),"",IF(ISERROR(MATCH(CertifiedCrop[[#This Row],[1. Identifiant interne d’exploitation agricole*]],GroupMember[1. Identifiant interne d’exploitation agricole*],0)),FALSE,TRUE))</f>
        <v>1</v>
      </c>
      <c r="K778" s="164" t="b">
        <f t="array" ref="K778">IF(ISBLANK(CertifiedCrop[[#This Row],[2. Produit agricole certifié*]]),"",IF(ISERROR(MATCH(1,(#REF!=CertifiedCrop[[#This Row],[2. Produit agricole certifié*]])*(#REF!=CertifiedCrop[[#This Row],[3. Variété**]]),0)),FALSE,TRUE))</f>
        <v>0</v>
      </c>
      <c r="L778" s="21" t="s">
        <v>667</v>
      </c>
      <c r="M778" s="59" t="s">
        <v>667</v>
      </c>
      <c r="N778" s="59" t="s">
        <v>667</v>
      </c>
      <c r="O778" s="185">
        <f t="shared" si="24"/>
        <v>594.98861047835999</v>
      </c>
      <c r="P778" s="185">
        <f t="shared" si="25"/>
        <v>572.20956719817775</v>
      </c>
      <c r="Q778" s="165" t="str">
        <f ca="1">IFERROR((VLOOKUP(A778,GM_Table,8,FALSE)-SUMIFS(D:D,A:A,A778,B:B,B778,C:C,C778)),"")</f>
        <v/>
      </c>
      <c r="R778" s="165" t="str">
        <f ca="1">IFERROR(CONCATENATE(VLOOKUP(A778,GM_Table,12,FALSE)," ",(VLOOKUP(A778,GM_Table,13,FALSE))),"")</f>
        <v/>
      </c>
    </row>
    <row r="779" spans="1:18" ht="15" x14ac:dyDescent="0.2">
      <c r="A779" s="161" t="s">
        <v>2691</v>
      </c>
      <c r="B779" s="169" t="s">
        <v>2985</v>
      </c>
      <c r="C779" s="169" t="s">
        <v>667</v>
      </c>
      <c r="D779" s="276">
        <v>3.18</v>
      </c>
      <c r="E779" s="285">
        <v>1892</v>
      </c>
      <c r="F779" s="285">
        <v>1792</v>
      </c>
      <c r="G779" s="171">
        <v>0</v>
      </c>
      <c r="H779" s="172">
        <v>0</v>
      </c>
      <c r="I779" s="173">
        <v>0</v>
      </c>
      <c r="J779" s="164" t="b">
        <f>IF(ISBLANK(CertifiedCrop[[#This Row],[1. Identifiant interne d’exploitation agricole*]]),"",IF(ISERROR(MATCH(CertifiedCrop[[#This Row],[1. Identifiant interne d’exploitation agricole*]],GroupMember[1. Identifiant interne d’exploitation agricole*],0)),FALSE,TRUE))</f>
        <v>1</v>
      </c>
      <c r="K779" s="164" t="b">
        <f t="array" ref="K779">IF(ISBLANK(CertifiedCrop[[#This Row],[2. Produit agricole certifié*]]),"",IF(ISERROR(MATCH(1,(#REF!=CertifiedCrop[[#This Row],[2. Produit agricole certifié*]])*(#REF!=CertifiedCrop[[#This Row],[3. Variété**]]),0)),FALSE,TRUE))</f>
        <v>0</v>
      </c>
      <c r="L779" s="21" t="s">
        <v>667</v>
      </c>
      <c r="M779" s="59" t="s">
        <v>667</v>
      </c>
      <c r="N779" s="59" t="s">
        <v>667</v>
      </c>
      <c r="O779" s="185">
        <f t="shared" si="24"/>
        <v>594.96855345911945</v>
      </c>
      <c r="P779" s="185">
        <f t="shared" si="25"/>
        <v>563.52201257861634</v>
      </c>
      <c r="Q779" s="165" t="str">
        <f ca="1">IFERROR((VLOOKUP(A779,GM_Table,8,FALSE)-SUMIFS(D:D,A:A,A779,B:B,B779,C:C,C779)),"")</f>
        <v/>
      </c>
      <c r="R779" s="165" t="str">
        <f ca="1">IFERROR(CONCATENATE(VLOOKUP(A779,GM_Table,12,FALSE)," ",(VLOOKUP(A779,GM_Table,13,FALSE))),"")</f>
        <v/>
      </c>
    </row>
    <row r="780" spans="1:18" ht="15" x14ac:dyDescent="0.2">
      <c r="A780" s="161" t="s">
        <v>2694</v>
      </c>
      <c r="B780" s="169" t="s">
        <v>2985</v>
      </c>
      <c r="C780" s="169" t="s">
        <v>667</v>
      </c>
      <c r="D780" s="276">
        <v>1.91</v>
      </c>
      <c r="E780" s="285">
        <v>1136</v>
      </c>
      <c r="F780" s="285">
        <v>1036</v>
      </c>
      <c r="G780" s="171">
        <v>0</v>
      </c>
      <c r="H780" s="172">
        <v>0</v>
      </c>
      <c r="I780" s="173">
        <v>0</v>
      </c>
      <c r="J780" s="164" t="b">
        <f>IF(ISBLANK(CertifiedCrop[[#This Row],[1. Identifiant interne d’exploitation agricole*]]),"",IF(ISERROR(MATCH(CertifiedCrop[[#This Row],[1. Identifiant interne d’exploitation agricole*]],GroupMember[1. Identifiant interne d’exploitation agricole*],0)),FALSE,TRUE))</f>
        <v>1</v>
      </c>
      <c r="K780" s="164" t="b">
        <f t="array" ref="K780">IF(ISBLANK(CertifiedCrop[[#This Row],[2. Produit agricole certifié*]]),"",IF(ISERROR(MATCH(1,(#REF!=CertifiedCrop[[#This Row],[2. Produit agricole certifié*]])*(#REF!=CertifiedCrop[[#This Row],[3. Variété**]]),0)),FALSE,TRUE))</f>
        <v>0</v>
      </c>
      <c r="L780" s="21" t="s">
        <v>667</v>
      </c>
      <c r="M780" s="59" t="s">
        <v>667</v>
      </c>
      <c r="N780" s="59" t="s">
        <v>667</v>
      </c>
      <c r="O780" s="185">
        <f t="shared" si="24"/>
        <v>594.76439790575921</v>
      </c>
      <c r="P780" s="185">
        <f t="shared" si="25"/>
        <v>542.40837696335086</v>
      </c>
      <c r="Q780" s="165" t="str">
        <f ca="1">IFERROR((VLOOKUP(A780,GM_Table,8,FALSE)-SUMIFS(D:D,A:A,A780,B:B,B780,C:C,C780)),"")</f>
        <v/>
      </c>
      <c r="R780" s="165" t="str">
        <f ca="1">IFERROR(CONCATENATE(VLOOKUP(A780,GM_Table,12,FALSE)," ",(VLOOKUP(A780,GM_Table,13,FALSE))),"")</f>
        <v/>
      </c>
    </row>
    <row r="781" spans="1:18" ht="15" x14ac:dyDescent="0.2">
      <c r="A781" s="161" t="s">
        <v>2697</v>
      </c>
      <c r="B781" s="169" t="s">
        <v>2985</v>
      </c>
      <c r="C781" s="169" t="s">
        <v>667</v>
      </c>
      <c r="D781" s="276">
        <v>4.25</v>
      </c>
      <c r="E781" s="285">
        <v>2541</v>
      </c>
      <c r="F781" s="285">
        <v>2400</v>
      </c>
      <c r="G781" s="171">
        <v>0</v>
      </c>
      <c r="H781" s="172">
        <v>0</v>
      </c>
      <c r="I781" s="173">
        <v>0</v>
      </c>
      <c r="J781" s="164" t="b">
        <f>IF(ISBLANK(CertifiedCrop[[#This Row],[1. Identifiant interne d’exploitation agricole*]]),"",IF(ISERROR(MATCH(CertifiedCrop[[#This Row],[1. Identifiant interne d’exploitation agricole*]],GroupMember[1. Identifiant interne d’exploitation agricole*],0)),FALSE,TRUE))</f>
        <v>1</v>
      </c>
      <c r="K781" s="164" t="b">
        <f t="array" ref="K781">IF(ISBLANK(CertifiedCrop[[#This Row],[2. Produit agricole certifié*]]),"",IF(ISERROR(MATCH(1,(#REF!=CertifiedCrop[[#This Row],[2. Produit agricole certifié*]])*(#REF!=CertifiedCrop[[#This Row],[3. Variété**]]),0)),FALSE,TRUE))</f>
        <v>0</v>
      </c>
      <c r="L781" s="21" t="s">
        <v>667</v>
      </c>
      <c r="M781" s="59" t="s">
        <v>667</v>
      </c>
      <c r="N781" s="59" t="s">
        <v>667</v>
      </c>
      <c r="O781" s="185">
        <f t="shared" si="24"/>
        <v>597.88235294117646</v>
      </c>
      <c r="P781" s="185">
        <f t="shared" si="25"/>
        <v>564.70588235294122</v>
      </c>
      <c r="Q781" s="165" t="str">
        <f ca="1">IFERROR((VLOOKUP(A781,GM_Table,8,FALSE)-SUMIFS(D:D,A:A,A781,B:B,B781,C:C,C781)),"")</f>
        <v/>
      </c>
      <c r="R781" s="165" t="str">
        <f ca="1">IFERROR(CONCATENATE(VLOOKUP(A781,GM_Table,12,FALSE)," ",(VLOOKUP(A781,GM_Table,13,FALSE))),"")</f>
        <v/>
      </c>
    </row>
    <row r="782" spans="1:18" ht="15" x14ac:dyDescent="0.2">
      <c r="A782" s="161" t="s">
        <v>2699</v>
      </c>
      <c r="B782" s="169" t="s">
        <v>2985</v>
      </c>
      <c r="C782" s="169" t="s">
        <v>667</v>
      </c>
      <c r="D782" s="276">
        <v>1.44</v>
      </c>
      <c r="E782" s="285">
        <v>856</v>
      </c>
      <c r="F782" s="285">
        <v>750</v>
      </c>
      <c r="G782" s="171">
        <v>0</v>
      </c>
      <c r="H782" s="172">
        <v>0</v>
      </c>
      <c r="I782" s="173">
        <v>0</v>
      </c>
      <c r="J782" s="164" t="b">
        <f>IF(ISBLANK(CertifiedCrop[[#This Row],[1. Identifiant interne d’exploitation agricole*]]),"",IF(ISERROR(MATCH(CertifiedCrop[[#This Row],[1. Identifiant interne d’exploitation agricole*]],GroupMember[1. Identifiant interne d’exploitation agricole*],0)),FALSE,TRUE))</f>
        <v>1</v>
      </c>
      <c r="K782" s="164" t="b">
        <f t="array" ref="K782">IF(ISBLANK(CertifiedCrop[[#This Row],[2. Produit agricole certifié*]]),"",IF(ISERROR(MATCH(1,(#REF!=CertifiedCrop[[#This Row],[2. Produit agricole certifié*]])*(#REF!=CertifiedCrop[[#This Row],[3. Variété**]]),0)),FALSE,TRUE))</f>
        <v>0</v>
      </c>
      <c r="L782" s="21" t="s">
        <v>667</v>
      </c>
      <c r="M782" s="59" t="s">
        <v>667</v>
      </c>
      <c r="N782" s="59" t="s">
        <v>667</v>
      </c>
      <c r="O782" s="185">
        <f t="shared" si="24"/>
        <v>594.44444444444446</v>
      </c>
      <c r="P782" s="185">
        <f t="shared" si="25"/>
        <v>520.83333333333337</v>
      </c>
      <c r="Q782" s="165" t="str">
        <f ca="1">IFERROR((VLOOKUP(A782,GM_Table,8,FALSE)-SUMIFS(D:D,A:A,A782,B:B,B782,C:C,C782)),"")</f>
        <v/>
      </c>
      <c r="R782" s="165" t="str">
        <f ca="1">IFERROR(CONCATENATE(VLOOKUP(A782,GM_Table,12,FALSE)," ",(VLOOKUP(A782,GM_Table,13,FALSE))),"")</f>
        <v/>
      </c>
    </row>
    <row r="783" spans="1:18" ht="15" x14ac:dyDescent="0.2">
      <c r="A783" s="161" t="s">
        <v>2701</v>
      </c>
      <c r="B783" s="169" t="s">
        <v>2985</v>
      </c>
      <c r="C783" s="169" t="s">
        <v>667</v>
      </c>
      <c r="D783" s="276">
        <v>2.02</v>
      </c>
      <c r="E783" s="285">
        <v>1100</v>
      </c>
      <c r="F783" s="285">
        <v>1050</v>
      </c>
      <c r="G783" s="171">
        <v>0</v>
      </c>
      <c r="H783" s="172">
        <v>0</v>
      </c>
      <c r="I783" s="173">
        <v>0</v>
      </c>
      <c r="J783" s="164" t="b">
        <f>IF(ISBLANK(CertifiedCrop[[#This Row],[1. Identifiant interne d’exploitation agricole*]]),"",IF(ISERROR(MATCH(CertifiedCrop[[#This Row],[1. Identifiant interne d’exploitation agricole*]],GroupMember[1. Identifiant interne d’exploitation agricole*],0)),FALSE,TRUE))</f>
        <v>1</v>
      </c>
      <c r="K783" s="164" t="b">
        <f t="array" ref="K783">IF(ISBLANK(CertifiedCrop[[#This Row],[2. Produit agricole certifié*]]),"",IF(ISERROR(MATCH(1,(#REF!=CertifiedCrop[[#This Row],[2. Produit agricole certifié*]])*(#REF!=CertifiedCrop[[#This Row],[3. Variété**]]),0)),FALSE,TRUE))</f>
        <v>0</v>
      </c>
      <c r="L783" s="21" t="s">
        <v>667</v>
      </c>
      <c r="M783" s="59" t="s">
        <v>667</v>
      </c>
      <c r="N783" s="59" t="s">
        <v>667</v>
      </c>
      <c r="O783" s="185">
        <f t="shared" si="24"/>
        <v>544.55445544554459</v>
      </c>
      <c r="P783" s="185">
        <f t="shared" si="25"/>
        <v>519.80198019801981</v>
      </c>
      <c r="Q783" s="165" t="str">
        <f ca="1">IFERROR((VLOOKUP(A783,GM_Table,8,FALSE)-SUMIFS(D:D,A:A,A783,B:B,B783,C:C,C783)),"")</f>
        <v/>
      </c>
      <c r="R783" s="165" t="str">
        <f ca="1">IFERROR(CONCATENATE(VLOOKUP(A783,GM_Table,12,FALSE)," ",(VLOOKUP(A783,GM_Table,13,FALSE))),"")</f>
        <v/>
      </c>
    </row>
    <row r="784" spans="1:18" ht="15" x14ac:dyDescent="0.2">
      <c r="A784" s="161" t="s">
        <v>2703</v>
      </c>
      <c r="B784" s="169" t="s">
        <v>2985</v>
      </c>
      <c r="C784" s="169" t="s">
        <v>667</v>
      </c>
      <c r="D784" s="276">
        <v>1.77</v>
      </c>
      <c r="E784" s="285">
        <v>1053</v>
      </c>
      <c r="F784" s="285">
        <v>985</v>
      </c>
      <c r="G784" s="171">
        <v>0</v>
      </c>
      <c r="H784" s="172">
        <v>0</v>
      </c>
      <c r="I784" s="173">
        <v>0</v>
      </c>
      <c r="J784" s="164" t="b">
        <f>IF(ISBLANK(CertifiedCrop[[#This Row],[1. Identifiant interne d’exploitation agricole*]]),"",IF(ISERROR(MATCH(CertifiedCrop[[#This Row],[1. Identifiant interne d’exploitation agricole*]],GroupMember[1. Identifiant interne d’exploitation agricole*],0)),FALSE,TRUE))</f>
        <v>1</v>
      </c>
      <c r="K784" s="164" t="b">
        <f t="array" ref="K784">IF(ISBLANK(CertifiedCrop[[#This Row],[2. Produit agricole certifié*]]),"",IF(ISERROR(MATCH(1,(#REF!=CertifiedCrop[[#This Row],[2. Produit agricole certifié*]])*(#REF!=CertifiedCrop[[#This Row],[3. Variété**]]),0)),FALSE,TRUE))</f>
        <v>0</v>
      </c>
      <c r="L784" s="21" t="s">
        <v>667</v>
      </c>
      <c r="M784" s="59" t="s">
        <v>667</v>
      </c>
      <c r="N784" s="59" t="s">
        <v>667</v>
      </c>
      <c r="O784" s="185">
        <f t="shared" si="24"/>
        <v>594.91525423728808</v>
      </c>
      <c r="P784" s="185">
        <f t="shared" si="25"/>
        <v>556.49717514124291</v>
      </c>
      <c r="Q784" s="165" t="str">
        <f ca="1">IFERROR((VLOOKUP(A784,GM_Table,8,FALSE)-SUMIFS(D:D,A:A,A784,B:B,B784,C:C,C784)),"")</f>
        <v/>
      </c>
      <c r="R784" s="165" t="str">
        <f ca="1">IFERROR(CONCATENATE(VLOOKUP(A784,GM_Table,12,FALSE)," ",(VLOOKUP(A784,GM_Table,13,FALSE))),"")</f>
        <v/>
      </c>
    </row>
    <row r="785" spans="1:18" ht="15" x14ac:dyDescent="0.2">
      <c r="A785" s="161" t="s">
        <v>2706</v>
      </c>
      <c r="B785" s="169" t="s">
        <v>2985</v>
      </c>
      <c r="C785" s="169" t="s">
        <v>667</v>
      </c>
      <c r="D785" s="276">
        <v>1.63</v>
      </c>
      <c r="E785" s="285">
        <v>969</v>
      </c>
      <c r="F785" s="285">
        <v>869</v>
      </c>
      <c r="G785" s="171">
        <v>0</v>
      </c>
      <c r="H785" s="172">
        <v>0</v>
      </c>
      <c r="I785" s="173">
        <v>0</v>
      </c>
      <c r="J785" s="164" t="b">
        <f>IF(ISBLANK(CertifiedCrop[[#This Row],[1. Identifiant interne d’exploitation agricole*]]),"",IF(ISERROR(MATCH(CertifiedCrop[[#This Row],[1. Identifiant interne d’exploitation agricole*]],GroupMember[1. Identifiant interne d’exploitation agricole*],0)),FALSE,TRUE))</f>
        <v>1</v>
      </c>
      <c r="K785" s="164" t="b">
        <f t="array" ref="K785">IF(ISBLANK(CertifiedCrop[[#This Row],[2. Produit agricole certifié*]]),"",IF(ISERROR(MATCH(1,(#REF!=CertifiedCrop[[#This Row],[2. Produit agricole certifié*]])*(#REF!=CertifiedCrop[[#This Row],[3. Variété**]]),0)),FALSE,TRUE))</f>
        <v>0</v>
      </c>
      <c r="L785" s="21" t="s">
        <v>667</v>
      </c>
      <c r="M785" s="59" t="s">
        <v>667</v>
      </c>
      <c r="N785" s="59" t="s">
        <v>667</v>
      </c>
      <c r="O785" s="185">
        <f t="shared" si="24"/>
        <v>594.47852760736203</v>
      </c>
      <c r="P785" s="185">
        <f t="shared" si="25"/>
        <v>533.1288343558283</v>
      </c>
      <c r="Q785" s="165" t="str">
        <f ca="1">IFERROR((VLOOKUP(A785,GM_Table,8,FALSE)-SUMIFS(D:D,A:A,A785,B:B,B785,C:C,C785)),"")</f>
        <v/>
      </c>
      <c r="R785" s="165" t="str">
        <f ca="1">IFERROR(CONCATENATE(VLOOKUP(A785,GM_Table,12,FALSE)," ",(VLOOKUP(A785,GM_Table,13,FALSE))),"")</f>
        <v/>
      </c>
    </row>
    <row r="786" spans="1:18" ht="15" x14ac:dyDescent="0.2">
      <c r="A786" s="161" t="s">
        <v>2709</v>
      </c>
      <c r="B786" s="169" t="s">
        <v>2985</v>
      </c>
      <c r="C786" s="169" t="s">
        <v>667</v>
      </c>
      <c r="D786" s="276">
        <v>1.76</v>
      </c>
      <c r="E786" s="285">
        <v>1047</v>
      </c>
      <c r="F786" s="285">
        <v>971</v>
      </c>
      <c r="G786" s="171">
        <v>0</v>
      </c>
      <c r="H786" s="172">
        <v>0</v>
      </c>
      <c r="I786" s="173">
        <v>0</v>
      </c>
      <c r="J786" s="164" t="b">
        <f>IF(ISBLANK(CertifiedCrop[[#This Row],[1. Identifiant interne d’exploitation agricole*]]),"",IF(ISERROR(MATCH(CertifiedCrop[[#This Row],[1. Identifiant interne d’exploitation agricole*]],GroupMember[1. Identifiant interne d’exploitation agricole*],0)),FALSE,TRUE))</f>
        <v>1</v>
      </c>
      <c r="K786" s="164" t="b">
        <f t="array" ref="K786">IF(ISBLANK(CertifiedCrop[[#This Row],[2. Produit agricole certifié*]]),"",IF(ISERROR(MATCH(1,(#REF!=CertifiedCrop[[#This Row],[2. Produit agricole certifié*]])*(#REF!=CertifiedCrop[[#This Row],[3. Variété**]]),0)),FALSE,TRUE))</f>
        <v>0</v>
      </c>
      <c r="L786" s="21" t="s">
        <v>667</v>
      </c>
      <c r="M786" s="59" t="s">
        <v>667</v>
      </c>
      <c r="N786" s="59" t="s">
        <v>667</v>
      </c>
      <c r="O786" s="185">
        <f t="shared" si="24"/>
        <v>594.88636363636363</v>
      </c>
      <c r="P786" s="185">
        <f t="shared" si="25"/>
        <v>551.7045454545455</v>
      </c>
      <c r="Q786" s="165" t="str">
        <f ca="1">IFERROR((VLOOKUP(A786,GM_Table,8,FALSE)-SUMIFS(D:D,A:A,A786,B:B,B786,C:C,C786)),"")</f>
        <v/>
      </c>
      <c r="R786" s="165" t="str">
        <f ca="1">IFERROR(CONCATENATE(VLOOKUP(A786,GM_Table,12,FALSE)," ",(VLOOKUP(A786,GM_Table,13,FALSE))),"")</f>
        <v/>
      </c>
    </row>
    <row r="787" spans="1:18" ht="15" x14ac:dyDescent="0.2">
      <c r="A787" s="161" t="s">
        <v>2711</v>
      </c>
      <c r="B787" s="169" t="s">
        <v>2985</v>
      </c>
      <c r="C787" s="169" t="s">
        <v>667</v>
      </c>
      <c r="D787" s="276">
        <v>1.27</v>
      </c>
      <c r="E787" s="285">
        <v>750</v>
      </c>
      <c r="F787" s="285">
        <v>655</v>
      </c>
      <c r="G787" s="171">
        <v>0</v>
      </c>
      <c r="H787" s="172">
        <v>0</v>
      </c>
      <c r="I787" s="173">
        <v>0</v>
      </c>
      <c r="J787" s="164" t="b">
        <f>IF(ISBLANK(CertifiedCrop[[#This Row],[1. Identifiant interne d’exploitation agricole*]]),"",IF(ISERROR(MATCH(CertifiedCrop[[#This Row],[1. Identifiant interne d’exploitation agricole*]],GroupMember[1. Identifiant interne d’exploitation agricole*],0)),FALSE,TRUE))</f>
        <v>1</v>
      </c>
      <c r="K787" s="164" t="b">
        <f t="array" ref="K787">IF(ISBLANK(CertifiedCrop[[#This Row],[2. Produit agricole certifié*]]),"",IF(ISERROR(MATCH(1,(#REF!=CertifiedCrop[[#This Row],[2. Produit agricole certifié*]])*(#REF!=CertifiedCrop[[#This Row],[3. Variété**]]),0)),FALSE,TRUE))</f>
        <v>0</v>
      </c>
      <c r="L787" s="21" t="s">
        <v>667</v>
      </c>
      <c r="M787" s="59" t="s">
        <v>667</v>
      </c>
      <c r="N787" s="59" t="s">
        <v>667</v>
      </c>
      <c r="O787" s="185">
        <f t="shared" si="24"/>
        <v>590.55118110236219</v>
      </c>
      <c r="P787" s="185">
        <f t="shared" si="25"/>
        <v>515.74803149606294</v>
      </c>
      <c r="Q787" s="165" t="str">
        <f ca="1">IFERROR((VLOOKUP(A787,GM_Table,8,FALSE)-SUMIFS(D:D,A:A,A787,B:B,B787,C:C,C787)),"")</f>
        <v/>
      </c>
      <c r="R787" s="165" t="str">
        <f ca="1">IFERROR(CONCATENATE(VLOOKUP(A787,GM_Table,12,FALSE)," ",(VLOOKUP(A787,GM_Table,13,FALSE))),"")</f>
        <v/>
      </c>
    </row>
    <row r="788" spans="1:18" ht="15" x14ac:dyDescent="0.2">
      <c r="A788" s="161" t="s">
        <v>2714</v>
      </c>
      <c r="B788" s="169" t="s">
        <v>2985</v>
      </c>
      <c r="C788" s="169" t="s">
        <v>667</v>
      </c>
      <c r="D788" s="276">
        <v>1.1599999999999999</v>
      </c>
      <c r="E788" s="285">
        <v>678</v>
      </c>
      <c r="F788" s="285">
        <v>590</v>
      </c>
      <c r="G788" s="171">
        <v>0</v>
      </c>
      <c r="H788" s="172">
        <v>0</v>
      </c>
      <c r="I788" s="173">
        <v>0</v>
      </c>
      <c r="J788" s="164" t="b">
        <f>IF(ISBLANK(CertifiedCrop[[#This Row],[1. Identifiant interne d’exploitation agricole*]]),"",IF(ISERROR(MATCH(CertifiedCrop[[#This Row],[1. Identifiant interne d’exploitation agricole*]],GroupMember[1. Identifiant interne d’exploitation agricole*],0)),FALSE,TRUE))</f>
        <v>1</v>
      </c>
      <c r="K788" s="164" t="b">
        <f t="array" ref="K788">IF(ISBLANK(CertifiedCrop[[#This Row],[2. Produit agricole certifié*]]),"",IF(ISERROR(MATCH(1,(#REF!=CertifiedCrop[[#This Row],[2. Produit agricole certifié*]])*(#REF!=CertifiedCrop[[#This Row],[3. Variété**]]),0)),FALSE,TRUE))</f>
        <v>0</v>
      </c>
      <c r="L788" s="21" t="s">
        <v>667</v>
      </c>
      <c r="M788" s="59" t="s">
        <v>667</v>
      </c>
      <c r="N788" s="59" t="s">
        <v>667</v>
      </c>
      <c r="O788" s="185">
        <f t="shared" si="24"/>
        <v>584.48275862068965</v>
      </c>
      <c r="P788" s="185">
        <f t="shared" si="25"/>
        <v>508.62068965517244</v>
      </c>
      <c r="Q788" s="165" t="str">
        <f ca="1">IFERROR((VLOOKUP(A788,GM_Table,8,FALSE)-SUMIFS(D:D,A:A,A788,B:B,B788,C:C,C788)),"")</f>
        <v/>
      </c>
      <c r="R788" s="165" t="str">
        <f ca="1">IFERROR(CONCATENATE(VLOOKUP(A788,GM_Table,12,FALSE)," ",(VLOOKUP(A788,GM_Table,13,FALSE))),"")</f>
        <v/>
      </c>
    </row>
    <row r="789" spans="1:18" ht="15" x14ac:dyDescent="0.2">
      <c r="A789" s="161" t="s">
        <v>2716</v>
      </c>
      <c r="B789" s="169" t="s">
        <v>2985</v>
      </c>
      <c r="C789" s="169" t="s">
        <v>667</v>
      </c>
      <c r="D789" s="276">
        <v>3.23</v>
      </c>
      <c r="E789" s="285">
        <v>1921</v>
      </c>
      <c r="F789" s="285">
        <v>1821</v>
      </c>
      <c r="G789" s="171">
        <v>0</v>
      </c>
      <c r="H789" s="172">
        <v>0</v>
      </c>
      <c r="I789" s="173">
        <v>0</v>
      </c>
      <c r="J789" s="164" t="b">
        <f>IF(ISBLANK(CertifiedCrop[[#This Row],[1. Identifiant interne d’exploitation agricole*]]),"",IF(ISERROR(MATCH(CertifiedCrop[[#This Row],[1. Identifiant interne d’exploitation agricole*]],GroupMember[1. Identifiant interne d’exploitation agricole*],0)),FALSE,TRUE))</f>
        <v>1</v>
      </c>
      <c r="K789" s="164" t="b">
        <f t="array" ref="K789">IF(ISBLANK(CertifiedCrop[[#This Row],[2. Produit agricole certifié*]]),"",IF(ISERROR(MATCH(1,(#REF!=CertifiedCrop[[#This Row],[2. Produit agricole certifié*]])*(#REF!=CertifiedCrop[[#This Row],[3. Variété**]]),0)),FALSE,TRUE))</f>
        <v>0</v>
      </c>
      <c r="L789" s="21" t="s">
        <v>667</v>
      </c>
      <c r="M789" s="59" t="s">
        <v>667</v>
      </c>
      <c r="N789" s="59" t="s">
        <v>667</v>
      </c>
      <c r="O789" s="185">
        <f t="shared" si="24"/>
        <v>594.73684210526312</v>
      </c>
      <c r="P789" s="185">
        <f t="shared" si="25"/>
        <v>563.77708978328178</v>
      </c>
      <c r="Q789" s="165" t="str">
        <f ca="1">IFERROR((VLOOKUP(A789,GM_Table,8,FALSE)-SUMIFS(D:D,A:A,A789,B:B,B789,C:C,C789)),"")</f>
        <v/>
      </c>
      <c r="R789" s="165" t="str">
        <f ca="1">IFERROR(CONCATENATE(VLOOKUP(A789,GM_Table,12,FALSE)," ",(VLOOKUP(A789,GM_Table,13,FALSE))),"")</f>
        <v/>
      </c>
    </row>
    <row r="790" spans="1:18" ht="15" x14ac:dyDescent="0.2">
      <c r="A790" s="161" t="s">
        <v>2718</v>
      </c>
      <c r="B790" s="169" t="s">
        <v>2985</v>
      </c>
      <c r="C790" s="169" t="s">
        <v>667</v>
      </c>
      <c r="D790" s="276">
        <v>2.83</v>
      </c>
      <c r="E790" s="285">
        <v>1686</v>
      </c>
      <c r="F790" s="285">
        <v>1583</v>
      </c>
      <c r="G790" s="171">
        <v>0</v>
      </c>
      <c r="H790" s="172">
        <v>0</v>
      </c>
      <c r="I790" s="173">
        <v>0</v>
      </c>
      <c r="J790" s="164" t="b">
        <f>IF(ISBLANK(CertifiedCrop[[#This Row],[1. Identifiant interne d’exploitation agricole*]]),"",IF(ISERROR(MATCH(CertifiedCrop[[#This Row],[1. Identifiant interne d’exploitation agricole*]],GroupMember[1. Identifiant interne d’exploitation agricole*],0)),FALSE,TRUE))</f>
        <v>1</v>
      </c>
      <c r="K790" s="164" t="b">
        <f t="array" ref="K790">IF(ISBLANK(CertifiedCrop[[#This Row],[2. Produit agricole certifié*]]),"",IF(ISERROR(MATCH(1,(#REF!=CertifiedCrop[[#This Row],[2. Produit agricole certifié*]])*(#REF!=CertifiedCrop[[#This Row],[3. Variété**]]),0)),FALSE,TRUE))</f>
        <v>0</v>
      </c>
      <c r="L790" s="21" t="s">
        <v>667</v>
      </c>
      <c r="M790" s="59" t="s">
        <v>667</v>
      </c>
      <c r="N790" s="59" t="s">
        <v>667</v>
      </c>
      <c r="O790" s="185">
        <f t="shared" si="24"/>
        <v>595.7597173144876</v>
      </c>
      <c r="P790" s="185">
        <f t="shared" si="25"/>
        <v>559.36395759717311</v>
      </c>
      <c r="Q790" s="165" t="str">
        <f ca="1">IFERROR((VLOOKUP(A790,GM_Table,8,FALSE)-SUMIFS(D:D,A:A,A790,B:B,B790,C:C,C790)),"")</f>
        <v/>
      </c>
      <c r="R790" s="165" t="str">
        <f ca="1">IFERROR(CONCATENATE(VLOOKUP(A790,GM_Table,12,FALSE)," ",(VLOOKUP(A790,GM_Table,13,FALSE))),"")</f>
        <v/>
      </c>
    </row>
    <row r="791" spans="1:18" ht="15" x14ac:dyDescent="0.2">
      <c r="A791" s="161" t="s">
        <v>2722</v>
      </c>
      <c r="B791" s="169" t="s">
        <v>2985</v>
      </c>
      <c r="C791" s="169" t="s">
        <v>667</v>
      </c>
      <c r="D791" s="276">
        <v>1.95</v>
      </c>
      <c r="E791" s="285">
        <v>1160</v>
      </c>
      <c r="F791" s="285">
        <v>1060</v>
      </c>
      <c r="G791" s="171">
        <v>0</v>
      </c>
      <c r="H791" s="172">
        <v>0</v>
      </c>
      <c r="I791" s="173">
        <v>0</v>
      </c>
      <c r="J791" s="164" t="b">
        <f>IF(ISBLANK(CertifiedCrop[[#This Row],[1. Identifiant interne d’exploitation agricole*]]),"",IF(ISERROR(MATCH(CertifiedCrop[[#This Row],[1. Identifiant interne d’exploitation agricole*]],GroupMember[1. Identifiant interne d’exploitation agricole*],0)),FALSE,TRUE))</f>
        <v>1</v>
      </c>
      <c r="K791" s="164" t="b">
        <f t="array" ref="K791">IF(ISBLANK(CertifiedCrop[[#This Row],[2. Produit agricole certifié*]]),"",IF(ISERROR(MATCH(1,(#REF!=CertifiedCrop[[#This Row],[2. Produit agricole certifié*]])*(#REF!=CertifiedCrop[[#This Row],[3. Variété**]]),0)),FALSE,TRUE))</f>
        <v>0</v>
      </c>
      <c r="L791" s="21" t="s">
        <v>667</v>
      </c>
      <c r="M791" s="59" t="s">
        <v>667</v>
      </c>
      <c r="N791" s="59" t="s">
        <v>667</v>
      </c>
      <c r="O791" s="185">
        <f t="shared" si="24"/>
        <v>594.87179487179492</v>
      </c>
      <c r="P791" s="185">
        <f t="shared" si="25"/>
        <v>543.58974358974365</v>
      </c>
      <c r="Q791" s="165" t="str">
        <f ca="1">IFERROR((VLOOKUP(A791,GM_Table,8,FALSE)-SUMIFS(D:D,A:A,A791,B:B,B791,C:C,C791)),"")</f>
        <v/>
      </c>
      <c r="R791" s="165" t="str">
        <f ca="1">IFERROR(CONCATENATE(VLOOKUP(A791,GM_Table,12,FALSE)," ",(VLOOKUP(A791,GM_Table,13,FALSE))),"")</f>
        <v/>
      </c>
    </row>
    <row r="792" spans="1:18" ht="15" x14ac:dyDescent="0.2">
      <c r="A792" s="161" t="s">
        <v>2726</v>
      </c>
      <c r="B792" s="169" t="s">
        <v>2985</v>
      </c>
      <c r="C792" s="169" t="s">
        <v>667</v>
      </c>
      <c r="D792" s="276">
        <v>1.48</v>
      </c>
      <c r="E792" s="285">
        <v>880</v>
      </c>
      <c r="F792" s="285">
        <v>800</v>
      </c>
      <c r="G792" s="171">
        <v>0</v>
      </c>
      <c r="H792" s="172">
        <v>0</v>
      </c>
      <c r="I792" s="173">
        <v>0</v>
      </c>
      <c r="J792" s="164" t="b">
        <f>IF(ISBLANK(CertifiedCrop[[#This Row],[1. Identifiant interne d’exploitation agricole*]]),"",IF(ISERROR(MATCH(CertifiedCrop[[#This Row],[1. Identifiant interne d’exploitation agricole*]],GroupMember[1. Identifiant interne d’exploitation agricole*],0)),FALSE,TRUE))</f>
        <v>1</v>
      </c>
      <c r="K792" s="164" t="b">
        <f t="array" ref="K792">IF(ISBLANK(CertifiedCrop[[#This Row],[2. Produit agricole certifié*]]),"",IF(ISERROR(MATCH(1,(#REF!=CertifiedCrop[[#This Row],[2. Produit agricole certifié*]])*(#REF!=CertifiedCrop[[#This Row],[3. Variété**]]),0)),FALSE,TRUE))</f>
        <v>0</v>
      </c>
      <c r="L792" s="21" t="s">
        <v>667</v>
      </c>
      <c r="M792" s="59" t="s">
        <v>667</v>
      </c>
      <c r="N792" s="59" t="s">
        <v>667</v>
      </c>
      <c r="O792" s="185">
        <f t="shared" si="24"/>
        <v>594.59459459459458</v>
      </c>
      <c r="P792" s="185">
        <f t="shared" si="25"/>
        <v>540.54054054054052</v>
      </c>
      <c r="Q792" s="165" t="str">
        <f ca="1">IFERROR((VLOOKUP(A792,GM_Table,8,FALSE)-SUMIFS(D:D,A:A,A792,B:B,B792,C:C,C792)),"")</f>
        <v/>
      </c>
      <c r="R792" s="165" t="str">
        <f ca="1">IFERROR(CONCATENATE(VLOOKUP(A792,GM_Table,12,FALSE)," ",(VLOOKUP(A792,GM_Table,13,FALSE))),"")</f>
        <v/>
      </c>
    </row>
    <row r="793" spans="1:18" ht="15" x14ac:dyDescent="0.2">
      <c r="A793" s="161" t="s">
        <v>2728</v>
      </c>
      <c r="B793" s="169" t="s">
        <v>2985</v>
      </c>
      <c r="C793" s="169" t="s">
        <v>667</v>
      </c>
      <c r="D793" s="276">
        <v>1.65</v>
      </c>
      <c r="E793" s="285">
        <v>981</v>
      </c>
      <c r="F793" s="285">
        <v>900</v>
      </c>
      <c r="G793" s="171">
        <v>0</v>
      </c>
      <c r="H793" s="172">
        <v>0</v>
      </c>
      <c r="I793" s="173">
        <v>0</v>
      </c>
      <c r="J793" s="164" t="b">
        <f>IF(ISBLANK(CertifiedCrop[[#This Row],[1. Identifiant interne d’exploitation agricole*]]),"",IF(ISERROR(MATCH(CertifiedCrop[[#This Row],[1. Identifiant interne d’exploitation agricole*]],GroupMember[1. Identifiant interne d’exploitation agricole*],0)),FALSE,TRUE))</f>
        <v>1</v>
      </c>
      <c r="K793" s="164" t="b">
        <f t="array" ref="K793">IF(ISBLANK(CertifiedCrop[[#This Row],[2. Produit agricole certifié*]]),"",IF(ISERROR(MATCH(1,(#REF!=CertifiedCrop[[#This Row],[2. Produit agricole certifié*]])*(#REF!=CertifiedCrop[[#This Row],[3. Variété**]]),0)),FALSE,TRUE))</f>
        <v>0</v>
      </c>
      <c r="L793" s="21" t="s">
        <v>667</v>
      </c>
      <c r="M793" s="59" t="s">
        <v>667</v>
      </c>
      <c r="N793" s="59" t="s">
        <v>667</v>
      </c>
      <c r="O793" s="185">
        <f t="shared" si="24"/>
        <v>594.54545454545462</v>
      </c>
      <c r="P793" s="185">
        <f t="shared" si="25"/>
        <v>545.4545454545455</v>
      </c>
      <c r="Q793" s="165" t="str">
        <f ca="1">IFERROR((VLOOKUP(A793,GM_Table,8,FALSE)-SUMIFS(D:D,A:A,A793,B:B,B793,C:C,C793)),"")</f>
        <v/>
      </c>
      <c r="R793" s="165" t="str">
        <f ca="1">IFERROR(CONCATENATE(VLOOKUP(A793,GM_Table,12,FALSE)," ",(VLOOKUP(A793,GM_Table,13,FALSE))),"")</f>
        <v/>
      </c>
    </row>
    <row r="794" spans="1:18" ht="15" x14ac:dyDescent="0.2">
      <c r="A794" s="161" t="s">
        <v>2731</v>
      </c>
      <c r="B794" s="169" t="s">
        <v>2985</v>
      </c>
      <c r="C794" s="169" t="s">
        <v>667</v>
      </c>
      <c r="D794" s="276">
        <v>1.1599999999999999</v>
      </c>
      <c r="E794" s="285">
        <v>678</v>
      </c>
      <c r="F794" s="285">
        <v>590</v>
      </c>
      <c r="G794" s="171">
        <v>0</v>
      </c>
      <c r="H794" s="172">
        <v>0</v>
      </c>
      <c r="I794" s="173">
        <v>0</v>
      </c>
      <c r="J794" s="164" t="b">
        <f>IF(ISBLANK(CertifiedCrop[[#This Row],[1. Identifiant interne d’exploitation agricole*]]),"",IF(ISERROR(MATCH(CertifiedCrop[[#This Row],[1. Identifiant interne d’exploitation agricole*]],GroupMember[1. Identifiant interne d’exploitation agricole*],0)),FALSE,TRUE))</f>
        <v>1</v>
      </c>
      <c r="K794" s="164" t="b">
        <f t="array" ref="K794">IF(ISBLANK(CertifiedCrop[[#This Row],[2. Produit agricole certifié*]]),"",IF(ISERROR(MATCH(1,(#REF!=CertifiedCrop[[#This Row],[2. Produit agricole certifié*]])*(#REF!=CertifiedCrop[[#This Row],[3. Variété**]]),0)),FALSE,TRUE))</f>
        <v>0</v>
      </c>
      <c r="L794" s="21" t="s">
        <v>667</v>
      </c>
      <c r="M794" s="59" t="s">
        <v>667</v>
      </c>
      <c r="N794" s="59" t="s">
        <v>667</v>
      </c>
      <c r="O794" s="185">
        <f t="shared" si="24"/>
        <v>584.48275862068965</v>
      </c>
      <c r="P794" s="185">
        <f t="shared" si="25"/>
        <v>508.62068965517244</v>
      </c>
      <c r="Q794" s="165" t="str">
        <f ca="1">IFERROR((VLOOKUP(A794,GM_Table,8,FALSE)-SUMIFS(D:D,A:A,A794,B:B,B794,C:C,C794)),"")</f>
        <v/>
      </c>
      <c r="R794" s="165" t="str">
        <f ca="1">IFERROR(CONCATENATE(VLOOKUP(A794,GM_Table,12,FALSE)," ",(VLOOKUP(A794,GM_Table,13,FALSE))),"")</f>
        <v/>
      </c>
    </row>
    <row r="795" spans="1:18" ht="15" x14ac:dyDescent="0.2">
      <c r="A795" s="161" t="s">
        <v>2734</v>
      </c>
      <c r="B795" s="169" t="s">
        <v>2985</v>
      </c>
      <c r="C795" s="169" t="s">
        <v>667</v>
      </c>
      <c r="D795" s="276">
        <v>2.94</v>
      </c>
      <c r="E795" s="285">
        <v>1749</v>
      </c>
      <c r="F795" s="285">
        <v>1649</v>
      </c>
      <c r="G795" s="171">
        <v>0</v>
      </c>
      <c r="H795" s="172">
        <v>0</v>
      </c>
      <c r="I795" s="173">
        <v>0</v>
      </c>
      <c r="J795" s="164" t="b">
        <f>IF(ISBLANK(CertifiedCrop[[#This Row],[1. Identifiant interne d’exploitation agricole*]]),"",IF(ISERROR(MATCH(CertifiedCrop[[#This Row],[1. Identifiant interne d’exploitation agricole*]],GroupMember[1. Identifiant interne d’exploitation agricole*],0)),FALSE,TRUE))</f>
        <v>1</v>
      </c>
      <c r="K795" s="164" t="b">
        <f t="array" ref="K795">IF(ISBLANK(CertifiedCrop[[#This Row],[2. Produit agricole certifié*]]),"",IF(ISERROR(MATCH(1,(#REF!=CertifiedCrop[[#This Row],[2. Produit agricole certifié*]])*(#REF!=CertifiedCrop[[#This Row],[3. Variété**]]),0)),FALSE,TRUE))</f>
        <v>0</v>
      </c>
      <c r="L795" s="21" t="s">
        <v>667</v>
      </c>
      <c r="M795" s="59" t="s">
        <v>667</v>
      </c>
      <c r="N795" s="59" t="s">
        <v>667</v>
      </c>
      <c r="O795" s="185">
        <f t="shared" si="24"/>
        <v>594.89795918367349</v>
      </c>
      <c r="P795" s="185">
        <f t="shared" si="25"/>
        <v>560.88435374149662</v>
      </c>
      <c r="Q795" s="165" t="str">
        <f ca="1">IFERROR((VLOOKUP(A795,GM_Table,8,FALSE)-SUMIFS(D:D,A:A,A795,B:B,B795,C:C,C795)),"")</f>
        <v/>
      </c>
      <c r="R795" s="165" t="str">
        <f ca="1">IFERROR(CONCATENATE(VLOOKUP(A795,GM_Table,12,FALSE)," ",(VLOOKUP(A795,GM_Table,13,FALSE))),"")</f>
        <v/>
      </c>
    </row>
    <row r="796" spans="1:18" ht="15" x14ac:dyDescent="0.2">
      <c r="A796" s="161" t="s">
        <v>2737</v>
      </c>
      <c r="B796" s="169" t="s">
        <v>2985</v>
      </c>
      <c r="C796" s="169" t="s">
        <v>667</v>
      </c>
      <c r="D796" s="276">
        <v>2.39</v>
      </c>
      <c r="E796" s="285">
        <v>1422</v>
      </c>
      <c r="F796" s="285">
        <v>1322</v>
      </c>
      <c r="G796" s="171">
        <v>0</v>
      </c>
      <c r="H796" s="172">
        <v>0</v>
      </c>
      <c r="I796" s="173">
        <v>0</v>
      </c>
      <c r="J796" s="164" t="b">
        <f>IF(ISBLANK(CertifiedCrop[[#This Row],[1. Identifiant interne d’exploitation agricole*]]),"",IF(ISERROR(MATCH(CertifiedCrop[[#This Row],[1. Identifiant interne d’exploitation agricole*]],GroupMember[1. Identifiant interne d’exploitation agricole*],0)),FALSE,TRUE))</f>
        <v>1</v>
      </c>
      <c r="K796" s="164" t="b">
        <f t="array" ref="K796">IF(ISBLANK(CertifiedCrop[[#This Row],[2. Produit agricole certifié*]]),"",IF(ISERROR(MATCH(1,(#REF!=CertifiedCrop[[#This Row],[2. Produit agricole certifié*]])*(#REF!=CertifiedCrop[[#This Row],[3. Variété**]]),0)),FALSE,TRUE))</f>
        <v>0</v>
      </c>
      <c r="L796" s="21" t="s">
        <v>667</v>
      </c>
      <c r="M796" s="59" t="s">
        <v>667</v>
      </c>
      <c r="N796" s="59" t="s">
        <v>667</v>
      </c>
      <c r="O796" s="185">
        <f t="shared" si="24"/>
        <v>594.97907949790795</v>
      </c>
      <c r="P796" s="185">
        <f t="shared" si="25"/>
        <v>553.13807531380746</v>
      </c>
      <c r="Q796" s="165" t="str">
        <f ca="1">IFERROR((VLOOKUP(A796,GM_Table,8,FALSE)-SUMIFS(D:D,A:A,A796,B:B,B796,C:C,C796)),"")</f>
        <v/>
      </c>
      <c r="R796" s="165" t="str">
        <f ca="1">IFERROR(CONCATENATE(VLOOKUP(A796,GM_Table,12,FALSE)," ",(VLOOKUP(A796,GM_Table,13,FALSE))),"")</f>
        <v/>
      </c>
    </row>
    <row r="797" spans="1:18" ht="15" x14ac:dyDescent="0.2">
      <c r="A797" s="161" t="s">
        <v>2741</v>
      </c>
      <c r="B797" s="169" t="s">
        <v>2985</v>
      </c>
      <c r="C797" s="169" t="s">
        <v>667</v>
      </c>
      <c r="D797" s="276">
        <v>1.5</v>
      </c>
      <c r="E797" s="285">
        <v>892</v>
      </c>
      <c r="F797" s="285">
        <v>800</v>
      </c>
      <c r="G797" s="171">
        <v>0</v>
      </c>
      <c r="H797" s="172">
        <v>0</v>
      </c>
      <c r="I797" s="173">
        <v>0</v>
      </c>
      <c r="J797" s="164" t="b">
        <f>IF(ISBLANK(CertifiedCrop[[#This Row],[1. Identifiant interne d’exploitation agricole*]]),"",IF(ISERROR(MATCH(CertifiedCrop[[#This Row],[1. Identifiant interne d’exploitation agricole*]],GroupMember[1. Identifiant interne d’exploitation agricole*],0)),FALSE,TRUE))</f>
        <v>1</v>
      </c>
      <c r="K797" s="164" t="b">
        <f t="array" ref="K797">IF(ISBLANK(CertifiedCrop[[#This Row],[2. Produit agricole certifié*]]),"",IF(ISERROR(MATCH(1,(#REF!=CertifiedCrop[[#This Row],[2. Produit agricole certifié*]])*(#REF!=CertifiedCrop[[#This Row],[3. Variété**]]),0)),FALSE,TRUE))</f>
        <v>0</v>
      </c>
      <c r="L797" s="21" t="s">
        <v>667</v>
      </c>
      <c r="M797" s="59" t="s">
        <v>667</v>
      </c>
      <c r="N797" s="59" t="s">
        <v>667</v>
      </c>
      <c r="O797" s="185">
        <f t="shared" si="24"/>
        <v>594.66666666666663</v>
      </c>
      <c r="P797" s="185">
        <f t="shared" si="25"/>
        <v>533.33333333333337</v>
      </c>
      <c r="Q797" s="165" t="str">
        <f ca="1">IFERROR((VLOOKUP(A797,GM_Table,8,FALSE)-SUMIFS(D:D,A:A,A797,B:B,B797,C:C,C797)),"")</f>
        <v/>
      </c>
      <c r="R797" s="165" t="str">
        <f ca="1">IFERROR(CONCATENATE(VLOOKUP(A797,GM_Table,12,FALSE)," ",(VLOOKUP(A797,GM_Table,13,FALSE))),"")</f>
        <v/>
      </c>
    </row>
    <row r="798" spans="1:18" ht="15" x14ac:dyDescent="0.2">
      <c r="A798" s="161" t="s">
        <v>2744</v>
      </c>
      <c r="B798" s="169" t="s">
        <v>2985</v>
      </c>
      <c r="C798" s="169" t="s">
        <v>667</v>
      </c>
      <c r="D798" s="276">
        <v>4.07</v>
      </c>
      <c r="E798" s="285">
        <v>2421</v>
      </c>
      <c r="F798" s="285">
        <v>2321</v>
      </c>
      <c r="G798" s="171">
        <v>0</v>
      </c>
      <c r="H798" s="172">
        <v>0</v>
      </c>
      <c r="I798" s="173">
        <v>0</v>
      </c>
      <c r="J798" s="164" t="b">
        <f>IF(ISBLANK(CertifiedCrop[[#This Row],[1. Identifiant interne d’exploitation agricole*]]),"",IF(ISERROR(MATCH(CertifiedCrop[[#This Row],[1. Identifiant interne d’exploitation agricole*]],GroupMember[1. Identifiant interne d’exploitation agricole*],0)),FALSE,TRUE))</f>
        <v>1</v>
      </c>
      <c r="K798" s="164" t="b">
        <f t="array" ref="K798">IF(ISBLANK(CertifiedCrop[[#This Row],[2. Produit agricole certifié*]]),"",IF(ISERROR(MATCH(1,(#REF!=CertifiedCrop[[#This Row],[2. Produit agricole certifié*]])*(#REF!=CertifiedCrop[[#This Row],[3. Variété**]]),0)),FALSE,TRUE))</f>
        <v>0</v>
      </c>
      <c r="L798" s="21" t="s">
        <v>667</v>
      </c>
      <c r="M798" s="59" t="s">
        <v>667</v>
      </c>
      <c r="N798" s="59" t="s">
        <v>667</v>
      </c>
      <c r="O798" s="185">
        <f t="shared" si="24"/>
        <v>594.84029484029475</v>
      </c>
      <c r="P798" s="185">
        <f t="shared" si="25"/>
        <v>570.2702702702702</v>
      </c>
      <c r="Q798" s="165" t="str">
        <f ca="1">IFERROR((VLOOKUP(A798,GM_Table,8,FALSE)-SUMIFS(D:D,A:A,A798,B:B,B798,C:C,C798)),"")</f>
        <v/>
      </c>
      <c r="R798" s="165" t="str">
        <f ca="1">IFERROR(CONCATENATE(VLOOKUP(A798,GM_Table,12,FALSE)," ",(VLOOKUP(A798,GM_Table,13,FALSE))),"")</f>
        <v/>
      </c>
    </row>
    <row r="799" spans="1:18" ht="15" x14ac:dyDescent="0.2">
      <c r="A799" s="161" t="s">
        <v>2746</v>
      </c>
      <c r="B799" s="169" t="s">
        <v>2985</v>
      </c>
      <c r="C799" s="169" t="s">
        <v>667</v>
      </c>
      <c r="D799" s="276">
        <v>4.91</v>
      </c>
      <c r="E799" s="285">
        <v>2921</v>
      </c>
      <c r="F799" s="285">
        <v>2800</v>
      </c>
      <c r="G799" s="171">
        <v>0</v>
      </c>
      <c r="H799" s="172">
        <v>0</v>
      </c>
      <c r="I799" s="173">
        <v>0</v>
      </c>
      <c r="J799" s="164" t="b">
        <f>IF(ISBLANK(CertifiedCrop[[#This Row],[1. Identifiant interne d’exploitation agricole*]]),"",IF(ISERROR(MATCH(CertifiedCrop[[#This Row],[1. Identifiant interne d’exploitation agricole*]],GroupMember[1. Identifiant interne d’exploitation agricole*],0)),FALSE,TRUE))</f>
        <v>1</v>
      </c>
      <c r="K799" s="164" t="b">
        <f t="array" ref="K799">IF(ISBLANK(CertifiedCrop[[#This Row],[2. Produit agricole certifié*]]),"",IF(ISERROR(MATCH(1,(#REF!=CertifiedCrop[[#This Row],[2. Produit agricole certifié*]])*(#REF!=CertifiedCrop[[#This Row],[3. Variété**]]),0)),FALSE,TRUE))</f>
        <v>0</v>
      </c>
      <c r="L799" s="21" t="s">
        <v>667</v>
      </c>
      <c r="M799" s="59" t="s">
        <v>667</v>
      </c>
      <c r="N799" s="59" t="s">
        <v>667</v>
      </c>
      <c r="O799" s="185">
        <f t="shared" si="24"/>
        <v>594.90835030549897</v>
      </c>
      <c r="P799" s="185">
        <f t="shared" si="25"/>
        <v>570.26476578411405</v>
      </c>
      <c r="Q799" s="165" t="str">
        <f ca="1">IFERROR((VLOOKUP(A799,GM_Table,8,FALSE)-SUMIFS(D:D,A:A,A799,B:B,B799,C:C,C799)),"")</f>
        <v/>
      </c>
      <c r="R799" s="165" t="str">
        <f ca="1">IFERROR(CONCATENATE(VLOOKUP(A799,GM_Table,12,FALSE)," ",(VLOOKUP(A799,GM_Table,13,FALSE))),"")</f>
        <v/>
      </c>
    </row>
    <row r="800" spans="1:18" ht="15" x14ac:dyDescent="0.2">
      <c r="A800" s="161" t="s">
        <v>2749</v>
      </c>
      <c r="B800" s="169" t="s">
        <v>2985</v>
      </c>
      <c r="C800" s="169" t="s">
        <v>667</v>
      </c>
      <c r="D800" s="276">
        <v>1.07</v>
      </c>
      <c r="E800" s="285">
        <v>690</v>
      </c>
      <c r="F800" s="285">
        <v>600</v>
      </c>
      <c r="G800" s="171">
        <v>0</v>
      </c>
      <c r="H800" s="172">
        <v>0</v>
      </c>
      <c r="I800" s="173">
        <v>0</v>
      </c>
      <c r="J800" s="164" t="b">
        <f>IF(ISBLANK(CertifiedCrop[[#This Row],[1. Identifiant interne d’exploitation agricole*]]),"",IF(ISERROR(MATCH(CertifiedCrop[[#This Row],[1. Identifiant interne d’exploitation agricole*]],GroupMember[1. Identifiant interne d’exploitation agricole*],0)),FALSE,TRUE))</f>
        <v>1</v>
      </c>
      <c r="K800" s="164" t="b">
        <f t="array" ref="K800">IF(ISBLANK(CertifiedCrop[[#This Row],[2. Produit agricole certifié*]]),"",IF(ISERROR(MATCH(1,(#REF!=CertifiedCrop[[#This Row],[2. Produit agricole certifié*]])*(#REF!=CertifiedCrop[[#This Row],[3. Variété**]]),0)),FALSE,TRUE))</f>
        <v>0</v>
      </c>
      <c r="L800" s="21" t="s">
        <v>667</v>
      </c>
      <c r="M800" s="59" t="s">
        <v>667</v>
      </c>
      <c r="N800" s="59" t="s">
        <v>667</v>
      </c>
      <c r="O800" s="185">
        <f t="shared" si="24"/>
        <v>644.85981308411215</v>
      </c>
      <c r="P800" s="185">
        <f t="shared" si="25"/>
        <v>560.74766355140184</v>
      </c>
      <c r="Q800" s="165" t="str">
        <f ca="1">IFERROR((VLOOKUP(A800,GM_Table,8,FALSE)-SUMIFS(D:D,A:A,A800,B:B,B800,C:C,C800)),"")</f>
        <v/>
      </c>
      <c r="R800" s="165" t="str">
        <f ca="1">IFERROR(CONCATENATE(VLOOKUP(A800,GM_Table,12,FALSE)," ",(VLOOKUP(A800,GM_Table,13,FALSE))),"")</f>
        <v/>
      </c>
    </row>
    <row r="801" spans="1:18" ht="15" x14ac:dyDescent="0.2">
      <c r="A801" s="161" t="s">
        <v>2751</v>
      </c>
      <c r="B801" s="169" t="s">
        <v>2985</v>
      </c>
      <c r="C801" s="169" t="s">
        <v>667</v>
      </c>
      <c r="D801" s="276">
        <v>1.39</v>
      </c>
      <c r="E801" s="285">
        <v>827</v>
      </c>
      <c r="F801" s="285">
        <v>750</v>
      </c>
      <c r="G801" s="171">
        <v>0</v>
      </c>
      <c r="H801" s="172">
        <v>0</v>
      </c>
      <c r="I801" s="173">
        <v>0</v>
      </c>
      <c r="J801" s="164" t="b">
        <f>IF(ISBLANK(CertifiedCrop[[#This Row],[1. Identifiant interne d’exploitation agricole*]]),"",IF(ISERROR(MATCH(CertifiedCrop[[#This Row],[1. Identifiant interne d’exploitation agricole*]],GroupMember[1. Identifiant interne d’exploitation agricole*],0)),FALSE,TRUE))</f>
        <v>1</v>
      </c>
      <c r="K801" s="164" t="b">
        <f t="array" ref="K801">IF(ISBLANK(CertifiedCrop[[#This Row],[2. Produit agricole certifié*]]),"",IF(ISERROR(MATCH(1,(#REF!=CertifiedCrop[[#This Row],[2. Produit agricole certifié*]])*(#REF!=CertifiedCrop[[#This Row],[3. Variété**]]),0)),FALSE,TRUE))</f>
        <v>0</v>
      </c>
      <c r="L801" s="21" t="s">
        <v>667</v>
      </c>
      <c r="M801" s="59" t="s">
        <v>667</v>
      </c>
      <c r="N801" s="59" t="s">
        <v>667</v>
      </c>
      <c r="O801" s="185">
        <f t="shared" si="24"/>
        <v>594.96402877697847</v>
      </c>
      <c r="P801" s="185">
        <f t="shared" si="25"/>
        <v>539.56834532374103</v>
      </c>
      <c r="Q801" s="165" t="str">
        <f ca="1">IFERROR((VLOOKUP(A801,GM_Table,8,FALSE)-SUMIFS(D:D,A:A,A801,B:B,B801,C:C,C801)),"")</f>
        <v/>
      </c>
      <c r="R801" s="165" t="str">
        <f ca="1">IFERROR(CONCATENATE(VLOOKUP(A801,GM_Table,12,FALSE)," ",(VLOOKUP(A801,GM_Table,13,FALSE))),"")</f>
        <v/>
      </c>
    </row>
    <row r="802" spans="1:18" ht="15" x14ac:dyDescent="0.2">
      <c r="A802" s="161" t="s">
        <v>2753</v>
      </c>
      <c r="B802" s="169" t="s">
        <v>2985</v>
      </c>
      <c r="C802" s="169" t="s">
        <v>667</v>
      </c>
      <c r="D802" s="276">
        <v>3.24</v>
      </c>
      <c r="E802" s="285">
        <v>1927</v>
      </c>
      <c r="F802" s="285">
        <v>1827</v>
      </c>
      <c r="G802" s="171">
        <v>0</v>
      </c>
      <c r="H802" s="172">
        <v>0</v>
      </c>
      <c r="I802" s="173">
        <v>0</v>
      </c>
      <c r="J802" s="164" t="b">
        <f>IF(ISBLANK(CertifiedCrop[[#This Row],[1. Identifiant interne d’exploitation agricole*]]),"",IF(ISERROR(MATCH(CertifiedCrop[[#This Row],[1. Identifiant interne d’exploitation agricole*]],GroupMember[1. Identifiant interne d’exploitation agricole*],0)),FALSE,TRUE))</f>
        <v>1</v>
      </c>
      <c r="K802" s="164" t="b">
        <f t="array" ref="K802">IF(ISBLANK(CertifiedCrop[[#This Row],[2. Produit agricole certifié*]]),"",IF(ISERROR(MATCH(1,(#REF!=CertifiedCrop[[#This Row],[2. Produit agricole certifié*]])*(#REF!=CertifiedCrop[[#This Row],[3. Variété**]]),0)),FALSE,TRUE))</f>
        <v>0</v>
      </c>
      <c r="L802" s="21" t="s">
        <v>667</v>
      </c>
      <c r="M802" s="59" t="s">
        <v>667</v>
      </c>
      <c r="N802" s="59" t="s">
        <v>667</v>
      </c>
      <c r="O802" s="185">
        <f t="shared" si="24"/>
        <v>594.753086419753</v>
      </c>
      <c r="P802" s="185">
        <f t="shared" si="25"/>
        <v>563.8888888888888</v>
      </c>
      <c r="Q802" s="165" t="str">
        <f ca="1">IFERROR((VLOOKUP(A802,GM_Table,8,FALSE)-SUMIFS(D:D,A:A,A802,B:B,B802,C:C,C802)),"")</f>
        <v/>
      </c>
      <c r="R802" s="165" t="str">
        <f ca="1">IFERROR(CONCATENATE(VLOOKUP(A802,GM_Table,12,FALSE)," ",(VLOOKUP(A802,GM_Table,13,FALSE))),"")</f>
        <v/>
      </c>
    </row>
    <row r="803" spans="1:18" ht="15" x14ac:dyDescent="0.2">
      <c r="A803" s="161" t="s">
        <v>2755</v>
      </c>
      <c r="B803" s="169" t="s">
        <v>2985</v>
      </c>
      <c r="C803" s="169" t="s">
        <v>667</v>
      </c>
      <c r="D803" s="276">
        <v>2.68</v>
      </c>
      <c r="E803" s="285">
        <v>1594</v>
      </c>
      <c r="F803" s="285">
        <v>1494</v>
      </c>
      <c r="G803" s="171">
        <v>0</v>
      </c>
      <c r="H803" s="172">
        <v>0</v>
      </c>
      <c r="I803" s="173">
        <v>0</v>
      </c>
      <c r="J803" s="164" t="b">
        <f>IF(ISBLANK(CertifiedCrop[[#This Row],[1. Identifiant interne d’exploitation agricole*]]),"",IF(ISERROR(MATCH(CertifiedCrop[[#This Row],[1. Identifiant interne d’exploitation agricole*]],GroupMember[1. Identifiant interne d’exploitation agricole*],0)),FALSE,TRUE))</f>
        <v>1</v>
      </c>
      <c r="K803" s="164" t="b">
        <f t="array" ref="K803">IF(ISBLANK(CertifiedCrop[[#This Row],[2. Produit agricole certifié*]]),"",IF(ISERROR(MATCH(1,(#REF!=CertifiedCrop[[#This Row],[2. Produit agricole certifié*]])*(#REF!=CertifiedCrop[[#This Row],[3. Variété**]]),0)),FALSE,TRUE))</f>
        <v>0</v>
      </c>
      <c r="L803" s="21" t="s">
        <v>667</v>
      </c>
      <c r="M803" s="59" t="s">
        <v>667</v>
      </c>
      <c r="N803" s="59" t="s">
        <v>667</v>
      </c>
      <c r="O803" s="185">
        <f t="shared" si="24"/>
        <v>594.77611940298505</v>
      </c>
      <c r="P803" s="185">
        <f t="shared" si="25"/>
        <v>557.46268656716416</v>
      </c>
      <c r="Q803" s="165" t="str">
        <f ca="1">IFERROR((VLOOKUP(A803,GM_Table,8,FALSE)-SUMIFS(D:D,A:A,A803,B:B,B803,C:C,C803)),"")</f>
        <v/>
      </c>
      <c r="R803" s="165" t="str">
        <f ca="1">IFERROR(CONCATENATE(VLOOKUP(A803,GM_Table,12,FALSE)," ",(VLOOKUP(A803,GM_Table,13,FALSE))),"")</f>
        <v/>
      </c>
    </row>
    <row r="804" spans="1:18" ht="15" x14ac:dyDescent="0.2">
      <c r="A804" s="161" t="s">
        <v>2758</v>
      </c>
      <c r="B804" s="169" t="s">
        <v>2985</v>
      </c>
      <c r="C804" s="169" t="s">
        <v>667</v>
      </c>
      <c r="D804" s="276">
        <v>3.72</v>
      </c>
      <c r="E804" s="285">
        <v>2213</v>
      </c>
      <c r="F804" s="285">
        <v>2113</v>
      </c>
      <c r="G804" s="171">
        <v>0</v>
      </c>
      <c r="H804" s="172">
        <v>0</v>
      </c>
      <c r="I804" s="173">
        <v>0</v>
      </c>
      <c r="J804" s="164" t="b">
        <f>IF(ISBLANK(CertifiedCrop[[#This Row],[1. Identifiant interne d’exploitation agricole*]]),"",IF(ISERROR(MATCH(CertifiedCrop[[#This Row],[1. Identifiant interne d’exploitation agricole*]],GroupMember[1. Identifiant interne d’exploitation agricole*],0)),FALSE,TRUE))</f>
        <v>1</v>
      </c>
      <c r="K804" s="164" t="b">
        <f t="array" ref="K804">IF(ISBLANK(CertifiedCrop[[#This Row],[2. Produit agricole certifié*]]),"",IF(ISERROR(MATCH(1,(#REF!=CertifiedCrop[[#This Row],[2. Produit agricole certifié*]])*(#REF!=CertifiedCrop[[#This Row],[3. Variété**]]),0)),FALSE,TRUE))</f>
        <v>0</v>
      </c>
      <c r="L804" s="21" t="s">
        <v>667</v>
      </c>
      <c r="M804" s="59" t="s">
        <v>667</v>
      </c>
      <c r="N804" s="59" t="s">
        <v>667</v>
      </c>
      <c r="O804" s="185">
        <f t="shared" si="24"/>
        <v>594.89247311827955</v>
      </c>
      <c r="P804" s="185">
        <f t="shared" si="25"/>
        <v>568.01075268817203</v>
      </c>
      <c r="Q804" s="165" t="str">
        <f ca="1">IFERROR((VLOOKUP(A804,GM_Table,8,FALSE)-SUMIFS(D:D,A:A,A804,B:B,B804,C:C,C804)),"")</f>
        <v/>
      </c>
      <c r="R804" s="165" t="str">
        <f ca="1">IFERROR(CONCATENATE(VLOOKUP(A804,GM_Table,12,FALSE)," ",(VLOOKUP(A804,GM_Table,13,FALSE))),"")</f>
        <v/>
      </c>
    </row>
    <row r="805" spans="1:18" ht="15" x14ac:dyDescent="0.2">
      <c r="A805" s="161" t="s">
        <v>2762</v>
      </c>
      <c r="B805" s="169" t="s">
        <v>2985</v>
      </c>
      <c r="C805" s="169" t="s">
        <v>667</v>
      </c>
      <c r="D805" s="276">
        <v>0.85</v>
      </c>
      <c r="E805" s="285">
        <v>505</v>
      </c>
      <c r="F805" s="285">
        <v>480</v>
      </c>
      <c r="G805" s="171">
        <v>0</v>
      </c>
      <c r="H805" s="172">
        <v>0</v>
      </c>
      <c r="I805" s="173">
        <v>0</v>
      </c>
      <c r="J805" s="164" t="b">
        <f>IF(ISBLANK(CertifiedCrop[[#This Row],[1. Identifiant interne d’exploitation agricole*]]),"",IF(ISERROR(MATCH(CertifiedCrop[[#This Row],[1. Identifiant interne d’exploitation agricole*]],GroupMember[1. Identifiant interne d’exploitation agricole*],0)),FALSE,TRUE))</f>
        <v>1</v>
      </c>
      <c r="K805" s="164" t="b">
        <f t="array" ref="K805">IF(ISBLANK(CertifiedCrop[[#This Row],[2. Produit agricole certifié*]]),"",IF(ISERROR(MATCH(1,(#REF!=CertifiedCrop[[#This Row],[2. Produit agricole certifié*]])*(#REF!=CertifiedCrop[[#This Row],[3. Variété**]]),0)),FALSE,TRUE))</f>
        <v>0</v>
      </c>
      <c r="L805" s="21" t="s">
        <v>667</v>
      </c>
      <c r="M805" s="59" t="s">
        <v>667</v>
      </c>
      <c r="N805" s="59" t="s">
        <v>667</v>
      </c>
      <c r="O805" s="185">
        <f t="shared" si="24"/>
        <v>594.11764705882354</v>
      </c>
      <c r="P805" s="185">
        <f t="shared" si="25"/>
        <v>564.70588235294122</v>
      </c>
      <c r="Q805" s="165" t="str">
        <f ca="1">IFERROR((VLOOKUP(A805,GM_Table,8,FALSE)-SUMIFS(D:D,A:A,A805,B:B,B805,C:C,C805)),"")</f>
        <v/>
      </c>
      <c r="R805" s="165" t="str">
        <f ca="1">IFERROR(CONCATENATE(VLOOKUP(A805,GM_Table,12,FALSE)," ",(VLOOKUP(A805,GM_Table,13,FALSE))),"")</f>
        <v/>
      </c>
    </row>
    <row r="806" spans="1:18" ht="15" x14ac:dyDescent="0.2">
      <c r="A806" s="161" t="s">
        <v>2765</v>
      </c>
      <c r="B806" s="169" t="s">
        <v>2985</v>
      </c>
      <c r="C806" s="169" t="s">
        <v>667</v>
      </c>
      <c r="D806" s="276">
        <v>2.27</v>
      </c>
      <c r="E806" s="285">
        <v>1350</v>
      </c>
      <c r="F806" s="285">
        <v>1250</v>
      </c>
      <c r="G806" s="171">
        <v>0</v>
      </c>
      <c r="H806" s="172">
        <v>0</v>
      </c>
      <c r="I806" s="173">
        <v>0</v>
      </c>
      <c r="J806" s="164" t="b">
        <f>IF(ISBLANK(CertifiedCrop[[#This Row],[1. Identifiant interne d’exploitation agricole*]]),"",IF(ISERROR(MATCH(CertifiedCrop[[#This Row],[1. Identifiant interne d’exploitation agricole*]],GroupMember[1. Identifiant interne d’exploitation agricole*],0)),FALSE,TRUE))</f>
        <v>1</v>
      </c>
      <c r="K806" s="164" t="b">
        <f t="array" ref="K806">IF(ISBLANK(CertifiedCrop[[#This Row],[2. Produit agricole certifié*]]),"",IF(ISERROR(MATCH(1,(#REF!=CertifiedCrop[[#This Row],[2. Produit agricole certifié*]])*(#REF!=CertifiedCrop[[#This Row],[3. Variété**]]),0)),FALSE,TRUE))</f>
        <v>0</v>
      </c>
      <c r="L806" s="21" t="s">
        <v>667</v>
      </c>
      <c r="M806" s="59" t="s">
        <v>667</v>
      </c>
      <c r="N806" s="59" t="s">
        <v>667</v>
      </c>
      <c r="O806" s="185">
        <f t="shared" si="24"/>
        <v>594.7136563876652</v>
      </c>
      <c r="P806" s="185">
        <f t="shared" si="25"/>
        <v>550.66079295154179</v>
      </c>
      <c r="Q806" s="165" t="str">
        <f ca="1">IFERROR((VLOOKUP(A806,GM_Table,8,FALSE)-SUMIFS(D:D,A:A,A806,B:B,B806,C:C,C806)),"")</f>
        <v/>
      </c>
      <c r="R806" s="165" t="str">
        <f ca="1">IFERROR(CONCATENATE(VLOOKUP(A806,GM_Table,12,FALSE)," ",(VLOOKUP(A806,GM_Table,13,FALSE))),"")</f>
        <v/>
      </c>
    </row>
    <row r="807" spans="1:18" ht="15" x14ac:dyDescent="0.2">
      <c r="A807" s="161" t="s">
        <v>2768</v>
      </c>
      <c r="B807" s="169" t="s">
        <v>2985</v>
      </c>
      <c r="C807" s="169" t="s">
        <v>667</v>
      </c>
      <c r="D807" s="276">
        <v>0.87</v>
      </c>
      <c r="E807" s="285">
        <v>517</v>
      </c>
      <c r="F807" s="285">
        <v>450</v>
      </c>
      <c r="G807" s="171">
        <v>0</v>
      </c>
      <c r="H807" s="172">
        <v>0</v>
      </c>
      <c r="I807" s="173">
        <v>0</v>
      </c>
      <c r="J807" s="164" t="b">
        <f>IF(ISBLANK(CertifiedCrop[[#This Row],[1. Identifiant interne d’exploitation agricole*]]),"",IF(ISERROR(MATCH(CertifiedCrop[[#This Row],[1. Identifiant interne d’exploitation agricole*]],GroupMember[1. Identifiant interne d’exploitation agricole*],0)),FALSE,TRUE))</f>
        <v>1</v>
      </c>
      <c r="K807" s="164" t="b">
        <f t="array" ref="K807">IF(ISBLANK(CertifiedCrop[[#This Row],[2. Produit agricole certifié*]]),"",IF(ISERROR(MATCH(1,(#REF!=CertifiedCrop[[#This Row],[2. Produit agricole certifié*]])*(#REF!=CertifiedCrop[[#This Row],[3. Variété**]]),0)),FALSE,TRUE))</f>
        <v>0</v>
      </c>
      <c r="L807" s="21" t="s">
        <v>667</v>
      </c>
      <c r="M807" s="59" t="s">
        <v>667</v>
      </c>
      <c r="N807" s="59" t="s">
        <v>667</v>
      </c>
      <c r="O807" s="185">
        <f t="shared" si="24"/>
        <v>594.25287356321837</v>
      </c>
      <c r="P807" s="185">
        <f t="shared" si="25"/>
        <v>517.24137931034488</v>
      </c>
      <c r="Q807" s="165" t="str">
        <f ca="1">IFERROR((VLOOKUP(A807,GM_Table,8,FALSE)-SUMIFS(D:D,A:A,A807,B:B,B807,C:C,C807)),"")</f>
        <v/>
      </c>
      <c r="R807" s="165" t="str">
        <f ca="1">IFERROR(CONCATENATE(VLOOKUP(A807,GM_Table,12,FALSE)," ",(VLOOKUP(A807,GM_Table,13,FALSE))),"")</f>
        <v/>
      </c>
    </row>
    <row r="808" spans="1:18" ht="15" x14ac:dyDescent="0.2">
      <c r="A808" s="161" t="s">
        <v>2772</v>
      </c>
      <c r="B808" s="169" t="s">
        <v>2985</v>
      </c>
      <c r="C808" s="169" t="s">
        <v>667</v>
      </c>
      <c r="D808" s="276">
        <v>1.1399999999999999</v>
      </c>
      <c r="E808" s="285">
        <v>678</v>
      </c>
      <c r="F808" s="285">
        <v>590</v>
      </c>
      <c r="G808" s="171">
        <v>0</v>
      </c>
      <c r="H808" s="172">
        <v>0</v>
      </c>
      <c r="I808" s="173">
        <v>0</v>
      </c>
      <c r="J808" s="164" t="b">
        <f>IF(ISBLANK(CertifiedCrop[[#This Row],[1. Identifiant interne d’exploitation agricole*]]),"",IF(ISERROR(MATCH(CertifiedCrop[[#This Row],[1. Identifiant interne d’exploitation agricole*]],GroupMember[1. Identifiant interne d’exploitation agricole*],0)),FALSE,TRUE))</f>
        <v>1</v>
      </c>
      <c r="K808" s="164" t="b">
        <f t="array" ref="K808">IF(ISBLANK(CertifiedCrop[[#This Row],[2. Produit agricole certifié*]]),"",IF(ISERROR(MATCH(1,(#REF!=CertifiedCrop[[#This Row],[2. Produit agricole certifié*]])*(#REF!=CertifiedCrop[[#This Row],[3. Variété**]]),0)),FALSE,TRUE))</f>
        <v>0</v>
      </c>
      <c r="L808" s="21" t="s">
        <v>667</v>
      </c>
      <c r="M808" s="59" t="s">
        <v>667</v>
      </c>
      <c r="N808" s="59" t="s">
        <v>667</v>
      </c>
      <c r="O808" s="185">
        <f t="shared" si="24"/>
        <v>594.73684210526324</v>
      </c>
      <c r="P808" s="185">
        <f t="shared" si="25"/>
        <v>517.54385964912285</v>
      </c>
      <c r="Q808" s="165" t="str">
        <f ca="1">IFERROR((VLOOKUP(A808,GM_Table,8,FALSE)-SUMIFS(D:D,A:A,A808,B:B,B808,C:C,C808)),"")</f>
        <v/>
      </c>
      <c r="R808" s="165" t="str">
        <f ca="1">IFERROR(CONCATENATE(VLOOKUP(A808,GM_Table,12,FALSE)," ",(VLOOKUP(A808,GM_Table,13,FALSE))),"")</f>
        <v/>
      </c>
    </row>
    <row r="809" spans="1:18" ht="15" x14ac:dyDescent="0.2">
      <c r="A809" s="161" t="s">
        <v>2774</v>
      </c>
      <c r="B809" s="169" t="s">
        <v>2985</v>
      </c>
      <c r="C809" s="169" t="s">
        <v>667</v>
      </c>
      <c r="D809" s="276">
        <v>2.62</v>
      </c>
      <c r="E809" s="285">
        <v>1558</v>
      </c>
      <c r="F809" s="285">
        <v>1458</v>
      </c>
      <c r="G809" s="171">
        <v>0</v>
      </c>
      <c r="H809" s="172">
        <v>0</v>
      </c>
      <c r="I809" s="173">
        <v>0</v>
      </c>
      <c r="J809" s="164" t="b">
        <f>IF(ISBLANK(CertifiedCrop[[#This Row],[1. Identifiant interne d’exploitation agricole*]]),"",IF(ISERROR(MATCH(CertifiedCrop[[#This Row],[1. Identifiant interne d’exploitation agricole*]],GroupMember[1. Identifiant interne d’exploitation agricole*],0)),FALSE,TRUE))</f>
        <v>1</v>
      </c>
      <c r="K809" s="164" t="b">
        <f t="array" ref="K809">IF(ISBLANK(CertifiedCrop[[#This Row],[2. Produit agricole certifié*]]),"",IF(ISERROR(MATCH(1,(#REF!=CertifiedCrop[[#This Row],[2. Produit agricole certifié*]])*(#REF!=CertifiedCrop[[#This Row],[3. Variété**]]),0)),FALSE,TRUE))</f>
        <v>0</v>
      </c>
      <c r="L809" s="21" t="s">
        <v>667</v>
      </c>
      <c r="M809" s="59" t="s">
        <v>667</v>
      </c>
      <c r="N809" s="59" t="s">
        <v>667</v>
      </c>
      <c r="O809" s="185">
        <f t="shared" si="24"/>
        <v>594.6564885496183</v>
      </c>
      <c r="P809" s="185">
        <f t="shared" si="25"/>
        <v>556.48854961832058</v>
      </c>
      <c r="Q809" s="165" t="str">
        <f ca="1">IFERROR((VLOOKUP(A809,GM_Table,8,FALSE)-SUMIFS(D:D,A:A,A809,B:B,B809,C:C,C809)),"")</f>
        <v/>
      </c>
      <c r="R809" s="165" t="str">
        <f ca="1">IFERROR(CONCATENATE(VLOOKUP(A809,GM_Table,12,FALSE)," ",(VLOOKUP(A809,GM_Table,13,FALSE))),"")</f>
        <v/>
      </c>
    </row>
    <row r="810" spans="1:18" ht="15" x14ac:dyDescent="0.2">
      <c r="A810" s="161" t="s">
        <v>2777</v>
      </c>
      <c r="B810" s="169" t="s">
        <v>2985</v>
      </c>
      <c r="C810" s="169" t="s">
        <v>667</v>
      </c>
      <c r="D810" s="276">
        <v>4.9000000000000004</v>
      </c>
      <c r="E810" s="285">
        <v>2915</v>
      </c>
      <c r="F810" s="285">
        <v>2800</v>
      </c>
      <c r="G810" s="171">
        <v>0</v>
      </c>
      <c r="H810" s="172">
        <v>0</v>
      </c>
      <c r="I810" s="173">
        <v>0</v>
      </c>
      <c r="J810" s="164" t="b">
        <f>IF(ISBLANK(CertifiedCrop[[#This Row],[1. Identifiant interne d’exploitation agricole*]]),"",IF(ISERROR(MATCH(CertifiedCrop[[#This Row],[1. Identifiant interne d’exploitation agricole*]],GroupMember[1. Identifiant interne d’exploitation agricole*],0)),FALSE,TRUE))</f>
        <v>1</v>
      </c>
      <c r="K810" s="164" t="b">
        <f t="array" ref="K810">IF(ISBLANK(CertifiedCrop[[#This Row],[2. Produit agricole certifié*]]),"",IF(ISERROR(MATCH(1,(#REF!=CertifiedCrop[[#This Row],[2. Produit agricole certifié*]])*(#REF!=CertifiedCrop[[#This Row],[3. Variété**]]),0)),FALSE,TRUE))</f>
        <v>0</v>
      </c>
      <c r="L810" s="21" t="s">
        <v>667</v>
      </c>
      <c r="M810" s="59" t="s">
        <v>667</v>
      </c>
      <c r="N810" s="59" t="s">
        <v>667</v>
      </c>
      <c r="O810" s="185">
        <f t="shared" si="24"/>
        <v>594.89795918367338</v>
      </c>
      <c r="P810" s="185">
        <f t="shared" si="25"/>
        <v>571.42857142857133</v>
      </c>
      <c r="Q810" s="165" t="str">
        <f ca="1">IFERROR((VLOOKUP(A810,GM_Table,8,FALSE)-SUMIFS(D:D,A:A,A810,B:B,B810,C:C,C810)),"")</f>
        <v/>
      </c>
      <c r="R810" s="165" t="str">
        <f ca="1">IFERROR(CONCATENATE(VLOOKUP(A810,GM_Table,12,FALSE)," ",(VLOOKUP(A810,GM_Table,13,FALSE))),"")</f>
        <v/>
      </c>
    </row>
    <row r="811" spans="1:18" ht="15" x14ac:dyDescent="0.2">
      <c r="A811" s="161" t="s">
        <v>2780</v>
      </c>
      <c r="B811" s="169" t="s">
        <v>2985</v>
      </c>
      <c r="C811" s="169" t="s">
        <v>667</v>
      </c>
      <c r="D811" s="276">
        <v>1.61</v>
      </c>
      <c r="E811" s="285">
        <v>957</v>
      </c>
      <c r="F811" s="285">
        <v>860</v>
      </c>
      <c r="G811" s="171">
        <v>0</v>
      </c>
      <c r="H811" s="172">
        <v>0</v>
      </c>
      <c r="I811" s="173">
        <v>0</v>
      </c>
      <c r="J811" s="164" t="b">
        <f>IF(ISBLANK(CertifiedCrop[[#This Row],[1. Identifiant interne d’exploitation agricole*]]),"",IF(ISERROR(MATCH(CertifiedCrop[[#This Row],[1. Identifiant interne d’exploitation agricole*]],GroupMember[1. Identifiant interne d’exploitation agricole*],0)),FALSE,TRUE))</f>
        <v>1</v>
      </c>
      <c r="K811" s="164" t="b">
        <f t="array" ref="K811">IF(ISBLANK(CertifiedCrop[[#This Row],[2. Produit agricole certifié*]]),"",IF(ISERROR(MATCH(1,(#REF!=CertifiedCrop[[#This Row],[2. Produit agricole certifié*]])*(#REF!=CertifiedCrop[[#This Row],[3. Variété**]]),0)),FALSE,TRUE))</f>
        <v>0</v>
      </c>
      <c r="L811" s="21" t="s">
        <v>667</v>
      </c>
      <c r="M811" s="59" t="s">
        <v>667</v>
      </c>
      <c r="N811" s="59" t="s">
        <v>667</v>
      </c>
      <c r="O811" s="185">
        <f t="shared" si="24"/>
        <v>594.40993788819867</v>
      </c>
      <c r="P811" s="185">
        <f t="shared" si="25"/>
        <v>534.16149068322977</v>
      </c>
      <c r="Q811" s="165" t="str">
        <f ca="1">IFERROR((VLOOKUP(A811,GM_Table,8,FALSE)-SUMIFS(D:D,A:A,A811,B:B,B811,C:C,C811)),"")</f>
        <v/>
      </c>
      <c r="R811" s="165" t="str">
        <f ca="1">IFERROR(CONCATENATE(VLOOKUP(A811,GM_Table,12,FALSE)," ",(VLOOKUP(A811,GM_Table,13,FALSE))),"")</f>
        <v/>
      </c>
    </row>
    <row r="812" spans="1:18" ht="15" x14ac:dyDescent="0.2">
      <c r="A812" s="161" t="s">
        <v>2782</v>
      </c>
      <c r="B812" s="169" t="s">
        <v>2985</v>
      </c>
      <c r="C812" s="169" t="s">
        <v>667</v>
      </c>
      <c r="D812" s="276">
        <v>1.67</v>
      </c>
      <c r="E812" s="285">
        <v>993</v>
      </c>
      <c r="F812" s="285">
        <v>900</v>
      </c>
      <c r="G812" s="171">
        <v>0</v>
      </c>
      <c r="H812" s="172">
        <v>0</v>
      </c>
      <c r="I812" s="173">
        <v>0</v>
      </c>
      <c r="J812" s="164" t="b">
        <f>IF(ISBLANK(CertifiedCrop[[#This Row],[1. Identifiant interne d’exploitation agricole*]]),"",IF(ISERROR(MATCH(CertifiedCrop[[#This Row],[1. Identifiant interne d’exploitation agricole*]],GroupMember[1. Identifiant interne d’exploitation agricole*],0)),FALSE,TRUE))</f>
        <v>1</v>
      </c>
      <c r="K812" s="164" t="b">
        <f t="array" ref="K812">IF(ISBLANK(CertifiedCrop[[#This Row],[2. Produit agricole certifié*]]),"",IF(ISERROR(MATCH(1,(#REF!=CertifiedCrop[[#This Row],[2. Produit agricole certifié*]])*(#REF!=CertifiedCrop[[#This Row],[3. Variété**]]),0)),FALSE,TRUE))</f>
        <v>0</v>
      </c>
      <c r="L812" s="21" t="s">
        <v>667</v>
      </c>
      <c r="M812" s="59" t="s">
        <v>667</v>
      </c>
      <c r="N812" s="59" t="s">
        <v>667</v>
      </c>
      <c r="O812" s="185">
        <f t="shared" si="24"/>
        <v>594.61077844311376</v>
      </c>
      <c r="P812" s="185">
        <f t="shared" si="25"/>
        <v>538.92215568862275</v>
      </c>
      <c r="Q812" s="165" t="str">
        <f ca="1">IFERROR((VLOOKUP(A812,GM_Table,8,FALSE)-SUMIFS(D:D,A:A,A812,B:B,B812,C:C,C812)),"")</f>
        <v/>
      </c>
      <c r="R812" s="165" t="str">
        <f ca="1">IFERROR(CONCATENATE(VLOOKUP(A812,GM_Table,12,FALSE)," ",(VLOOKUP(A812,GM_Table,13,FALSE))),"")</f>
        <v/>
      </c>
    </row>
    <row r="813" spans="1:18" ht="15" x14ac:dyDescent="0.2">
      <c r="A813" s="161" t="s">
        <v>2784</v>
      </c>
      <c r="B813" s="169" t="s">
        <v>2985</v>
      </c>
      <c r="C813" s="169" t="s">
        <v>667</v>
      </c>
      <c r="D813" s="276">
        <v>1.54</v>
      </c>
      <c r="E813" s="285">
        <v>916</v>
      </c>
      <c r="F813" s="285">
        <v>800</v>
      </c>
      <c r="G813" s="171">
        <v>0</v>
      </c>
      <c r="H813" s="172">
        <v>0</v>
      </c>
      <c r="I813" s="173">
        <v>0</v>
      </c>
      <c r="J813" s="164" t="b">
        <f>IF(ISBLANK(CertifiedCrop[[#This Row],[1. Identifiant interne d’exploitation agricole*]]),"",IF(ISERROR(MATCH(CertifiedCrop[[#This Row],[1. Identifiant interne d’exploitation agricole*]],GroupMember[1. Identifiant interne d’exploitation agricole*],0)),FALSE,TRUE))</f>
        <v>1</v>
      </c>
      <c r="K813" s="164" t="b">
        <f t="array" ref="K813">IF(ISBLANK(CertifiedCrop[[#This Row],[2. Produit agricole certifié*]]),"",IF(ISERROR(MATCH(1,(#REF!=CertifiedCrop[[#This Row],[2. Produit agricole certifié*]])*(#REF!=CertifiedCrop[[#This Row],[3. Variété**]]),0)),FALSE,TRUE))</f>
        <v>0</v>
      </c>
      <c r="L813" s="21" t="s">
        <v>667</v>
      </c>
      <c r="M813" s="59" t="s">
        <v>667</v>
      </c>
      <c r="N813" s="59" t="s">
        <v>667</v>
      </c>
      <c r="O813" s="185">
        <f t="shared" si="24"/>
        <v>594.80519480519479</v>
      </c>
      <c r="P813" s="185">
        <f t="shared" si="25"/>
        <v>519.48051948051943</v>
      </c>
      <c r="Q813" s="165" t="str">
        <f ca="1">IFERROR((VLOOKUP(A813,GM_Table,8,FALSE)-SUMIFS(D:D,A:A,A813,B:B,B813,C:C,C813)),"")</f>
        <v/>
      </c>
      <c r="R813" s="165" t="str">
        <f ca="1">IFERROR(CONCATENATE(VLOOKUP(A813,GM_Table,12,FALSE)," ",(VLOOKUP(A813,GM_Table,13,FALSE))),"")</f>
        <v/>
      </c>
    </row>
    <row r="814" spans="1:18" ht="15" x14ac:dyDescent="0.2">
      <c r="A814" s="161" t="s">
        <v>2787</v>
      </c>
      <c r="B814" s="169" t="s">
        <v>2985</v>
      </c>
      <c r="C814" s="169" t="s">
        <v>667</v>
      </c>
      <c r="D814" s="276">
        <v>1.17</v>
      </c>
      <c r="E814" s="285">
        <v>686</v>
      </c>
      <c r="F814" s="285">
        <v>600</v>
      </c>
      <c r="G814" s="171">
        <v>0</v>
      </c>
      <c r="H814" s="172">
        <v>0</v>
      </c>
      <c r="I814" s="173">
        <v>0</v>
      </c>
      <c r="J814" s="164" t="b">
        <f>IF(ISBLANK(CertifiedCrop[[#This Row],[1. Identifiant interne d’exploitation agricole*]]),"",IF(ISERROR(MATCH(CertifiedCrop[[#This Row],[1. Identifiant interne d’exploitation agricole*]],GroupMember[1. Identifiant interne d’exploitation agricole*],0)),FALSE,TRUE))</f>
        <v>1</v>
      </c>
      <c r="K814" s="164" t="b">
        <f t="array" ref="K814">IF(ISBLANK(CertifiedCrop[[#This Row],[2. Produit agricole certifié*]]),"",IF(ISERROR(MATCH(1,(#REF!=CertifiedCrop[[#This Row],[2. Produit agricole certifié*]])*(#REF!=CertifiedCrop[[#This Row],[3. Variété**]]),0)),FALSE,TRUE))</f>
        <v>0</v>
      </c>
      <c r="L814" s="21" t="s">
        <v>667</v>
      </c>
      <c r="M814" s="59" t="s">
        <v>667</v>
      </c>
      <c r="N814" s="59" t="s">
        <v>667</v>
      </c>
      <c r="O814" s="185">
        <f t="shared" si="24"/>
        <v>586.32478632478637</v>
      </c>
      <c r="P814" s="185">
        <f t="shared" si="25"/>
        <v>512.82051282051282</v>
      </c>
      <c r="Q814" s="165" t="str">
        <f ca="1">IFERROR((VLOOKUP(A814,GM_Table,8,FALSE)-SUMIFS(D:D,A:A,A814,B:B,B814,C:C,C814)),"")</f>
        <v/>
      </c>
      <c r="R814" s="165" t="str">
        <f ca="1">IFERROR(CONCATENATE(VLOOKUP(A814,GM_Table,12,FALSE)," ",(VLOOKUP(A814,GM_Table,13,FALSE))),"")</f>
        <v/>
      </c>
    </row>
    <row r="815" spans="1:18" ht="15" x14ac:dyDescent="0.2">
      <c r="A815" s="161" t="s">
        <v>2789</v>
      </c>
      <c r="B815" s="169" t="s">
        <v>2985</v>
      </c>
      <c r="C815" s="169" t="s">
        <v>667</v>
      </c>
      <c r="D815" s="276">
        <v>3.62</v>
      </c>
      <c r="E815" s="285">
        <v>2153</v>
      </c>
      <c r="F815" s="285">
        <v>2053</v>
      </c>
      <c r="G815" s="171">
        <v>0</v>
      </c>
      <c r="H815" s="172">
        <v>0</v>
      </c>
      <c r="I815" s="173">
        <v>0</v>
      </c>
      <c r="J815" s="164" t="b">
        <f>IF(ISBLANK(CertifiedCrop[[#This Row],[1. Identifiant interne d’exploitation agricole*]]),"",IF(ISERROR(MATCH(CertifiedCrop[[#This Row],[1. Identifiant interne d’exploitation agricole*]],GroupMember[1. Identifiant interne d’exploitation agricole*],0)),FALSE,TRUE))</f>
        <v>1</v>
      </c>
      <c r="K815" s="164" t="b">
        <f t="array" ref="K815">IF(ISBLANK(CertifiedCrop[[#This Row],[2. Produit agricole certifié*]]),"",IF(ISERROR(MATCH(1,(#REF!=CertifiedCrop[[#This Row],[2. Produit agricole certifié*]])*(#REF!=CertifiedCrop[[#This Row],[3. Variété**]]),0)),FALSE,TRUE))</f>
        <v>0</v>
      </c>
      <c r="L815" s="21" t="s">
        <v>667</v>
      </c>
      <c r="M815" s="59" t="s">
        <v>667</v>
      </c>
      <c r="N815" s="59" t="s">
        <v>667</v>
      </c>
      <c r="O815" s="185">
        <f t="shared" si="24"/>
        <v>594.75138121546956</v>
      </c>
      <c r="P815" s="185">
        <f t="shared" si="25"/>
        <v>567.12707182320435</v>
      </c>
      <c r="Q815" s="165" t="str">
        <f ca="1">IFERROR((VLOOKUP(A815,GM_Table,8,FALSE)-SUMIFS(D:D,A:A,A815,B:B,B815,C:C,C815)),"")</f>
        <v/>
      </c>
      <c r="R815" s="165" t="str">
        <f ca="1">IFERROR(CONCATENATE(VLOOKUP(A815,GM_Table,12,FALSE)," ",(VLOOKUP(A815,GM_Table,13,FALSE))),"")</f>
        <v/>
      </c>
    </row>
    <row r="816" spans="1:18" ht="15" x14ac:dyDescent="0.2">
      <c r="A816" s="161" t="s">
        <v>2792</v>
      </c>
      <c r="B816" s="169" t="s">
        <v>2985</v>
      </c>
      <c r="C816" s="169" t="s">
        <v>667</v>
      </c>
      <c r="D816" s="276">
        <v>4.55</v>
      </c>
      <c r="E816" s="285">
        <v>2707</v>
      </c>
      <c r="F816" s="285">
        <v>2607</v>
      </c>
      <c r="G816" s="171">
        <v>0</v>
      </c>
      <c r="H816" s="172">
        <v>0</v>
      </c>
      <c r="I816" s="173">
        <v>0</v>
      </c>
      <c r="J816" s="164" t="b">
        <f>IF(ISBLANK(CertifiedCrop[[#This Row],[1. Identifiant interne d’exploitation agricole*]]),"",IF(ISERROR(MATCH(CertifiedCrop[[#This Row],[1. Identifiant interne d’exploitation agricole*]],GroupMember[1. Identifiant interne d’exploitation agricole*],0)),FALSE,TRUE))</f>
        <v>1</v>
      </c>
      <c r="K816" s="164" t="b">
        <f t="array" ref="K816">IF(ISBLANK(CertifiedCrop[[#This Row],[2. Produit agricole certifié*]]),"",IF(ISERROR(MATCH(1,(#REF!=CertifiedCrop[[#This Row],[2. Produit agricole certifié*]])*(#REF!=CertifiedCrop[[#This Row],[3. Variété**]]),0)),FALSE,TRUE))</f>
        <v>0</v>
      </c>
      <c r="L816" s="21" t="s">
        <v>667</v>
      </c>
      <c r="M816" s="59" t="s">
        <v>667</v>
      </c>
      <c r="N816" s="59" t="s">
        <v>667</v>
      </c>
      <c r="O816" s="185">
        <f t="shared" si="24"/>
        <v>594.94505494505495</v>
      </c>
      <c r="P816" s="185">
        <f t="shared" si="25"/>
        <v>572.96703296703299</v>
      </c>
      <c r="Q816" s="165" t="str">
        <f ca="1">IFERROR((VLOOKUP(A816,GM_Table,8,FALSE)-SUMIFS(D:D,A:A,A816,B:B,B816,C:C,C816)),"")</f>
        <v/>
      </c>
      <c r="R816" s="165" t="str">
        <f ca="1">IFERROR(CONCATENATE(VLOOKUP(A816,GM_Table,12,FALSE)," ",(VLOOKUP(A816,GM_Table,13,FALSE))),"")</f>
        <v/>
      </c>
    </row>
    <row r="817" spans="1:18" ht="15" x14ac:dyDescent="0.2">
      <c r="A817" s="161" t="s">
        <v>2795</v>
      </c>
      <c r="B817" s="169" t="s">
        <v>2985</v>
      </c>
      <c r="C817" s="169" t="s">
        <v>667</v>
      </c>
      <c r="D817" s="276">
        <v>0.83</v>
      </c>
      <c r="E817" s="285">
        <v>460</v>
      </c>
      <c r="F817" s="285">
        <v>400</v>
      </c>
      <c r="G817" s="171">
        <v>0</v>
      </c>
      <c r="H817" s="172">
        <v>0</v>
      </c>
      <c r="I817" s="173">
        <v>0</v>
      </c>
      <c r="J817" s="164" t="b">
        <f>IF(ISBLANK(CertifiedCrop[[#This Row],[1. Identifiant interne d’exploitation agricole*]]),"",IF(ISERROR(MATCH(CertifiedCrop[[#This Row],[1. Identifiant interne d’exploitation agricole*]],GroupMember[1. Identifiant interne d’exploitation agricole*],0)),FALSE,TRUE))</f>
        <v>1</v>
      </c>
      <c r="K817" s="164" t="b">
        <f t="array" ref="K817">IF(ISBLANK(CertifiedCrop[[#This Row],[2. Produit agricole certifié*]]),"",IF(ISERROR(MATCH(1,(#REF!=CertifiedCrop[[#This Row],[2. Produit agricole certifié*]])*(#REF!=CertifiedCrop[[#This Row],[3. Variété**]]),0)),FALSE,TRUE))</f>
        <v>0</v>
      </c>
      <c r="L817" s="21" t="s">
        <v>667</v>
      </c>
      <c r="M817" s="59" t="s">
        <v>667</v>
      </c>
      <c r="N817" s="59" t="s">
        <v>667</v>
      </c>
      <c r="O817" s="185">
        <f t="shared" si="24"/>
        <v>554.2168674698795</v>
      </c>
      <c r="P817" s="185">
        <f t="shared" si="25"/>
        <v>481.92771084337352</v>
      </c>
      <c r="Q817" s="165" t="str">
        <f ca="1">IFERROR((VLOOKUP(A817,GM_Table,8,FALSE)-SUMIFS(D:D,A:A,A817,B:B,B817,C:C,C817)),"")</f>
        <v/>
      </c>
      <c r="R817" s="165" t="str">
        <f ca="1">IFERROR(CONCATENATE(VLOOKUP(A817,GM_Table,12,FALSE)," ",(VLOOKUP(A817,GM_Table,13,FALSE))),"")</f>
        <v/>
      </c>
    </row>
    <row r="818" spans="1:18" ht="15" x14ac:dyDescent="0.2">
      <c r="A818" s="161" t="s">
        <v>2799</v>
      </c>
      <c r="B818" s="169" t="s">
        <v>2985</v>
      </c>
      <c r="C818" s="169" t="s">
        <v>667</v>
      </c>
      <c r="D818" s="276">
        <v>2.2599999999999998</v>
      </c>
      <c r="E818" s="285">
        <v>1344</v>
      </c>
      <c r="F818" s="285">
        <v>1244</v>
      </c>
      <c r="G818" s="171">
        <v>0</v>
      </c>
      <c r="H818" s="172">
        <v>0</v>
      </c>
      <c r="I818" s="173">
        <v>0</v>
      </c>
      <c r="J818" s="164" t="b">
        <f>IF(ISBLANK(CertifiedCrop[[#This Row],[1. Identifiant interne d’exploitation agricole*]]),"",IF(ISERROR(MATCH(CertifiedCrop[[#This Row],[1. Identifiant interne d’exploitation agricole*]],GroupMember[1. Identifiant interne d’exploitation agricole*],0)),FALSE,TRUE))</f>
        <v>1</v>
      </c>
      <c r="K818" s="164" t="b">
        <f t="array" ref="K818">IF(ISBLANK(CertifiedCrop[[#This Row],[2. Produit agricole certifié*]]),"",IF(ISERROR(MATCH(1,(#REF!=CertifiedCrop[[#This Row],[2. Produit agricole certifié*]])*(#REF!=CertifiedCrop[[#This Row],[3. Variété**]]),0)),FALSE,TRUE))</f>
        <v>0</v>
      </c>
      <c r="L818" s="21" t="s">
        <v>667</v>
      </c>
      <c r="M818" s="59" t="s">
        <v>667</v>
      </c>
      <c r="N818" s="59" t="s">
        <v>667</v>
      </c>
      <c r="O818" s="185">
        <f t="shared" si="24"/>
        <v>594.69026548672571</v>
      </c>
      <c r="P818" s="185">
        <f t="shared" si="25"/>
        <v>550.4424778761063</v>
      </c>
      <c r="Q818" s="165" t="str">
        <f ca="1">IFERROR((VLOOKUP(A818,GM_Table,8,FALSE)-SUMIFS(D:D,A:A,A818,B:B,B818,C:C,C818)),"")</f>
        <v/>
      </c>
      <c r="R818" s="165" t="str">
        <f ca="1">IFERROR(CONCATENATE(VLOOKUP(A818,GM_Table,12,FALSE)," ",(VLOOKUP(A818,GM_Table,13,FALSE))),"")</f>
        <v/>
      </c>
    </row>
    <row r="819" spans="1:18" ht="15" x14ac:dyDescent="0.2">
      <c r="A819" s="161" t="s">
        <v>2801</v>
      </c>
      <c r="B819" s="169" t="s">
        <v>2985</v>
      </c>
      <c r="C819" s="169" t="s">
        <v>667</v>
      </c>
      <c r="D819" s="276">
        <v>4</v>
      </c>
      <c r="E819" s="285">
        <v>2380</v>
      </c>
      <c r="F819" s="285">
        <v>2280</v>
      </c>
      <c r="G819" s="171">
        <v>0</v>
      </c>
      <c r="H819" s="172">
        <v>0</v>
      </c>
      <c r="I819" s="173">
        <v>0</v>
      </c>
      <c r="J819" s="164" t="b">
        <f>IF(ISBLANK(CertifiedCrop[[#This Row],[1. Identifiant interne d’exploitation agricole*]]),"",IF(ISERROR(MATCH(CertifiedCrop[[#This Row],[1. Identifiant interne d’exploitation agricole*]],GroupMember[1. Identifiant interne d’exploitation agricole*],0)),FALSE,TRUE))</f>
        <v>1</v>
      </c>
      <c r="K819" s="164" t="b">
        <f t="array" ref="K819">IF(ISBLANK(CertifiedCrop[[#This Row],[2. Produit agricole certifié*]]),"",IF(ISERROR(MATCH(1,(#REF!=CertifiedCrop[[#This Row],[2. Produit agricole certifié*]])*(#REF!=CertifiedCrop[[#This Row],[3. Variété**]]),0)),FALSE,TRUE))</f>
        <v>0</v>
      </c>
      <c r="L819" s="21" t="s">
        <v>667</v>
      </c>
      <c r="M819" s="59" t="s">
        <v>667</v>
      </c>
      <c r="N819" s="59" t="s">
        <v>667</v>
      </c>
      <c r="O819" s="185">
        <f t="shared" ref="O819:O882" si="26">IFERROR(E819/D819,"")</f>
        <v>595</v>
      </c>
      <c r="P819" s="185">
        <f t="shared" ref="P819:P882" si="27">IFERROR(F819/D819,"")</f>
        <v>570</v>
      </c>
      <c r="Q819" s="165" t="str">
        <f ca="1">IFERROR((VLOOKUP(A819,GM_Table,8,FALSE)-SUMIFS(D:D,A:A,A819,B:B,B819,C:C,C819)),"")</f>
        <v/>
      </c>
      <c r="R819" s="165" t="str">
        <f ca="1">IFERROR(CONCATENATE(VLOOKUP(A819,GM_Table,12,FALSE)," ",(VLOOKUP(A819,GM_Table,13,FALSE))),"")</f>
        <v/>
      </c>
    </row>
    <row r="820" spans="1:18" ht="15" x14ac:dyDescent="0.2">
      <c r="A820" s="161" t="s">
        <v>2804</v>
      </c>
      <c r="B820" s="169" t="s">
        <v>2985</v>
      </c>
      <c r="C820" s="169" t="s">
        <v>667</v>
      </c>
      <c r="D820" s="276">
        <v>3.91</v>
      </c>
      <c r="E820" s="285">
        <v>2326</v>
      </c>
      <c r="F820" s="285">
        <v>2226</v>
      </c>
      <c r="G820" s="171">
        <v>0</v>
      </c>
      <c r="H820" s="172">
        <v>0</v>
      </c>
      <c r="I820" s="173">
        <v>0</v>
      </c>
      <c r="J820" s="164" t="b">
        <f>IF(ISBLANK(CertifiedCrop[[#This Row],[1. Identifiant interne d’exploitation agricole*]]),"",IF(ISERROR(MATCH(CertifiedCrop[[#This Row],[1. Identifiant interne d’exploitation agricole*]],GroupMember[1. Identifiant interne d’exploitation agricole*],0)),FALSE,TRUE))</f>
        <v>1</v>
      </c>
      <c r="K820" s="164" t="b">
        <f t="array" ref="K820">IF(ISBLANK(CertifiedCrop[[#This Row],[2. Produit agricole certifié*]]),"",IF(ISERROR(MATCH(1,(#REF!=CertifiedCrop[[#This Row],[2. Produit agricole certifié*]])*(#REF!=CertifiedCrop[[#This Row],[3. Variété**]]),0)),FALSE,TRUE))</f>
        <v>0</v>
      </c>
      <c r="L820" s="21" t="s">
        <v>667</v>
      </c>
      <c r="M820" s="59" t="s">
        <v>667</v>
      </c>
      <c r="N820" s="59" t="s">
        <v>667</v>
      </c>
      <c r="O820" s="185">
        <f t="shared" si="26"/>
        <v>594.88491048593346</v>
      </c>
      <c r="P820" s="185">
        <f t="shared" si="27"/>
        <v>569.30946291560099</v>
      </c>
      <c r="Q820" s="165" t="str">
        <f ca="1">IFERROR((VLOOKUP(A820,GM_Table,8,FALSE)-SUMIFS(D:D,A:A,A820,B:B,B820,C:C,C820)),"")</f>
        <v/>
      </c>
      <c r="R820" s="165" t="str">
        <f ca="1">IFERROR(CONCATENATE(VLOOKUP(A820,GM_Table,12,FALSE)," ",(VLOOKUP(A820,GM_Table,13,FALSE))),"")</f>
        <v/>
      </c>
    </row>
    <row r="821" spans="1:18" ht="15" x14ac:dyDescent="0.2">
      <c r="A821" s="161" t="s">
        <v>2807</v>
      </c>
      <c r="B821" s="169" t="s">
        <v>2985</v>
      </c>
      <c r="C821" s="169" t="s">
        <v>667</v>
      </c>
      <c r="D821" s="276">
        <v>1.46</v>
      </c>
      <c r="E821" s="285">
        <v>781</v>
      </c>
      <c r="F821" s="285">
        <v>771</v>
      </c>
      <c r="G821" s="171">
        <v>0</v>
      </c>
      <c r="H821" s="172">
        <v>0</v>
      </c>
      <c r="I821" s="173">
        <v>0</v>
      </c>
      <c r="J821" s="164" t="b">
        <f>IF(ISBLANK(CertifiedCrop[[#This Row],[1. Identifiant interne d’exploitation agricole*]]),"",IF(ISERROR(MATCH(CertifiedCrop[[#This Row],[1. Identifiant interne d’exploitation agricole*]],GroupMember[1. Identifiant interne d’exploitation agricole*],0)),FALSE,TRUE))</f>
        <v>1</v>
      </c>
      <c r="K821" s="164" t="b">
        <f t="array" ref="K821">IF(ISBLANK(CertifiedCrop[[#This Row],[2. Produit agricole certifié*]]),"",IF(ISERROR(MATCH(1,(#REF!=CertifiedCrop[[#This Row],[2. Produit agricole certifié*]])*(#REF!=CertifiedCrop[[#This Row],[3. Variété**]]),0)),FALSE,TRUE))</f>
        <v>0</v>
      </c>
      <c r="L821" s="21" t="s">
        <v>667</v>
      </c>
      <c r="M821" s="59" t="s">
        <v>667</v>
      </c>
      <c r="N821" s="59" t="s">
        <v>667</v>
      </c>
      <c r="O821" s="185">
        <f t="shared" si="26"/>
        <v>534.93150684931504</v>
      </c>
      <c r="P821" s="185">
        <f t="shared" si="27"/>
        <v>528.08219178082197</v>
      </c>
      <c r="Q821" s="165" t="str">
        <f ca="1">IFERROR((VLOOKUP(A821,GM_Table,8,FALSE)-SUMIFS(D:D,A:A,A821,B:B,B821,C:C,C821)),"")</f>
        <v/>
      </c>
      <c r="R821" s="165" t="str">
        <f ca="1">IFERROR(CONCATENATE(VLOOKUP(A821,GM_Table,12,FALSE)," ",(VLOOKUP(A821,GM_Table,13,FALSE))),"")</f>
        <v/>
      </c>
    </row>
    <row r="822" spans="1:18" ht="15" x14ac:dyDescent="0.2">
      <c r="A822" s="161" t="s">
        <v>2810</v>
      </c>
      <c r="B822" s="169" t="s">
        <v>2985</v>
      </c>
      <c r="C822" s="169" t="s">
        <v>667</v>
      </c>
      <c r="D822" s="276">
        <v>1.33</v>
      </c>
      <c r="E822" s="285">
        <v>791</v>
      </c>
      <c r="F822" s="285">
        <v>700</v>
      </c>
      <c r="G822" s="171">
        <v>0</v>
      </c>
      <c r="H822" s="172">
        <v>0</v>
      </c>
      <c r="I822" s="173">
        <v>0</v>
      </c>
      <c r="J822" s="164" t="b">
        <f>IF(ISBLANK(CertifiedCrop[[#This Row],[1. Identifiant interne d’exploitation agricole*]]),"",IF(ISERROR(MATCH(CertifiedCrop[[#This Row],[1. Identifiant interne d’exploitation agricole*]],GroupMember[1. Identifiant interne d’exploitation agricole*],0)),FALSE,TRUE))</f>
        <v>1</v>
      </c>
      <c r="K822" s="164" t="b">
        <f t="array" ref="K822">IF(ISBLANK(CertifiedCrop[[#This Row],[2. Produit agricole certifié*]]),"",IF(ISERROR(MATCH(1,(#REF!=CertifiedCrop[[#This Row],[2. Produit agricole certifié*]])*(#REF!=CertifiedCrop[[#This Row],[3. Variété**]]),0)),FALSE,TRUE))</f>
        <v>0</v>
      </c>
      <c r="L822" s="21" t="s">
        <v>667</v>
      </c>
      <c r="M822" s="59" t="s">
        <v>667</v>
      </c>
      <c r="N822" s="59" t="s">
        <v>667</v>
      </c>
      <c r="O822" s="185">
        <f t="shared" si="26"/>
        <v>594.73684210526312</v>
      </c>
      <c r="P822" s="185">
        <f t="shared" si="27"/>
        <v>526.31578947368416</v>
      </c>
      <c r="Q822" s="165" t="str">
        <f ca="1">IFERROR((VLOOKUP(A822,GM_Table,8,FALSE)-SUMIFS(D:D,A:A,A822,B:B,B822,C:C,C822)),"")</f>
        <v/>
      </c>
      <c r="R822" s="165" t="str">
        <f ca="1">IFERROR(CONCATENATE(VLOOKUP(A822,GM_Table,12,FALSE)," ",(VLOOKUP(A822,GM_Table,13,FALSE))),"")</f>
        <v/>
      </c>
    </row>
    <row r="823" spans="1:18" ht="15" x14ac:dyDescent="0.2">
      <c r="A823" s="161" t="s">
        <v>2812</v>
      </c>
      <c r="B823" s="169" t="s">
        <v>2985</v>
      </c>
      <c r="C823" s="169" t="s">
        <v>667</v>
      </c>
      <c r="D823" s="276">
        <v>1.33</v>
      </c>
      <c r="E823" s="285">
        <v>791</v>
      </c>
      <c r="F823" s="285">
        <v>700</v>
      </c>
      <c r="G823" s="171">
        <v>0</v>
      </c>
      <c r="H823" s="172">
        <v>0</v>
      </c>
      <c r="I823" s="173">
        <v>0</v>
      </c>
      <c r="J823" s="164" t="b">
        <f>IF(ISBLANK(CertifiedCrop[[#This Row],[1. Identifiant interne d’exploitation agricole*]]),"",IF(ISERROR(MATCH(CertifiedCrop[[#This Row],[1. Identifiant interne d’exploitation agricole*]],GroupMember[1. Identifiant interne d’exploitation agricole*],0)),FALSE,TRUE))</f>
        <v>1</v>
      </c>
      <c r="K823" s="164" t="b">
        <f t="array" ref="K823">IF(ISBLANK(CertifiedCrop[[#This Row],[2. Produit agricole certifié*]]),"",IF(ISERROR(MATCH(1,(#REF!=CertifiedCrop[[#This Row],[2. Produit agricole certifié*]])*(#REF!=CertifiedCrop[[#This Row],[3. Variété**]]),0)),FALSE,TRUE))</f>
        <v>0</v>
      </c>
      <c r="L823" s="21" t="s">
        <v>667</v>
      </c>
      <c r="M823" s="59" t="s">
        <v>667</v>
      </c>
      <c r="N823" s="59" t="s">
        <v>667</v>
      </c>
      <c r="O823" s="185">
        <f t="shared" si="26"/>
        <v>594.73684210526312</v>
      </c>
      <c r="P823" s="185">
        <f t="shared" si="27"/>
        <v>526.31578947368416</v>
      </c>
      <c r="Q823" s="165" t="str">
        <f ca="1">IFERROR((VLOOKUP(A823,GM_Table,8,FALSE)-SUMIFS(D:D,A:A,A823,B:B,B823,C:C,C823)),"")</f>
        <v/>
      </c>
      <c r="R823" s="165" t="str">
        <f ca="1">IFERROR(CONCATENATE(VLOOKUP(A823,GM_Table,12,FALSE)," ",(VLOOKUP(A823,GM_Table,13,FALSE))),"")</f>
        <v/>
      </c>
    </row>
    <row r="824" spans="1:18" ht="15" x14ac:dyDescent="0.2">
      <c r="A824" s="161" t="s">
        <v>2814</v>
      </c>
      <c r="B824" s="169" t="s">
        <v>2985</v>
      </c>
      <c r="C824" s="169" t="s">
        <v>667</v>
      </c>
      <c r="D824" s="276">
        <v>3.33</v>
      </c>
      <c r="E824" s="285">
        <v>1981</v>
      </c>
      <c r="F824" s="285">
        <v>1881</v>
      </c>
      <c r="G824" s="171">
        <v>0</v>
      </c>
      <c r="H824" s="172">
        <v>0</v>
      </c>
      <c r="I824" s="173">
        <v>0</v>
      </c>
      <c r="J824" s="164" t="b">
        <f>IF(ISBLANK(CertifiedCrop[[#This Row],[1. Identifiant interne d’exploitation agricole*]]),"",IF(ISERROR(MATCH(CertifiedCrop[[#This Row],[1. Identifiant interne d’exploitation agricole*]],GroupMember[1. Identifiant interne d’exploitation agricole*],0)),FALSE,TRUE))</f>
        <v>1</v>
      </c>
      <c r="K824" s="164" t="b">
        <f t="array" ref="K824">IF(ISBLANK(CertifiedCrop[[#This Row],[2. Produit agricole certifié*]]),"",IF(ISERROR(MATCH(1,(#REF!=CertifiedCrop[[#This Row],[2. Produit agricole certifié*]])*(#REF!=CertifiedCrop[[#This Row],[3. Variété**]]),0)),FALSE,TRUE))</f>
        <v>0</v>
      </c>
      <c r="L824" s="21" t="s">
        <v>667</v>
      </c>
      <c r="M824" s="59" t="s">
        <v>667</v>
      </c>
      <c r="N824" s="59" t="s">
        <v>667</v>
      </c>
      <c r="O824" s="185">
        <f t="shared" si="26"/>
        <v>594.89489489489483</v>
      </c>
      <c r="P824" s="185">
        <f t="shared" si="27"/>
        <v>564.8648648648649</v>
      </c>
      <c r="Q824" s="165" t="str">
        <f ca="1">IFERROR((VLOOKUP(A824,GM_Table,8,FALSE)-SUMIFS(D:D,A:A,A824,B:B,B824,C:C,C824)),"")</f>
        <v/>
      </c>
      <c r="R824" s="165" t="str">
        <f ca="1">IFERROR(CONCATENATE(VLOOKUP(A824,GM_Table,12,FALSE)," ",(VLOOKUP(A824,GM_Table,13,FALSE))),"")</f>
        <v/>
      </c>
    </row>
    <row r="825" spans="1:18" ht="15" x14ac:dyDescent="0.2">
      <c r="A825" s="161" t="s">
        <v>2816</v>
      </c>
      <c r="B825" s="169" t="s">
        <v>2985</v>
      </c>
      <c r="C825" s="169" t="s">
        <v>667</v>
      </c>
      <c r="D825" s="276">
        <v>1.1599999999999999</v>
      </c>
      <c r="E825" s="285">
        <v>690</v>
      </c>
      <c r="F825" s="285">
        <v>600</v>
      </c>
      <c r="G825" s="171">
        <v>0</v>
      </c>
      <c r="H825" s="172">
        <v>0</v>
      </c>
      <c r="I825" s="173">
        <v>0</v>
      </c>
      <c r="J825" s="164" t="b">
        <f>IF(ISBLANK(CertifiedCrop[[#This Row],[1. Identifiant interne d’exploitation agricole*]]),"",IF(ISERROR(MATCH(CertifiedCrop[[#This Row],[1. Identifiant interne d’exploitation agricole*]],GroupMember[1. Identifiant interne d’exploitation agricole*],0)),FALSE,TRUE))</f>
        <v>1</v>
      </c>
      <c r="K825" s="164" t="b">
        <f t="array" ref="K825">IF(ISBLANK(CertifiedCrop[[#This Row],[2. Produit agricole certifié*]]),"",IF(ISERROR(MATCH(1,(#REF!=CertifiedCrop[[#This Row],[2. Produit agricole certifié*]])*(#REF!=CertifiedCrop[[#This Row],[3. Variété**]]),0)),FALSE,TRUE))</f>
        <v>0</v>
      </c>
      <c r="L825" s="21" t="s">
        <v>667</v>
      </c>
      <c r="M825" s="59" t="s">
        <v>667</v>
      </c>
      <c r="N825" s="59" t="s">
        <v>667</v>
      </c>
      <c r="O825" s="185">
        <f t="shared" si="26"/>
        <v>594.82758620689663</v>
      </c>
      <c r="P825" s="185">
        <f t="shared" si="27"/>
        <v>517.24137931034488</v>
      </c>
      <c r="Q825" s="165" t="str">
        <f ca="1">IFERROR((VLOOKUP(A825,GM_Table,8,FALSE)-SUMIFS(D:D,A:A,A825,B:B,B825,C:C,C825)),"")</f>
        <v/>
      </c>
      <c r="R825" s="165" t="str">
        <f ca="1">IFERROR(CONCATENATE(VLOOKUP(A825,GM_Table,12,FALSE)," ",(VLOOKUP(A825,GM_Table,13,FALSE))),"")</f>
        <v/>
      </c>
    </row>
    <row r="826" spans="1:18" ht="15" x14ac:dyDescent="0.2">
      <c r="A826" s="161" t="s">
        <v>2819</v>
      </c>
      <c r="B826" s="169" t="s">
        <v>2985</v>
      </c>
      <c r="C826" s="169" t="s">
        <v>667</v>
      </c>
      <c r="D826" s="276">
        <v>1.2</v>
      </c>
      <c r="E826" s="285">
        <v>690</v>
      </c>
      <c r="F826" s="285">
        <v>600</v>
      </c>
      <c r="G826" s="171">
        <v>0</v>
      </c>
      <c r="H826" s="172">
        <v>0</v>
      </c>
      <c r="I826" s="173">
        <v>0</v>
      </c>
      <c r="J826" s="164" t="b">
        <f>IF(ISBLANK(CertifiedCrop[[#This Row],[1. Identifiant interne d’exploitation agricole*]]),"",IF(ISERROR(MATCH(CertifiedCrop[[#This Row],[1. Identifiant interne d’exploitation agricole*]],GroupMember[1. Identifiant interne d’exploitation agricole*],0)),FALSE,TRUE))</f>
        <v>1</v>
      </c>
      <c r="K826" s="164" t="b">
        <f t="array" ref="K826">IF(ISBLANK(CertifiedCrop[[#This Row],[2. Produit agricole certifié*]]),"",IF(ISERROR(MATCH(1,(#REF!=CertifiedCrop[[#This Row],[2. Produit agricole certifié*]])*(#REF!=CertifiedCrop[[#This Row],[3. Variété**]]),0)),FALSE,TRUE))</f>
        <v>0</v>
      </c>
      <c r="L826" s="21" t="s">
        <v>667</v>
      </c>
      <c r="M826" s="59" t="s">
        <v>667</v>
      </c>
      <c r="N826" s="59" t="s">
        <v>667</v>
      </c>
      <c r="O826" s="185">
        <f t="shared" si="26"/>
        <v>575</v>
      </c>
      <c r="P826" s="185">
        <f t="shared" si="27"/>
        <v>500</v>
      </c>
      <c r="Q826" s="165" t="str">
        <f ca="1">IFERROR((VLOOKUP(A826,GM_Table,8,FALSE)-SUMIFS(D:D,A:A,A826,B:B,B826,C:C,C826)),"")</f>
        <v/>
      </c>
      <c r="R826" s="165" t="str">
        <f ca="1">IFERROR(CONCATENATE(VLOOKUP(A826,GM_Table,12,FALSE)," ",(VLOOKUP(A826,GM_Table,13,FALSE))),"")</f>
        <v/>
      </c>
    </row>
    <row r="827" spans="1:18" ht="15" x14ac:dyDescent="0.2">
      <c r="A827" s="161" t="s">
        <v>2822</v>
      </c>
      <c r="B827" s="169" t="s">
        <v>2985</v>
      </c>
      <c r="C827" s="169" t="s">
        <v>667</v>
      </c>
      <c r="D827" s="276">
        <v>1.1399999999999999</v>
      </c>
      <c r="E827" s="285">
        <v>667</v>
      </c>
      <c r="F827" s="285">
        <v>580</v>
      </c>
      <c r="G827" s="171">
        <v>0</v>
      </c>
      <c r="H827" s="172">
        <v>0</v>
      </c>
      <c r="I827" s="173">
        <v>0</v>
      </c>
      <c r="J827" s="164" t="b">
        <f>IF(ISBLANK(CertifiedCrop[[#This Row],[1. Identifiant interne d’exploitation agricole*]]),"",IF(ISERROR(MATCH(CertifiedCrop[[#This Row],[1. Identifiant interne d’exploitation agricole*]],GroupMember[1. Identifiant interne d’exploitation agricole*],0)),FALSE,TRUE))</f>
        <v>1</v>
      </c>
      <c r="K827" s="164" t="b">
        <f t="array" ref="K827">IF(ISBLANK(CertifiedCrop[[#This Row],[2. Produit agricole certifié*]]),"",IF(ISERROR(MATCH(1,(#REF!=CertifiedCrop[[#This Row],[2. Produit agricole certifié*]])*(#REF!=CertifiedCrop[[#This Row],[3. Variété**]]),0)),FALSE,TRUE))</f>
        <v>0</v>
      </c>
      <c r="L827" s="21" t="s">
        <v>667</v>
      </c>
      <c r="M827" s="59" t="s">
        <v>667</v>
      </c>
      <c r="N827" s="59" t="s">
        <v>667</v>
      </c>
      <c r="O827" s="185">
        <f t="shared" si="26"/>
        <v>585.0877192982457</v>
      </c>
      <c r="P827" s="185">
        <f t="shared" si="27"/>
        <v>508.77192982456143</v>
      </c>
      <c r="Q827" s="165" t="str">
        <f ca="1">IFERROR((VLOOKUP(A827,GM_Table,8,FALSE)-SUMIFS(D:D,A:A,A827,B:B,B827,C:C,C827)),"")</f>
        <v/>
      </c>
      <c r="R827" s="165" t="str">
        <f ca="1">IFERROR(CONCATENATE(VLOOKUP(A827,GM_Table,12,FALSE)," ",(VLOOKUP(A827,GM_Table,13,FALSE))),"")</f>
        <v/>
      </c>
    </row>
    <row r="828" spans="1:18" ht="15" x14ac:dyDescent="0.2">
      <c r="A828" s="161" t="s">
        <v>2825</v>
      </c>
      <c r="B828" s="169" t="s">
        <v>2985</v>
      </c>
      <c r="C828" s="169" t="s">
        <v>667</v>
      </c>
      <c r="D828" s="276">
        <v>3.33</v>
      </c>
      <c r="E828" s="285">
        <v>1981</v>
      </c>
      <c r="F828" s="285">
        <v>1881</v>
      </c>
      <c r="G828" s="171">
        <v>0</v>
      </c>
      <c r="H828" s="172">
        <v>0</v>
      </c>
      <c r="I828" s="173">
        <v>0</v>
      </c>
      <c r="J828" s="164" t="b">
        <f>IF(ISBLANK(CertifiedCrop[[#This Row],[1. Identifiant interne d’exploitation agricole*]]),"",IF(ISERROR(MATCH(CertifiedCrop[[#This Row],[1. Identifiant interne d’exploitation agricole*]],GroupMember[1. Identifiant interne d’exploitation agricole*],0)),FALSE,TRUE))</f>
        <v>1</v>
      </c>
      <c r="K828" s="164" t="b">
        <f t="array" ref="K828">IF(ISBLANK(CertifiedCrop[[#This Row],[2. Produit agricole certifié*]]),"",IF(ISERROR(MATCH(1,(#REF!=CertifiedCrop[[#This Row],[2. Produit agricole certifié*]])*(#REF!=CertifiedCrop[[#This Row],[3. Variété**]]),0)),FALSE,TRUE))</f>
        <v>0</v>
      </c>
      <c r="L828" s="21" t="s">
        <v>667</v>
      </c>
      <c r="M828" s="59" t="s">
        <v>667</v>
      </c>
      <c r="N828" s="59" t="s">
        <v>667</v>
      </c>
      <c r="O828" s="185">
        <f t="shared" si="26"/>
        <v>594.89489489489483</v>
      </c>
      <c r="P828" s="185">
        <f t="shared" si="27"/>
        <v>564.8648648648649</v>
      </c>
      <c r="Q828" s="165" t="str">
        <f ca="1">IFERROR((VLOOKUP(A828,GM_Table,8,FALSE)-SUMIFS(D:D,A:A,A828,B:B,B828,C:C,C828)),"")</f>
        <v/>
      </c>
      <c r="R828" s="165" t="str">
        <f ca="1">IFERROR(CONCATENATE(VLOOKUP(A828,GM_Table,12,FALSE)," ",(VLOOKUP(A828,GM_Table,13,FALSE))),"")</f>
        <v/>
      </c>
    </row>
    <row r="829" spans="1:18" ht="15" x14ac:dyDescent="0.2">
      <c r="A829" s="161" t="s">
        <v>2828</v>
      </c>
      <c r="B829" s="169" t="s">
        <v>2985</v>
      </c>
      <c r="C829" s="169" t="s">
        <v>667</v>
      </c>
      <c r="D829" s="276">
        <v>2.44</v>
      </c>
      <c r="E829" s="285">
        <v>1451</v>
      </c>
      <c r="F829" s="285">
        <v>1351</v>
      </c>
      <c r="G829" s="171">
        <v>0</v>
      </c>
      <c r="H829" s="172">
        <v>0</v>
      </c>
      <c r="I829" s="173">
        <v>0</v>
      </c>
      <c r="J829" s="164" t="b">
        <f>IF(ISBLANK(CertifiedCrop[[#This Row],[1. Identifiant interne d’exploitation agricole*]]),"",IF(ISERROR(MATCH(CertifiedCrop[[#This Row],[1. Identifiant interne d’exploitation agricole*]],GroupMember[1. Identifiant interne d’exploitation agricole*],0)),FALSE,TRUE))</f>
        <v>1</v>
      </c>
      <c r="K829" s="164" t="b">
        <f t="array" ref="K829">IF(ISBLANK(CertifiedCrop[[#This Row],[2. Produit agricole certifié*]]),"",IF(ISERROR(MATCH(1,(#REF!=CertifiedCrop[[#This Row],[2. Produit agricole certifié*]])*(#REF!=CertifiedCrop[[#This Row],[3. Variété**]]),0)),FALSE,TRUE))</f>
        <v>0</v>
      </c>
      <c r="L829" s="21" t="s">
        <v>667</v>
      </c>
      <c r="M829" s="59" t="s">
        <v>667</v>
      </c>
      <c r="N829" s="59" t="s">
        <v>667</v>
      </c>
      <c r="O829" s="185">
        <f t="shared" si="26"/>
        <v>594.67213114754099</v>
      </c>
      <c r="P829" s="185">
        <f t="shared" si="27"/>
        <v>553.68852459016398</v>
      </c>
      <c r="Q829" s="165" t="str">
        <f ca="1">IFERROR((VLOOKUP(A829,GM_Table,8,FALSE)-SUMIFS(D:D,A:A,A829,B:B,B829,C:C,C829)),"")</f>
        <v/>
      </c>
      <c r="R829" s="165" t="str">
        <f ca="1">IFERROR(CONCATENATE(VLOOKUP(A829,GM_Table,12,FALSE)," ",(VLOOKUP(A829,GM_Table,13,FALSE))),"")</f>
        <v/>
      </c>
    </row>
    <row r="830" spans="1:18" ht="15" x14ac:dyDescent="0.2">
      <c r="A830" s="161" t="s">
        <v>2830</v>
      </c>
      <c r="B830" s="169" t="s">
        <v>2985</v>
      </c>
      <c r="C830" s="169" t="s">
        <v>667</v>
      </c>
      <c r="D830" s="276">
        <v>1.08</v>
      </c>
      <c r="E830" s="285">
        <v>642</v>
      </c>
      <c r="F830" s="285">
        <v>560</v>
      </c>
      <c r="G830" s="171">
        <v>0</v>
      </c>
      <c r="H830" s="172">
        <v>0</v>
      </c>
      <c r="I830" s="173">
        <v>0</v>
      </c>
      <c r="J830" s="164" t="b">
        <f>IF(ISBLANK(CertifiedCrop[[#This Row],[1. Identifiant interne d’exploitation agricole*]]),"",IF(ISERROR(MATCH(CertifiedCrop[[#This Row],[1. Identifiant interne d’exploitation agricole*]],GroupMember[1. Identifiant interne d’exploitation agricole*],0)),FALSE,TRUE))</f>
        <v>1</v>
      </c>
      <c r="K830" s="164" t="b">
        <f t="array" ref="K830">IF(ISBLANK(CertifiedCrop[[#This Row],[2. Produit agricole certifié*]]),"",IF(ISERROR(MATCH(1,(#REF!=CertifiedCrop[[#This Row],[2. Produit agricole certifié*]])*(#REF!=CertifiedCrop[[#This Row],[3. Variété**]]),0)),FALSE,TRUE))</f>
        <v>0</v>
      </c>
      <c r="L830" s="21" t="s">
        <v>667</v>
      </c>
      <c r="M830" s="59" t="s">
        <v>667</v>
      </c>
      <c r="N830" s="59" t="s">
        <v>667</v>
      </c>
      <c r="O830" s="185">
        <f t="shared" si="26"/>
        <v>594.44444444444446</v>
      </c>
      <c r="P830" s="185">
        <f t="shared" si="27"/>
        <v>518.51851851851848</v>
      </c>
      <c r="Q830" s="165" t="str">
        <f ca="1">IFERROR((VLOOKUP(A830,GM_Table,8,FALSE)-SUMIFS(D:D,A:A,A830,B:B,B830,C:C,C830)),"")</f>
        <v/>
      </c>
      <c r="R830" s="165" t="str">
        <f ca="1">IFERROR(CONCATENATE(VLOOKUP(A830,GM_Table,12,FALSE)," ",(VLOOKUP(A830,GM_Table,13,FALSE))),"")</f>
        <v/>
      </c>
    </row>
    <row r="831" spans="1:18" ht="15" x14ac:dyDescent="0.2">
      <c r="A831" s="161" t="s">
        <v>2834</v>
      </c>
      <c r="B831" s="169" t="s">
        <v>2985</v>
      </c>
      <c r="C831" s="169" t="s">
        <v>667</v>
      </c>
      <c r="D831" s="276">
        <v>3.09</v>
      </c>
      <c r="E831" s="285">
        <v>1850</v>
      </c>
      <c r="F831" s="285">
        <v>1700</v>
      </c>
      <c r="G831" s="171">
        <v>0</v>
      </c>
      <c r="H831" s="172">
        <v>0</v>
      </c>
      <c r="I831" s="173">
        <v>0</v>
      </c>
      <c r="J831" s="164" t="b">
        <f>IF(ISBLANK(CertifiedCrop[[#This Row],[1. Identifiant interne d’exploitation agricole*]]),"",IF(ISERROR(MATCH(CertifiedCrop[[#This Row],[1. Identifiant interne d’exploitation agricole*]],GroupMember[1. Identifiant interne d’exploitation agricole*],0)),FALSE,TRUE))</f>
        <v>1</v>
      </c>
      <c r="K831" s="164" t="b">
        <f t="array" ref="K831">IF(ISBLANK(CertifiedCrop[[#This Row],[2. Produit agricole certifié*]]),"",IF(ISERROR(MATCH(1,(#REF!=CertifiedCrop[[#This Row],[2. Produit agricole certifié*]])*(#REF!=CertifiedCrop[[#This Row],[3. Variété**]]),0)),FALSE,TRUE))</f>
        <v>0</v>
      </c>
      <c r="L831" s="21" t="s">
        <v>667</v>
      </c>
      <c r="M831" s="59" t="s">
        <v>667</v>
      </c>
      <c r="N831" s="59" t="s">
        <v>667</v>
      </c>
      <c r="O831" s="185">
        <f t="shared" si="26"/>
        <v>598.70550161812298</v>
      </c>
      <c r="P831" s="185">
        <f t="shared" si="27"/>
        <v>550.16181229773463</v>
      </c>
      <c r="Q831" s="165" t="str">
        <f ca="1">IFERROR((VLOOKUP(A831,GM_Table,8,FALSE)-SUMIFS(D:D,A:A,A831,B:B,B831,C:C,C831)),"")</f>
        <v/>
      </c>
      <c r="R831" s="165" t="str">
        <f ca="1">IFERROR(CONCATENATE(VLOOKUP(A831,GM_Table,12,FALSE)," ",(VLOOKUP(A831,GM_Table,13,FALSE))),"")</f>
        <v/>
      </c>
    </row>
    <row r="832" spans="1:18" ht="15" x14ac:dyDescent="0.2">
      <c r="A832" s="155" t="s">
        <v>2838</v>
      </c>
      <c r="B832" s="169" t="s">
        <v>2985</v>
      </c>
      <c r="C832" s="169" t="s">
        <v>2986</v>
      </c>
      <c r="D832" s="276">
        <v>3.12</v>
      </c>
      <c r="E832" s="282">
        <v>1758</v>
      </c>
      <c r="F832" s="284">
        <v>1700</v>
      </c>
      <c r="G832" s="171">
        <v>0</v>
      </c>
      <c r="H832" s="175">
        <v>0</v>
      </c>
      <c r="I832" s="173">
        <v>0</v>
      </c>
      <c r="J832" s="164" t="b">
        <f>IF(ISBLANK(CertifiedCrop[[#This Row],[1. Identifiant interne d’exploitation agricole*]]),"",IF(ISERROR(MATCH(CertifiedCrop[[#This Row],[1. Identifiant interne d’exploitation agricole*]],GroupMember[1. Identifiant interne d’exploitation agricole*],0)),FALSE,TRUE))</f>
        <v>1</v>
      </c>
      <c r="K832" s="164" t="b">
        <f t="array" ref="K832">IF(ISBLANK(CertifiedCrop[[#This Row],[2. Produit agricole certifié*]]),"",IF(ISERROR(MATCH(1,(#REF!=CertifiedCrop[[#This Row],[2. Produit agricole certifié*]])*(#REF!=CertifiedCrop[[#This Row],[3. Variété**]]),0)),FALSE,TRUE))</f>
        <v>0</v>
      </c>
      <c r="L832" s="21" t="s">
        <v>667</v>
      </c>
      <c r="M832" s="59" t="s">
        <v>667</v>
      </c>
      <c r="N832" s="59" t="s">
        <v>667</v>
      </c>
      <c r="O832" s="185">
        <f t="shared" si="26"/>
        <v>563.46153846153845</v>
      </c>
      <c r="P832" s="185">
        <f t="shared" si="27"/>
        <v>544.8717948717948</v>
      </c>
      <c r="Q832" s="165" t="str">
        <f ca="1">IFERROR((VLOOKUP(A832,GM_Table,8,FALSE)-SUMIFS(D:D,A:A,A832,B:B,B832,C:C,C832)),"")</f>
        <v/>
      </c>
      <c r="R832" s="165" t="str">
        <f ca="1">IFERROR(CONCATENATE(VLOOKUP(A832,GM_Table,12,FALSE)," ",(VLOOKUP(A832,GM_Table,13,FALSE))),"")</f>
        <v/>
      </c>
    </row>
    <row r="833" spans="1:18" ht="15" x14ac:dyDescent="0.2">
      <c r="A833" s="155" t="s">
        <v>2843</v>
      </c>
      <c r="B833" s="169" t="s">
        <v>2985</v>
      </c>
      <c r="C833" s="169" t="s">
        <v>2986</v>
      </c>
      <c r="D833" s="276">
        <v>2.4300000000000002</v>
      </c>
      <c r="E833" s="282">
        <v>1445</v>
      </c>
      <c r="F833" s="284">
        <v>1344</v>
      </c>
      <c r="G833" s="171">
        <v>0</v>
      </c>
      <c r="H833" s="175">
        <v>0</v>
      </c>
      <c r="I833" s="173">
        <v>0</v>
      </c>
      <c r="J833" s="164" t="b">
        <f>IF(ISBLANK(CertifiedCrop[[#This Row],[1. Identifiant interne d’exploitation agricole*]]),"",IF(ISERROR(MATCH(CertifiedCrop[[#This Row],[1. Identifiant interne d’exploitation agricole*]],GroupMember[1. Identifiant interne d’exploitation agricole*],0)),FALSE,TRUE))</f>
        <v>1</v>
      </c>
      <c r="K833" s="164" t="b">
        <f t="array" ref="K833">IF(ISBLANK(CertifiedCrop[[#This Row],[2. Produit agricole certifié*]]),"",IF(ISERROR(MATCH(1,(#REF!=CertifiedCrop[[#This Row],[2. Produit agricole certifié*]])*(#REF!=CertifiedCrop[[#This Row],[3. Variété**]]),0)),FALSE,TRUE))</f>
        <v>0</v>
      </c>
      <c r="L833" s="21" t="s">
        <v>667</v>
      </c>
      <c r="M833" s="59" t="s">
        <v>667</v>
      </c>
      <c r="N833" s="59" t="s">
        <v>667</v>
      </c>
      <c r="O833" s="185">
        <f t="shared" si="26"/>
        <v>594.65020576131678</v>
      </c>
      <c r="P833" s="185">
        <f t="shared" si="27"/>
        <v>553.08641975308637</v>
      </c>
      <c r="Q833" s="165" t="str">
        <f ca="1">IFERROR((VLOOKUP(A833,GM_Table,8,FALSE)-SUMIFS(D:D,A:A,A833,B:B,B833,C:C,C833)),"")</f>
        <v/>
      </c>
      <c r="R833" s="165" t="str">
        <f ca="1">IFERROR(CONCATENATE(VLOOKUP(A833,GM_Table,12,FALSE)," ",(VLOOKUP(A833,GM_Table,13,FALSE))),"")</f>
        <v/>
      </c>
    </row>
    <row r="834" spans="1:18" ht="15" x14ac:dyDescent="0.2">
      <c r="A834" s="155" t="s">
        <v>2847</v>
      </c>
      <c r="B834" s="169" t="s">
        <v>2985</v>
      </c>
      <c r="C834" s="169" t="s">
        <v>2986</v>
      </c>
      <c r="D834" s="276">
        <v>1.5</v>
      </c>
      <c r="E834" s="282">
        <v>892</v>
      </c>
      <c r="F834" s="284">
        <v>792</v>
      </c>
      <c r="G834" s="171">
        <v>0</v>
      </c>
      <c r="H834" s="175">
        <v>0</v>
      </c>
      <c r="I834" s="173">
        <v>0</v>
      </c>
      <c r="J834" s="164" t="b">
        <f>IF(ISBLANK(CertifiedCrop[[#This Row],[1. Identifiant interne d’exploitation agricole*]]),"",IF(ISERROR(MATCH(CertifiedCrop[[#This Row],[1. Identifiant interne d’exploitation agricole*]],GroupMember[1. Identifiant interne d’exploitation agricole*],0)),FALSE,TRUE))</f>
        <v>1</v>
      </c>
      <c r="K834" s="164" t="b">
        <f t="array" ref="K834">IF(ISBLANK(CertifiedCrop[[#This Row],[2. Produit agricole certifié*]]),"",IF(ISERROR(MATCH(1,(#REF!=CertifiedCrop[[#This Row],[2. Produit agricole certifié*]])*(#REF!=CertifiedCrop[[#This Row],[3. Variété**]]),0)),FALSE,TRUE))</f>
        <v>0</v>
      </c>
      <c r="L834" s="21" t="s">
        <v>667</v>
      </c>
      <c r="M834" s="59" t="s">
        <v>667</v>
      </c>
      <c r="N834" s="59" t="s">
        <v>667</v>
      </c>
      <c r="O834" s="185">
        <f t="shared" si="26"/>
        <v>594.66666666666663</v>
      </c>
      <c r="P834" s="185">
        <f t="shared" si="27"/>
        <v>528</v>
      </c>
      <c r="Q834" s="165" t="str">
        <f ca="1">IFERROR((VLOOKUP(A834,GM_Table,8,FALSE)-SUMIFS(D:D,A:A,A834,B:B,B834,C:C,C834)),"")</f>
        <v/>
      </c>
      <c r="R834" s="165" t="str">
        <f ca="1">IFERROR(CONCATENATE(VLOOKUP(A834,GM_Table,12,FALSE)," ",(VLOOKUP(A834,GM_Table,13,FALSE))),"")</f>
        <v/>
      </c>
    </row>
    <row r="835" spans="1:18" ht="15" x14ac:dyDescent="0.2">
      <c r="A835" s="155" t="s">
        <v>2850</v>
      </c>
      <c r="B835" s="169" t="s">
        <v>2985</v>
      </c>
      <c r="C835" s="169" t="s">
        <v>2986</v>
      </c>
      <c r="D835" s="276">
        <v>0.81</v>
      </c>
      <c r="E835" s="282">
        <v>481</v>
      </c>
      <c r="F835" s="284">
        <v>450</v>
      </c>
      <c r="G835" s="171">
        <v>0</v>
      </c>
      <c r="H835" s="175">
        <v>0</v>
      </c>
      <c r="I835" s="173">
        <v>0</v>
      </c>
      <c r="J835" s="164" t="b">
        <f>IF(ISBLANK(CertifiedCrop[[#This Row],[1. Identifiant interne d’exploitation agricole*]]),"",IF(ISERROR(MATCH(CertifiedCrop[[#This Row],[1. Identifiant interne d’exploitation agricole*]],GroupMember[1. Identifiant interne d’exploitation agricole*],0)),FALSE,TRUE))</f>
        <v>1</v>
      </c>
      <c r="K835" s="164" t="b">
        <f t="array" ref="K835">IF(ISBLANK(CertifiedCrop[[#This Row],[2. Produit agricole certifié*]]),"",IF(ISERROR(MATCH(1,(#REF!=CertifiedCrop[[#This Row],[2. Produit agricole certifié*]])*(#REF!=CertifiedCrop[[#This Row],[3. Variété**]]),0)),FALSE,TRUE))</f>
        <v>0</v>
      </c>
      <c r="L835" s="21" t="s">
        <v>667</v>
      </c>
      <c r="M835" s="59" t="s">
        <v>667</v>
      </c>
      <c r="N835" s="59" t="s">
        <v>667</v>
      </c>
      <c r="O835" s="185">
        <f t="shared" si="26"/>
        <v>593.82716049382714</v>
      </c>
      <c r="P835" s="185">
        <f t="shared" si="27"/>
        <v>555.55555555555554</v>
      </c>
      <c r="Q835" s="165" t="str">
        <f ca="1">IFERROR((VLOOKUP(A835,GM_Table,8,FALSE)-SUMIFS(D:D,A:A,A835,B:B,B835,C:C,C835)),"")</f>
        <v/>
      </c>
      <c r="R835" s="165" t="str">
        <f ca="1">IFERROR(CONCATENATE(VLOOKUP(A835,GM_Table,12,FALSE)," ",(VLOOKUP(A835,GM_Table,13,FALSE))),"")</f>
        <v/>
      </c>
    </row>
    <row r="836" spans="1:18" ht="15" x14ac:dyDescent="0.2">
      <c r="A836" s="155" t="s">
        <v>2853</v>
      </c>
      <c r="B836" s="169" t="s">
        <v>2985</v>
      </c>
      <c r="C836" s="169" t="s">
        <v>2986</v>
      </c>
      <c r="D836" s="276">
        <v>1.35</v>
      </c>
      <c r="E836" s="282">
        <v>803</v>
      </c>
      <c r="F836" s="284">
        <v>706</v>
      </c>
      <c r="G836" s="171">
        <v>0</v>
      </c>
      <c r="H836" s="175">
        <v>0</v>
      </c>
      <c r="I836" s="173">
        <v>0</v>
      </c>
      <c r="J836" s="164" t="b">
        <f>IF(ISBLANK(CertifiedCrop[[#This Row],[1. Identifiant interne d’exploitation agricole*]]),"",IF(ISERROR(MATCH(CertifiedCrop[[#This Row],[1. Identifiant interne d’exploitation agricole*]],GroupMember[1. Identifiant interne d’exploitation agricole*],0)),FALSE,TRUE))</f>
        <v>1</v>
      </c>
      <c r="K836" s="164" t="b">
        <f t="array" ref="K836">IF(ISBLANK(CertifiedCrop[[#This Row],[2. Produit agricole certifié*]]),"",IF(ISERROR(MATCH(1,(#REF!=CertifiedCrop[[#This Row],[2. Produit agricole certifié*]])*(#REF!=CertifiedCrop[[#This Row],[3. Variété**]]),0)),FALSE,TRUE))</f>
        <v>0</v>
      </c>
      <c r="L836" s="21" t="s">
        <v>667</v>
      </c>
      <c r="M836" s="59" t="s">
        <v>667</v>
      </c>
      <c r="N836" s="59" t="s">
        <v>667</v>
      </c>
      <c r="O836" s="185">
        <f t="shared" si="26"/>
        <v>594.81481481481478</v>
      </c>
      <c r="P836" s="185">
        <f t="shared" si="27"/>
        <v>522.96296296296293</v>
      </c>
      <c r="Q836" s="165" t="str">
        <f ca="1">IFERROR((VLOOKUP(A836,GM_Table,8,FALSE)-SUMIFS(D:D,A:A,A836,B:B,B836,C:C,C836)),"")</f>
        <v/>
      </c>
      <c r="R836" s="165" t="str">
        <f ca="1">IFERROR(CONCATENATE(VLOOKUP(A836,GM_Table,12,FALSE)," ",(VLOOKUP(A836,GM_Table,13,FALSE))),"")</f>
        <v/>
      </c>
    </row>
    <row r="837" spans="1:18" ht="15" x14ac:dyDescent="0.2">
      <c r="A837" s="155" t="s">
        <v>2856</v>
      </c>
      <c r="B837" s="169" t="s">
        <v>2985</v>
      </c>
      <c r="C837" s="169" t="s">
        <v>2986</v>
      </c>
      <c r="D837" s="276">
        <v>0.65</v>
      </c>
      <c r="E837" s="282">
        <v>386</v>
      </c>
      <c r="F837" s="284">
        <v>350</v>
      </c>
      <c r="G837" s="171">
        <v>0</v>
      </c>
      <c r="H837" s="175">
        <v>0</v>
      </c>
      <c r="I837" s="173">
        <v>0</v>
      </c>
      <c r="J837" s="164" t="b">
        <f>IF(ISBLANK(CertifiedCrop[[#This Row],[1. Identifiant interne d’exploitation agricole*]]),"",IF(ISERROR(MATCH(CertifiedCrop[[#This Row],[1. Identifiant interne d’exploitation agricole*]],GroupMember[1. Identifiant interne d’exploitation agricole*],0)),FALSE,TRUE))</f>
        <v>1</v>
      </c>
      <c r="K837" s="164" t="b">
        <f t="array" ref="K837">IF(ISBLANK(CertifiedCrop[[#This Row],[2. Produit agricole certifié*]]),"",IF(ISERROR(MATCH(1,(#REF!=CertifiedCrop[[#This Row],[2. Produit agricole certifié*]])*(#REF!=CertifiedCrop[[#This Row],[3. Variété**]]),0)),FALSE,TRUE))</f>
        <v>0</v>
      </c>
      <c r="L837" s="21" t="s">
        <v>667</v>
      </c>
      <c r="M837" s="59" t="s">
        <v>667</v>
      </c>
      <c r="N837" s="59" t="s">
        <v>667</v>
      </c>
      <c r="O837" s="185">
        <f t="shared" si="26"/>
        <v>593.84615384615381</v>
      </c>
      <c r="P837" s="185">
        <f t="shared" si="27"/>
        <v>538.46153846153845</v>
      </c>
      <c r="Q837" s="165" t="str">
        <f ca="1">IFERROR((VLOOKUP(A837,GM_Table,8,FALSE)-SUMIFS(D:D,A:A,A837,B:B,B837,C:C,C837)),"")</f>
        <v/>
      </c>
      <c r="R837" s="165" t="str">
        <f ca="1">IFERROR(CONCATENATE(VLOOKUP(A837,GM_Table,12,FALSE)," ",(VLOOKUP(A837,GM_Table,13,FALSE))),"")</f>
        <v/>
      </c>
    </row>
    <row r="838" spans="1:18" ht="15" x14ac:dyDescent="0.2">
      <c r="A838" s="155" t="s">
        <v>2859</v>
      </c>
      <c r="B838" s="169" t="s">
        <v>2985</v>
      </c>
      <c r="C838" s="169" t="s">
        <v>2986</v>
      </c>
      <c r="D838" s="276">
        <v>1.6</v>
      </c>
      <c r="E838" s="282">
        <v>952</v>
      </c>
      <c r="F838" s="284">
        <v>850</v>
      </c>
      <c r="G838" s="171">
        <v>0</v>
      </c>
      <c r="H838" s="175">
        <v>0</v>
      </c>
      <c r="I838" s="173">
        <v>0</v>
      </c>
      <c r="J838" s="164" t="b">
        <f>IF(ISBLANK(CertifiedCrop[[#This Row],[1. Identifiant interne d’exploitation agricole*]]),"",IF(ISERROR(MATCH(CertifiedCrop[[#This Row],[1. Identifiant interne d’exploitation agricole*]],GroupMember[1. Identifiant interne d’exploitation agricole*],0)),FALSE,TRUE))</f>
        <v>1</v>
      </c>
      <c r="K838" s="164" t="b">
        <f t="array" ref="K838">IF(ISBLANK(CertifiedCrop[[#This Row],[2. Produit agricole certifié*]]),"",IF(ISERROR(MATCH(1,(#REF!=CertifiedCrop[[#This Row],[2. Produit agricole certifié*]])*(#REF!=CertifiedCrop[[#This Row],[3. Variété**]]),0)),FALSE,TRUE))</f>
        <v>0</v>
      </c>
      <c r="L838" s="21" t="s">
        <v>667</v>
      </c>
      <c r="M838" s="59" t="s">
        <v>667</v>
      </c>
      <c r="N838" s="59" t="s">
        <v>667</v>
      </c>
      <c r="O838" s="185">
        <f t="shared" si="26"/>
        <v>595</v>
      </c>
      <c r="P838" s="185">
        <f t="shared" si="27"/>
        <v>531.25</v>
      </c>
      <c r="Q838" s="165" t="str">
        <f ca="1">IFERROR((VLOOKUP(A838,GM_Table,8,FALSE)-SUMIFS(D:D,A:A,A838,B:B,B838,C:C,C838)),"")</f>
        <v/>
      </c>
      <c r="R838" s="165" t="str">
        <f ca="1">IFERROR(CONCATENATE(VLOOKUP(A838,GM_Table,12,FALSE)," ",(VLOOKUP(A838,GM_Table,13,FALSE))),"")</f>
        <v/>
      </c>
    </row>
    <row r="839" spans="1:18" ht="15" x14ac:dyDescent="0.2">
      <c r="A839" s="155" t="s">
        <v>2863</v>
      </c>
      <c r="B839" s="169" t="s">
        <v>2985</v>
      </c>
      <c r="C839" s="169" t="s">
        <v>2986</v>
      </c>
      <c r="D839" s="276">
        <v>2.33</v>
      </c>
      <c r="E839" s="282">
        <v>1386</v>
      </c>
      <c r="F839" s="284">
        <v>1300</v>
      </c>
      <c r="G839" s="171">
        <v>0</v>
      </c>
      <c r="H839" s="175">
        <v>0</v>
      </c>
      <c r="I839" s="173">
        <v>0</v>
      </c>
      <c r="J839" s="164" t="b">
        <f>IF(ISBLANK(CertifiedCrop[[#This Row],[1. Identifiant interne d’exploitation agricole*]]),"",IF(ISERROR(MATCH(CertifiedCrop[[#This Row],[1. Identifiant interne d’exploitation agricole*]],GroupMember[1. Identifiant interne d’exploitation agricole*],0)),FALSE,TRUE))</f>
        <v>1</v>
      </c>
      <c r="K839" s="164" t="b">
        <f t="array" ref="K839">IF(ISBLANK(CertifiedCrop[[#This Row],[2. Produit agricole certifié*]]),"",IF(ISERROR(MATCH(1,(#REF!=CertifiedCrop[[#This Row],[2. Produit agricole certifié*]])*(#REF!=CertifiedCrop[[#This Row],[3. Variété**]]),0)),FALSE,TRUE))</f>
        <v>0</v>
      </c>
      <c r="L839" s="21" t="s">
        <v>667</v>
      </c>
      <c r="M839" s="59" t="s">
        <v>667</v>
      </c>
      <c r="N839" s="59" t="s">
        <v>667</v>
      </c>
      <c r="O839" s="185">
        <f t="shared" si="26"/>
        <v>594.84978540772534</v>
      </c>
      <c r="P839" s="185">
        <f t="shared" si="27"/>
        <v>557.93991416309007</v>
      </c>
      <c r="Q839" s="165" t="str">
        <f ca="1">IFERROR((VLOOKUP(A839,GM_Table,8,FALSE)-SUMIFS(D:D,A:A,A839,B:B,B839,C:C,C839)),"")</f>
        <v/>
      </c>
      <c r="R839" s="165" t="str">
        <f ca="1">IFERROR(CONCATENATE(VLOOKUP(A839,GM_Table,12,FALSE)," ",(VLOOKUP(A839,GM_Table,13,FALSE))),"")</f>
        <v/>
      </c>
    </row>
    <row r="840" spans="1:18" ht="15" x14ac:dyDescent="0.2">
      <c r="A840" s="155" t="s">
        <v>2867</v>
      </c>
      <c r="B840" s="169" t="s">
        <v>2985</v>
      </c>
      <c r="C840" s="169" t="s">
        <v>2986</v>
      </c>
      <c r="D840" s="276">
        <v>1.81</v>
      </c>
      <c r="E840" s="282">
        <v>1076</v>
      </c>
      <c r="F840" s="284">
        <v>976</v>
      </c>
      <c r="G840" s="171">
        <v>0</v>
      </c>
      <c r="H840" s="175">
        <v>0</v>
      </c>
      <c r="I840" s="173">
        <v>0</v>
      </c>
      <c r="J840" s="164" t="b">
        <f>IF(ISBLANK(CertifiedCrop[[#This Row],[1. Identifiant interne d’exploitation agricole*]]),"",IF(ISERROR(MATCH(CertifiedCrop[[#This Row],[1. Identifiant interne d’exploitation agricole*]],GroupMember[1. Identifiant interne d’exploitation agricole*],0)),FALSE,TRUE))</f>
        <v>1</v>
      </c>
      <c r="K840" s="164" t="b">
        <f t="array" ref="K840">IF(ISBLANK(CertifiedCrop[[#This Row],[2. Produit agricole certifié*]]),"",IF(ISERROR(MATCH(1,(#REF!=CertifiedCrop[[#This Row],[2. Produit agricole certifié*]])*(#REF!=CertifiedCrop[[#This Row],[3. Variété**]]),0)),FALSE,TRUE))</f>
        <v>0</v>
      </c>
      <c r="L840" s="21" t="s">
        <v>667</v>
      </c>
      <c r="M840" s="59" t="s">
        <v>667</v>
      </c>
      <c r="N840" s="59" t="s">
        <v>667</v>
      </c>
      <c r="O840" s="185">
        <f t="shared" si="26"/>
        <v>594.47513812154693</v>
      </c>
      <c r="P840" s="185">
        <f t="shared" si="27"/>
        <v>539.22651933701661</v>
      </c>
      <c r="Q840" s="165" t="str">
        <f ca="1">IFERROR((VLOOKUP(A840,GM_Table,8,FALSE)-SUMIFS(D:D,A:A,A840,B:B,B840,C:C,C840)),"")</f>
        <v/>
      </c>
      <c r="R840" s="165" t="str">
        <f ca="1">IFERROR(CONCATENATE(VLOOKUP(A840,GM_Table,12,FALSE)," ",(VLOOKUP(A840,GM_Table,13,FALSE))),"")</f>
        <v/>
      </c>
    </row>
    <row r="841" spans="1:18" ht="15" x14ac:dyDescent="0.2">
      <c r="A841" s="155" t="s">
        <v>2872</v>
      </c>
      <c r="B841" s="169" t="s">
        <v>2985</v>
      </c>
      <c r="C841" s="169" t="s">
        <v>2986</v>
      </c>
      <c r="D841" s="276">
        <v>2.92</v>
      </c>
      <c r="E841" s="282">
        <v>1737</v>
      </c>
      <c r="F841" s="284">
        <v>1637</v>
      </c>
      <c r="G841" s="171">
        <v>0</v>
      </c>
      <c r="H841" s="175">
        <v>0</v>
      </c>
      <c r="I841" s="173">
        <v>0</v>
      </c>
      <c r="J841" s="164" t="b">
        <f>IF(ISBLANK(CertifiedCrop[[#This Row],[1. Identifiant interne d’exploitation agricole*]]),"",IF(ISERROR(MATCH(CertifiedCrop[[#This Row],[1. Identifiant interne d’exploitation agricole*]],GroupMember[1. Identifiant interne d’exploitation agricole*],0)),FALSE,TRUE))</f>
        <v>1</v>
      </c>
      <c r="K841" s="164" t="b">
        <f t="array" ref="K841">IF(ISBLANK(CertifiedCrop[[#This Row],[2. Produit agricole certifié*]]),"",IF(ISERROR(MATCH(1,(#REF!=CertifiedCrop[[#This Row],[2. Produit agricole certifié*]])*(#REF!=CertifiedCrop[[#This Row],[3. Variété**]]),0)),FALSE,TRUE))</f>
        <v>0</v>
      </c>
      <c r="L841" s="21" t="s">
        <v>667</v>
      </c>
      <c r="M841" s="59" t="s">
        <v>667</v>
      </c>
      <c r="N841" s="59" t="s">
        <v>667</v>
      </c>
      <c r="O841" s="185">
        <f t="shared" si="26"/>
        <v>594.8630136986302</v>
      </c>
      <c r="P841" s="185">
        <f t="shared" si="27"/>
        <v>560.61643835616439</v>
      </c>
      <c r="Q841" s="165" t="str">
        <f ca="1">IFERROR((VLOOKUP(A841,GM_Table,8,FALSE)-SUMIFS(D:D,A:A,A841,B:B,B841,C:C,C841)),"")</f>
        <v/>
      </c>
      <c r="R841" s="165" t="str">
        <f ca="1">IFERROR(CONCATENATE(VLOOKUP(A841,GM_Table,12,FALSE)," ",(VLOOKUP(A841,GM_Table,13,FALSE))),"")</f>
        <v/>
      </c>
    </row>
    <row r="842" spans="1:18" ht="15" x14ac:dyDescent="0.2">
      <c r="A842" s="155" t="s">
        <v>2875</v>
      </c>
      <c r="B842" s="169" t="s">
        <v>2985</v>
      </c>
      <c r="C842" s="169" t="s">
        <v>2986</v>
      </c>
      <c r="D842" s="276">
        <v>1.26</v>
      </c>
      <c r="E842" s="282">
        <v>745</v>
      </c>
      <c r="F842" s="284">
        <v>650</v>
      </c>
      <c r="G842" s="171">
        <v>0</v>
      </c>
      <c r="H842" s="175">
        <v>0</v>
      </c>
      <c r="I842" s="173">
        <v>0</v>
      </c>
      <c r="J842" s="164" t="b">
        <f>IF(ISBLANK(CertifiedCrop[[#This Row],[1. Identifiant interne d’exploitation agricole*]]),"",IF(ISERROR(MATCH(CertifiedCrop[[#This Row],[1. Identifiant interne d’exploitation agricole*]],GroupMember[1. Identifiant interne d’exploitation agricole*],0)),FALSE,TRUE))</f>
        <v>1</v>
      </c>
      <c r="K842" s="164" t="b">
        <f t="array" ref="K842">IF(ISBLANK(CertifiedCrop[[#This Row],[2. Produit agricole certifié*]]),"",IF(ISERROR(MATCH(1,(#REF!=CertifiedCrop[[#This Row],[2. Produit agricole certifié*]])*(#REF!=CertifiedCrop[[#This Row],[3. Variété**]]),0)),FALSE,TRUE))</f>
        <v>0</v>
      </c>
      <c r="L842" s="21" t="s">
        <v>667</v>
      </c>
      <c r="M842" s="59" t="s">
        <v>667</v>
      </c>
      <c r="N842" s="59" t="s">
        <v>667</v>
      </c>
      <c r="O842" s="185">
        <f t="shared" si="26"/>
        <v>591.26984126984132</v>
      </c>
      <c r="P842" s="185">
        <f t="shared" si="27"/>
        <v>515.8730158730159</v>
      </c>
      <c r="Q842" s="165" t="str">
        <f ca="1">IFERROR((VLOOKUP(A842,GM_Table,8,FALSE)-SUMIFS(D:D,A:A,A842,B:B,B842,C:C,C842)),"")</f>
        <v/>
      </c>
      <c r="R842" s="165" t="str">
        <f ca="1">IFERROR(CONCATENATE(VLOOKUP(A842,GM_Table,12,FALSE)," ",(VLOOKUP(A842,GM_Table,13,FALSE))),"")</f>
        <v/>
      </c>
    </row>
    <row r="843" spans="1:18" ht="15" x14ac:dyDescent="0.2">
      <c r="A843" s="155" t="s">
        <v>2880</v>
      </c>
      <c r="B843" s="169" t="s">
        <v>2985</v>
      </c>
      <c r="C843" s="169" t="s">
        <v>2986</v>
      </c>
      <c r="D843" s="276">
        <v>2</v>
      </c>
      <c r="E843" s="282">
        <v>1160</v>
      </c>
      <c r="F843" s="284">
        <v>1100</v>
      </c>
      <c r="G843" s="171">
        <v>0</v>
      </c>
      <c r="H843" s="175">
        <v>0</v>
      </c>
      <c r="I843" s="173">
        <v>0</v>
      </c>
      <c r="J843" s="164" t="b">
        <f>IF(ISBLANK(CertifiedCrop[[#This Row],[1. Identifiant interne d’exploitation agricole*]]),"",IF(ISERROR(MATCH(CertifiedCrop[[#This Row],[1. Identifiant interne d’exploitation agricole*]],GroupMember[1. Identifiant interne d’exploitation agricole*],0)),FALSE,TRUE))</f>
        <v>1</v>
      </c>
      <c r="K843" s="164" t="b">
        <f t="array" ref="K843">IF(ISBLANK(CertifiedCrop[[#This Row],[2. Produit agricole certifié*]]),"",IF(ISERROR(MATCH(1,(#REF!=CertifiedCrop[[#This Row],[2. Produit agricole certifié*]])*(#REF!=CertifiedCrop[[#This Row],[3. Variété**]]),0)),FALSE,TRUE))</f>
        <v>0</v>
      </c>
      <c r="L843" s="21" t="s">
        <v>667</v>
      </c>
      <c r="M843" s="59" t="s">
        <v>667</v>
      </c>
      <c r="N843" s="59" t="s">
        <v>667</v>
      </c>
      <c r="O843" s="185">
        <f t="shared" si="26"/>
        <v>580</v>
      </c>
      <c r="P843" s="185">
        <f t="shared" si="27"/>
        <v>550</v>
      </c>
      <c r="Q843" s="165" t="str">
        <f ca="1">IFERROR((VLOOKUP(A843,GM_Table,8,FALSE)-SUMIFS(D:D,A:A,A843,B:B,B843,C:C,C843)),"")</f>
        <v/>
      </c>
      <c r="R843" s="165" t="str">
        <f ca="1">IFERROR(CONCATENATE(VLOOKUP(A843,GM_Table,12,FALSE)," ",(VLOOKUP(A843,GM_Table,13,FALSE))),"")</f>
        <v/>
      </c>
    </row>
    <row r="844" spans="1:18" ht="15" x14ac:dyDescent="0.2">
      <c r="A844" s="155" t="s">
        <v>2884</v>
      </c>
      <c r="B844" s="169" t="s">
        <v>2985</v>
      </c>
      <c r="C844" s="169" t="s">
        <v>2986</v>
      </c>
      <c r="D844" s="276">
        <v>2.2200000000000002</v>
      </c>
      <c r="E844" s="282">
        <v>1320</v>
      </c>
      <c r="F844" s="284">
        <v>1220</v>
      </c>
      <c r="G844" s="171">
        <v>0</v>
      </c>
      <c r="H844" s="175">
        <v>0</v>
      </c>
      <c r="I844" s="173">
        <v>0</v>
      </c>
      <c r="J844" s="164" t="b">
        <f>IF(ISBLANK(CertifiedCrop[[#This Row],[1. Identifiant interne d’exploitation agricole*]]),"",IF(ISERROR(MATCH(CertifiedCrop[[#This Row],[1. Identifiant interne d’exploitation agricole*]],GroupMember[1. Identifiant interne d’exploitation agricole*],0)),FALSE,TRUE))</f>
        <v>1</v>
      </c>
      <c r="K844" s="164" t="b">
        <f t="array" ref="K844">IF(ISBLANK(CertifiedCrop[[#This Row],[2. Produit agricole certifié*]]),"",IF(ISERROR(MATCH(1,(#REF!=CertifiedCrop[[#This Row],[2. Produit agricole certifié*]])*(#REF!=CertifiedCrop[[#This Row],[3. Variété**]]),0)),FALSE,TRUE))</f>
        <v>0</v>
      </c>
      <c r="L844" s="21" t="s">
        <v>667</v>
      </c>
      <c r="M844" s="59" t="s">
        <v>667</v>
      </c>
      <c r="N844" s="59" t="s">
        <v>667</v>
      </c>
      <c r="O844" s="185">
        <f t="shared" si="26"/>
        <v>594.59459459459458</v>
      </c>
      <c r="P844" s="185">
        <f t="shared" si="27"/>
        <v>549.54954954954951</v>
      </c>
      <c r="Q844" s="165" t="str">
        <f ca="1">IFERROR((VLOOKUP(A844,GM_Table,8,FALSE)-SUMIFS(D:D,A:A,A844,B:B,B844,C:C,C844)),"")</f>
        <v/>
      </c>
      <c r="R844" s="165" t="str">
        <f ca="1">IFERROR(CONCATENATE(VLOOKUP(A844,GM_Table,12,FALSE)," ",(VLOOKUP(A844,GM_Table,13,FALSE))),"")</f>
        <v/>
      </c>
    </row>
    <row r="845" spans="1:18" ht="15" x14ac:dyDescent="0.2">
      <c r="A845" s="155" t="s">
        <v>2887</v>
      </c>
      <c r="B845" s="169" t="s">
        <v>2985</v>
      </c>
      <c r="C845" s="169" t="s">
        <v>2986</v>
      </c>
      <c r="D845" s="276">
        <v>2.39</v>
      </c>
      <c r="E845" s="282">
        <v>1362</v>
      </c>
      <c r="F845" s="284">
        <v>1262</v>
      </c>
      <c r="G845" s="171">
        <v>0</v>
      </c>
      <c r="H845" s="175">
        <v>0</v>
      </c>
      <c r="I845" s="173">
        <v>0</v>
      </c>
      <c r="J845" s="164" t="b">
        <f>IF(ISBLANK(CertifiedCrop[[#This Row],[1. Identifiant interne d’exploitation agricole*]]),"",IF(ISERROR(MATCH(CertifiedCrop[[#This Row],[1. Identifiant interne d’exploitation agricole*]],GroupMember[1. Identifiant interne d’exploitation agricole*],0)),FALSE,TRUE))</f>
        <v>1</v>
      </c>
      <c r="K845" s="164" t="b">
        <f t="array" ref="K845">IF(ISBLANK(CertifiedCrop[[#This Row],[2. Produit agricole certifié*]]),"",IF(ISERROR(MATCH(1,(#REF!=CertifiedCrop[[#This Row],[2. Produit agricole certifié*]])*(#REF!=CertifiedCrop[[#This Row],[3. Variété**]]),0)),FALSE,TRUE))</f>
        <v>0</v>
      </c>
      <c r="L845" s="21" t="s">
        <v>667</v>
      </c>
      <c r="M845" s="59" t="s">
        <v>667</v>
      </c>
      <c r="N845" s="59" t="s">
        <v>667</v>
      </c>
      <c r="O845" s="185">
        <f t="shared" si="26"/>
        <v>569.87447698744768</v>
      </c>
      <c r="P845" s="185">
        <f t="shared" si="27"/>
        <v>528.03347280334731</v>
      </c>
      <c r="Q845" s="165" t="str">
        <f ca="1">IFERROR((VLOOKUP(A845,GM_Table,8,FALSE)-SUMIFS(D:D,A:A,A845,B:B,B845,C:C,C845)),"")</f>
        <v/>
      </c>
      <c r="R845" s="165" t="str">
        <f ca="1">IFERROR(CONCATENATE(VLOOKUP(A845,GM_Table,12,FALSE)," ",(VLOOKUP(A845,GM_Table,13,FALSE))),"")</f>
        <v/>
      </c>
    </row>
    <row r="846" spans="1:18" ht="15" x14ac:dyDescent="0.2">
      <c r="A846" s="155" t="s">
        <v>2891</v>
      </c>
      <c r="B846" s="169" t="s">
        <v>2985</v>
      </c>
      <c r="C846" s="169" t="s">
        <v>2986</v>
      </c>
      <c r="D846" s="276">
        <v>1.88</v>
      </c>
      <c r="E846" s="282">
        <v>1118</v>
      </c>
      <c r="F846" s="284">
        <v>1018</v>
      </c>
      <c r="G846" s="171">
        <v>0</v>
      </c>
      <c r="H846" s="175">
        <v>0</v>
      </c>
      <c r="I846" s="173">
        <v>0</v>
      </c>
      <c r="J846" s="164" t="b">
        <f>IF(ISBLANK(CertifiedCrop[[#This Row],[1. Identifiant interne d’exploitation agricole*]]),"",IF(ISERROR(MATCH(CertifiedCrop[[#This Row],[1. Identifiant interne d’exploitation agricole*]],GroupMember[1. Identifiant interne d’exploitation agricole*],0)),FALSE,TRUE))</f>
        <v>1</v>
      </c>
      <c r="K846" s="164" t="b">
        <f t="array" ref="K846">IF(ISBLANK(CertifiedCrop[[#This Row],[2. Produit agricole certifié*]]),"",IF(ISERROR(MATCH(1,(#REF!=CertifiedCrop[[#This Row],[2. Produit agricole certifié*]])*(#REF!=CertifiedCrop[[#This Row],[3. Variété**]]),0)),FALSE,TRUE))</f>
        <v>0</v>
      </c>
      <c r="L846" s="21" t="s">
        <v>667</v>
      </c>
      <c r="M846" s="59" t="s">
        <v>667</v>
      </c>
      <c r="N846" s="59" t="s">
        <v>667</v>
      </c>
      <c r="O846" s="185">
        <f t="shared" si="26"/>
        <v>594.68085106382978</v>
      </c>
      <c r="P846" s="185">
        <f t="shared" si="27"/>
        <v>541.48936170212767</v>
      </c>
      <c r="Q846" s="165" t="str">
        <f ca="1">IFERROR((VLOOKUP(A846,GM_Table,8,FALSE)-SUMIFS(D:D,A:A,A846,B:B,B846,C:C,C846)),"")</f>
        <v/>
      </c>
      <c r="R846" s="165" t="str">
        <f ca="1">IFERROR(CONCATENATE(VLOOKUP(A846,GM_Table,12,FALSE)," ",(VLOOKUP(A846,GM_Table,13,FALSE))),"")</f>
        <v/>
      </c>
    </row>
    <row r="847" spans="1:18" ht="15" x14ac:dyDescent="0.2">
      <c r="A847" s="155" t="s">
        <v>2893</v>
      </c>
      <c r="B847" s="169" t="s">
        <v>2985</v>
      </c>
      <c r="C847" s="169" t="s">
        <v>2986</v>
      </c>
      <c r="D847" s="276">
        <v>1.39</v>
      </c>
      <c r="E847" s="282">
        <v>827</v>
      </c>
      <c r="F847" s="284">
        <v>750</v>
      </c>
      <c r="G847" s="171">
        <v>0</v>
      </c>
      <c r="H847" s="175">
        <v>0</v>
      </c>
      <c r="I847" s="173">
        <v>0</v>
      </c>
      <c r="J847" s="164" t="b">
        <f>IF(ISBLANK(CertifiedCrop[[#This Row],[1. Identifiant interne d’exploitation agricole*]]),"",IF(ISERROR(MATCH(CertifiedCrop[[#This Row],[1. Identifiant interne d’exploitation agricole*]],GroupMember[1. Identifiant interne d’exploitation agricole*],0)),FALSE,TRUE))</f>
        <v>1</v>
      </c>
      <c r="K847" s="164" t="b">
        <f t="array" ref="K847">IF(ISBLANK(CertifiedCrop[[#This Row],[2. Produit agricole certifié*]]),"",IF(ISERROR(MATCH(1,(#REF!=CertifiedCrop[[#This Row],[2. Produit agricole certifié*]])*(#REF!=CertifiedCrop[[#This Row],[3. Variété**]]),0)),FALSE,TRUE))</f>
        <v>0</v>
      </c>
      <c r="L847" s="21" t="s">
        <v>667</v>
      </c>
      <c r="M847" s="59" t="s">
        <v>667</v>
      </c>
      <c r="N847" s="59" t="s">
        <v>667</v>
      </c>
      <c r="O847" s="185">
        <f t="shared" si="26"/>
        <v>594.96402877697847</v>
      </c>
      <c r="P847" s="185">
        <f t="shared" si="27"/>
        <v>539.56834532374103</v>
      </c>
      <c r="Q847" s="165" t="str">
        <f ca="1">IFERROR((VLOOKUP(A847,GM_Table,8,FALSE)-SUMIFS(D:D,A:A,A847,B:B,B847,C:C,C847)),"")</f>
        <v/>
      </c>
      <c r="R847" s="165" t="str">
        <f ca="1">IFERROR(CONCATENATE(VLOOKUP(A847,GM_Table,12,FALSE)," ",(VLOOKUP(A847,GM_Table,13,FALSE))),"")</f>
        <v/>
      </c>
    </row>
    <row r="848" spans="1:18" ht="15" x14ac:dyDescent="0.2">
      <c r="A848" s="155" t="s">
        <v>2895</v>
      </c>
      <c r="B848" s="169" t="s">
        <v>2985</v>
      </c>
      <c r="C848" s="169" t="s">
        <v>2986</v>
      </c>
      <c r="D848" s="276">
        <v>1.28</v>
      </c>
      <c r="E848" s="282">
        <v>745</v>
      </c>
      <c r="F848" s="284">
        <v>649</v>
      </c>
      <c r="G848" s="171">
        <v>0</v>
      </c>
      <c r="H848" s="175">
        <v>0</v>
      </c>
      <c r="I848" s="173">
        <v>0</v>
      </c>
      <c r="J848" s="164" t="b">
        <f>IF(ISBLANK(CertifiedCrop[[#This Row],[1. Identifiant interne d’exploitation agricole*]]),"",IF(ISERROR(MATCH(CertifiedCrop[[#This Row],[1. Identifiant interne d’exploitation agricole*]],GroupMember[1. Identifiant interne d’exploitation agricole*],0)),FALSE,TRUE))</f>
        <v>1</v>
      </c>
      <c r="K848" s="164" t="b">
        <f t="array" ref="K848">IF(ISBLANK(CertifiedCrop[[#This Row],[2. Produit agricole certifié*]]),"",IF(ISERROR(MATCH(1,(#REF!=CertifiedCrop[[#This Row],[2. Produit agricole certifié*]])*(#REF!=CertifiedCrop[[#This Row],[3. Variété**]]),0)),FALSE,TRUE))</f>
        <v>0</v>
      </c>
      <c r="L848" s="21" t="s">
        <v>667</v>
      </c>
      <c r="M848" s="59" t="s">
        <v>667</v>
      </c>
      <c r="N848" s="59" t="s">
        <v>667</v>
      </c>
      <c r="O848" s="185">
        <f t="shared" si="26"/>
        <v>582.03125</v>
      </c>
      <c r="P848" s="185">
        <f t="shared" si="27"/>
        <v>507.03125</v>
      </c>
      <c r="Q848" s="165" t="str">
        <f ca="1">IFERROR((VLOOKUP(A848,GM_Table,8,FALSE)-SUMIFS(D:D,A:A,A848,B:B,B848,C:C,C848)),"")</f>
        <v/>
      </c>
      <c r="R848" s="165" t="str">
        <f ca="1">IFERROR(CONCATENATE(VLOOKUP(A848,GM_Table,12,FALSE)," ",(VLOOKUP(A848,GM_Table,13,FALSE))),"")</f>
        <v/>
      </c>
    </row>
    <row r="849" spans="1:18" ht="15" x14ac:dyDescent="0.2">
      <c r="A849" s="155" t="s">
        <v>2899</v>
      </c>
      <c r="B849" s="169" t="s">
        <v>2985</v>
      </c>
      <c r="C849" s="169" t="s">
        <v>2986</v>
      </c>
      <c r="D849" s="276">
        <v>7.27</v>
      </c>
      <c r="E849" s="282">
        <v>4325</v>
      </c>
      <c r="F849" s="284">
        <v>4190</v>
      </c>
      <c r="G849" s="171">
        <v>0</v>
      </c>
      <c r="H849" s="175">
        <v>0</v>
      </c>
      <c r="I849" s="173">
        <v>0</v>
      </c>
      <c r="J849" s="164" t="b">
        <f>IF(ISBLANK(CertifiedCrop[[#This Row],[1. Identifiant interne d’exploitation agricole*]]),"",IF(ISERROR(MATCH(CertifiedCrop[[#This Row],[1. Identifiant interne d’exploitation agricole*]],GroupMember[1. Identifiant interne d’exploitation agricole*],0)),FALSE,TRUE))</f>
        <v>1</v>
      </c>
      <c r="K849" s="164" t="b">
        <f t="array" ref="K849">IF(ISBLANK(CertifiedCrop[[#This Row],[2. Produit agricole certifié*]]),"",IF(ISERROR(MATCH(1,(#REF!=CertifiedCrop[[#This Row],[2. Produit agricole certifié*]])*(#REF!=CertifiedCrop[[#This Row],[3. Variété**]]),0)),FALSE,TRUE))</f>
        <v>0</v>
      </c>
      <c r="L849" s="21" t="s">
        <v>667</v>
      </c>
      <c r="M849" s="59" t="s">
        <v>667</v>
      </c>
      <c r="N849" s="59" t="s">
        <v>667</v>
      </c>
      <c r="O849" s="185">
        <f t="shared" si="26"/>
        <v>594.91059147180192</v>
      </c>
      <c r="P849" s="185">
        <f t="shared" si="27"/>
        <v>576.34112792297117</v>
      </c>
      <c r="Q849" s="165" t="str">
        <f ca="1">IFERROR((VLOOKUP(A849,GM_Table,8,FALSE)-SUMIFS(D:D,A:A,A849,B:B,B849,C:C,C849)),"")</f>
        <v/>
      </c>
      <c r="R849" s="165" t="str">
        <f ca="1">IFERROR(CONCATENATE(VLOOKUP(A849,GM_Table,12,FALSE)," ",(VLOOKUP(A849,GM_Table,13,FALSE))),"")</f>
        <v/>
      </c>
    </row>
    <row r="850" spans="1:18" ht="15" x14ac:dyDescent="0.2">
      <c r="A850" s="155" t="s">
        <v>2902</v>
      </c>
      <c r="B850" s="169" t="s">
        <v>2985</v>
      </c>
      <c r="C850" s="169" t="s">
        <v>2986</v>
      </c>
      <c r="D850" s="276">
        <v>1.77</v>
      </c>
      <c r="E850" s="282">
        <v>1035</v>
      </c>
      <c r="F850" s="284">
        <v>900</v>
      </c>
      <c r="G850" s="171">
        <v>0</v>
      </c>
      <c r="H850" s="175">
        <v>0</v>
      </c>
      <c r="I850" s="173">
        <v>0</v>
      </c>
      <c r="J850" s="164" t="b">
        <f>IF(ISBLANK(CertifiedCrop[[#This Row],[1. Identifiant interne d’exploitation agricole*]]),"",IF(ISERROR(MATCH(CertifiedCrop[[#This Row],[1. Identifiant interne d’exploitation agricole*]],GroupMember[1. Identifiant interne d’exploitation agricole*],0)),FALSE,TRUE))</f>
        <v>1</v>
      </c>
      <c r="K850" s="164" t="b">
        <f t="array" ref="K850">IF(ISBLANK(CertifiedCrop[[#This Row],[2. Produit agricole certifié*]]),"",IF(ISERROR(MATCH(1,(#REF!=CertifiedCrop[[#This Row],[2. Produit agricole certifié*]])*(#REF!=CertifiedCrop[[#This Row],[3. Variété**]]),0)),FALSE,TRUE))</f>
        <v>0</v>
      </c>
      <c r="L850" s="21" t="s">
        <v>667</v>
      </c>
      <c r="M850" s="59" t="s">
        <v>667</v>
      </c>
      <c r="N850" s="59" t="s">
        <v>667</v>
      </c>
      <c r="O850" s="185">
        <f t="shared" si="26"/>
        <v>584.74576271186436</v>
      </c>
      <c r="P850" s="185">
        <f t="shared" si="27"/>
        <v>508.47457627118644</v>
      </c>
      <c r="Q850" s="165" t="str">
        <f ca="1">IFERROR((VLOOKUP(A850,GM_Table,8,FALSE)-SUMIFS(D:D,A:A,A850,B:B,B850,C:C,C850)),"")</f>
        <v/>
      </c>
      <c r="R850" s="165" t="str">
        <f ca="1">IFERROR(CONCATENATE(VLOOKUP(A850,GM_Table,12,FALSE)," ",(VLOOKUP(A850,GM_Table,13,FALSE))),"")</f>
        <v/>
      </c>
    </row>
    <row r="851" spans="1:18" ht="15" x14ac:dyDescent="0.2">
      <c r="A851" s="155" t="s">
        <v>2905</v>
      </c>
      <c r="B851" s="169" t="s">
        <v>2985</v>
      </c>
      <c r="C851" s="169" t="s">
        <v>2986</v>
      </c>
      <c r="D851" s="276">
        <v>1.19</v>
      </c>
      <c r="E851" s="282">
        <v>699</v>
      </c>
      <c r="F851" s="284">
        <v>608</v>
      </c>
      <c r="G851" s="171">
        <v>0</v>
      </c>
      <c r="H851" s="175">
        <v>0</v>
      </c>
      <c r="I851" s="173">
        <v>0</v>
      </c>
      <c r="J851" s="164" t="b">
        <f>IF(ISBLANK(CertifiedCrop[[#This Row],[1. Identifiant interne d’exploitation agricole*]]),"",IF(ISERROR(MATCH(CertifiedCrop[[#This Row],[1. Identifiant interne d’exploitation agricole*]],GroupMember[1. Identifiant interne d’exploitation agricole*],0)),FALSE,TRUE))</f>
        <v>1</v>
      </c>
      <c r="K851" s="164" t="b">
        <f t="array" ref="K851">IF(ISBLANK(CertifiedCrop[[#This Row],[2. Produit agricole certifié*]]),"",IF(ISERROR(MATCH(1,(#REF!=CertifiedCrop[[#This Row],[2. Produit agricole certifié*]])*(#REF!=CertifiedCrop[[#This Row],[3. Variété**]]),0)),FALSE,TRUE))</f>
        <v>0</v>
      </c>
      <c r="L851" s="21" t="s">
        <v>667</v>
      </c>
      <c r="M851" s="59" t="s">
        <v>667</v>
      </c>
      <c r="N851" s="59" t="s">
        <v>667</v>
      </c>
      <c r="O851" s="185">
        <f t="shared" si="26"/>
        <v>587.39495798319331</v>
      </c>
      <c r="P851" s="185">
        <f t="shared" si="27"/>
        <v>510.92436974789916</v>
      </c>
      <c r="Q851" s="165" t="str">
        <f ca="1">IFERROR((VLOOKUP(A851,GM_Table,8,FALSE)-SUMIFS(D:D,A:A,A851,B:B,B851,C:C,C851)),"")</f>
        <v/>
      </c>
      <c r="R851" s="165" t="str">
        <f ca="1">IFERROR(CONCATENATE(VLOOKUP(A851,GM_Table,12,FALSE)," ",(VLOOKUP(A851,GM_Table,13,FALSE))),"")</f>
        <v/>
      </c>
    </row>
    <row r="852" spans="1:18" ht="15" x14ac:dyDescent="0.2">
      <c r="A852" s="155" t="s">
        <v>2908</v>
      </c>
      <c r="B852" s="169" t="s">
        <v>2985</v>
      </c>
      <c r="C852" s="169" t="s">
        <v>2986</v>
      </c>
      <c r="D852" s="276">
        <v>4.16</v>
      </c>
      <c r="E852" s="282">
        <v>2475</v>
      </c>
      <c r="F852" s="284">
        <v>2375</v>
      </c>
      <c r="G852" s="171">
        <v>0</v>
      </c>
      <c r="H852" s="175">
        <v>0</v>
      </c>
      <c r="I852" s="173">
        <v>0</v>
      </c>
      <c r="J852" s="164" t="b">
        <f>IF(ISBLANK(CertifiedCrop[[#This Row],[1. Identifiant interne d’exploitation agricole*]]),"",IF(ISERROR(MATCH(CertifiedCrop[[#This Row],[1. Identifiant interne d’exploitation agricole*]],GroupMember[1. Identifiant interne d’exploitation agricole*],0)),FALSE,TRUE))</f>
        <v>1</v>
      </c>
      <c r="K852" s="164" t="b">
        <f t="array" ref="K852">IF(ISBLANK(CertifiedCrop[[#This Row],[2. Produit agricole certifié*]]),"",IF(ISERROR(MATCH(1,(#REF!=CertifiedCrop[[#This Row],[2. Produit agricole certifié*]])*(#REF!=CertifiedCrop[[#This Row],[3. Variété**]]),0)),FALSE,TRUE))</f>
        <v>0</v>
      </c>
      <c r="L852" s="21" t="s">
        <v>667</v>
      </c>
      <c r="M852" s="59" t="s">
        <v>667</v>
      </c>
      <c r="N852" s="59" t="s">
        <v>667</v>
      </c>
      <c r="O852" s="185">
        <f t="shared" si="26"/>
        <v>594.95192307692309</v>
      </c>
      <c r="P852" s="185">
        <f t="shared" si="27"/>
        <v>570.91346153846155</v>
      </c>
      <c r="Q852" s="165" t="str">
        <f ca="1">IFERROR((VLOOKUP(A852,GM_Table,8,FALSE)-SUMIFS(D:D,A:A,A852,B:B,B852,C:C,C852)),"")</f>
        <v/>
      </c>
      <c r="R852" s="165" t="str">
        <f ca="1">IFERROR(CONCATENATE(VLOOKUP(A852,GM_Table,12,FALSE)," ",(VLOOKUP(A852,GM_Table,13,FALSE))),"")</f>
        <v/>
      </c>
    </row>
    <row r="853" spans="1:18" ht="15" x14ac:dyDescent="0.2">
      <c r="A853" s="155" t="s">
        <v>2911</v>
      </c>
      <c r="B853" s="169" t="s">
        <v>2985</v>
      </c>
      <c r="C853" s="169" t="s">
        <v>2986</v>
      </c>
      <c r="D853" s="276">
        <v>2.78</v>
      </c>
      <c r="E853" s="282">
        <v>1654</v>
      </c>
      <c r="F853" s="284">
        <v>1554</v>
      </c>
      <c r="G853" s="171">
        <v>0</v>
      </c>
      <c r="H853" s="175">
        <v>0</v>
      </c>
      <c r="I853" s="173">
        <v>0</v>
      </c>
      <c r="J853" s="164" t="b">
        <f>IF(ISBLANK(CertifiedCrop[[#This Row],[1. Identifiant interne d’exploitation agricole*]]),"",IF(ISERROR(MATCH(CertifiedCrop[[#This Row],[1. Identifiant interne d’exploitation agricole*]],GroupMember[1. Identifiant interne d’exploitation agricole*],0)),FALSE,TRUE))</f>
        <v>1</v>
      </c>
      <c r="K853" s="164" t="b">
        <f t="array" ref="K853">IF(ISBLANK(CertifiedCrop[[#This Row],[2. Produit agricole certifié*]]),"",IF(ISERROR(MATCH(1,(#REF!=CertifiedCrop[[#This Row],[2. Produit agricole certifié*]])*(#REF!=CertifiedCrop[[#This Row],[3. Variété**]]),0)),FALSE,TRUE))</f>
        <v>0</v>
      </c>
      <c r="L853" s="21" t="s">
        <v>667</v>
      </c>
      <c r="M853" s="59" t="s">
        <v>667</v>
      </c>
      <c r="N853" s="59" t="s">
        <v>667</v>
      </c>
      <c r="O853" s="185">
        <f t="shared" si="26"/>
        <v>594.96402877697847</v>
      </c>
      <c r="P853" s="185">
        <f t="shared" si="27"/>
        <v>558.99280575539569</v>
      </c>
      <c r="Q853" s="165" t="str">
        <f ca="1">IFERROR((VLOOKUP(A853,GM_Table,8,FALSE)-SUMIFS(D:D,A:A,A853,B:B,B853,C:C,C853)),"")</f>
        <v/>
      </c>
      <c r="R853" s="165" t="str">
        <f ca="1">IFERROR(CONCATENATE(VLOOKUP(A853,GM_Table,12,FALSE)," ",(VLOOKUP(A853,GM_Table,13,FALSE))),"")</f>
        <v/>
      </c>
    </row>
    <row r="854" spans="1:18" ht="15" x14ac:dyDescent="0.2">
      <c r="A854" s="155" t="s">
        <v>2914</v>
      </c>
      <c r="B854" s="169" t="s">
        <v>2985</v>
      </c>
      <c r="C854" s="169" t="s">
        <v>2986</v>
      </c>
      <c r="D854" s="276">
        <v>2.82</v>
      </c>
      <c r="E854" s="282">
        <v>1677</v>
      </c>
      <c r="F854" s="284">
        <v>1577</v>
      </c>
      <c r="G854" s="171">
        <v>0</v>
      </c>
      <c r="H854" s="175">
        <v>0</v>
      </c>
      <c r="I854" s="173">
        <v>0</v>
      </c>
      <c r="J854" s="164" t="b">
        <f>IF(ISBLANK(CertifiedCrop[[#This Row],[1. Identifiant interne d’exploitation agricole*]]),"",IF(ISERROR(MATCH(CertifiedCrop[[#This Row],[1. Identifiant interne d’exploitation agricole*]],GroupMember[1. Identifiant interne d’exploitation agricole*],0)),FALSE,TRUE))</f>
        <v>1</v>
      </c>
      <c r="K854" s="164" t="b">
        <f t="array" ref="K854">IF(ISBLANK(CertifiedCrop[[#This Row],[2. Produit agricole certifié*]]),"",IF(ISERROR(MATCH(1,(#REF!=CertifiedCrop[[#This Row],[2. Produit agricole certifié*]])*(#REF!=CertifiedCrop[[#This Row],[3. Variété**]]),0)),FALSE,TRUE))</f>
        <v>0</v>
      </c>
      <c r="L854" s="21" t="s">
        <v>667</v>
      </c>
      <c r="M854" s="59" t="s">
        <v>667</v>
      </c>
      <c r="N854" s="59" t="s">
        <v>667</v>
      </c>
      <c r="O854" s="185">
        <f t="shared" si="26"/>
        <v>594.68085106382978</v>
      </c>
      <c r="P854" s="185">
        <f t="shared" si="27"/>
        <v>559.21985815602841</v>
      </c>
      <c r="Q854" s="165" t="str">
        <f ca="1">IFERROR((VLOOKUP(A854,GM_Table,8,FALSE)-SUMIFS(D:D,A:A,A854,B:B,B854,C:C,C854)),"")</f>
        <v/>
      </c>
      <c r="R854" s="165" t="str">
        <f ca="1">IFERROR(CONCATENATE(VLOOKUP(A854,GM_Table,12,FALSE)," ",(VLOOKUP(A854,GM_Table,13,FALSE))),"")</f>
        <v/>
      </c>
    </row>
    <row r="855" spans="1:18" ht="15" x14ac:dyDescent="0.2">
      <c r="A855" s="155" t="s">
        <v>2917</v>
      </c>
      <c r="B855" s="169" t="s">
        <v>2985</v>
      </c>
      <c r="C855" s="169" t="s">
        <v>2986</v>
      </c>
      <c r="D855" s="276">
        <v>2.2400000000000002</v>
      </c>
      <c r="E855" s="282">
        <v>1332</v>
      </c>
      <c r="F855" s="284">
        <v>1232</v>
      </c>
      <c r="G855" s="171">
        <v>0</v>
      </c>
      <c r="H855" s="175">
        <v>0</v>
      </c>
      <c r="I855" s="173">
        <v>0</v>
      </c>
      <c r="J855" s="164" t="b">
        <f>IF(ISBLANK(CertifiedCrop[[#This Row],[1. Identifiant interne d’exploitation agricole*]]),"",IF(ISERROR(MATCH(CertifiedCrop[[#This Row],[1. Identifiant interne d’exploitation agricole*]],GroupMember[1. Identifiant interne d’exploitation agricole*],0)),FALSE,TRUE))</f>
        <v>1</v>
      </c>
      <c r="K855" s="164" t="b">
        <f t="array" ref="K855">IF(ISBLANK(CertifiedCrop[[#This Row],[2. Produit agricole certifié*]]),"",IF(ISERROR(MATCH(1,(#REF!=CertifiedCrop[[#This Row],[2. Produit agricole certifié*]])*(#REF!=CertifiedCrop[[#This Row],[3. Variété**]]),0)),FALSE,TRUE))</f>
        <v>0</v>
      </c>
      <c r="L855" s="21" t="s">
        <v>667</v>
      </c>
      <c r="M855" s="59" t="s">
        <v>667</v>
      </c>
      <c r="N855" s="59" t="s">
        <v>667</v>
      </c>
      <c r="O855" s="185">
        <f t="shared" si="26"/>
        <v>594.64285714285711</v>
      </c>
      <c r="P855" s="185">
        <f t="shared" si="27"/>
        <v>550</v>
      </c>
      <c r="Q855" s="165" t="str">
        <f ca="1">IFERROR((VLOOKUP(A855,GM_Table,8,FALSE)-SUMIFS(D:D,A:A,A855,B:B,B855,C:C,C855)),"")</f>
        <v/>
      </c>
      <c r="R855" s="165" t="str">
        <f ca="1">IFERROR(CONCATENATE(VLOOKUP(A855,GM_Table,12,FALSE)," ",(VLOOKUP(A855,GM_Table,13,FALSE))),"")</f>
        <v/>
      </c>
    </row>
    <row r="856" spans="1:18" ht="15" x14ac:dyDescent="0.2">
      <c r="A856" s="155" t="s">
        <v>2920</v>
      </c>
      <c r="B856" s="169" t="s">
        <v>2985</v>
      </c>
      <c r="C856" s="169" t="s">
        <v>2986</v>
      </c>
      <c r="D856" s="276">
        <v>6.4</v>
      </c>
      <c r="E856" s="282">
        <v>3808</v>
      </c>
      <c r="F856" s="284">
        <v>3708</v>
      </c>
      <c r="G856" s="171">
        <v>0</v>
      </c>
      <c r="H856" s="175">
        <v>0</v>
      </c>
      <c r="I856" s="173">
        <v>0</v>
      </c>
      <c r="J856" s="164" t="b">
        <f>IF(ISBLANK(CertifiedCrop[[#This Row],[1. Identifiant interne d’exploitation agricole*]]),"",IF(ISERROR(MATCH(CertifiedCrop[[#This Row],[1. Identifiant interne d’exploitation agricole*]],GroupMember[1. Identifiant interne d’exploitation agricole*],0)),FALSE,TRUE))</f>
        <v>1</v>
      </c>
      <c r="K856" s="164" t="b">
        <f t="array" ref="K856">IF(ISBLANK(CertifiedCrop[[#This Row],[2. Produit agricole certifié*]]),"",IF(ISERROR(MATCH(1,(#REF!=CertifiedCrop[[#This Row],[2. Produit agricole certifié*]])*(#REF!=CertifiedCrop[[#This Row],[3. Variété**]]),0)),FALSE,TRUE))</f>
        <v>0</v>
      </c>
      <c r="L856" s="21" t="s">
        <v>667</v>
      </c>
      <c r="M856" s="59" t="s">
        <v>667</v>
      </c>
      <c r="N856" s="59" t="s">
        <v>667</v>
      </c>
      <c r="O856" s="185">
        <f t="shared" si="26"/>
        <v>595</v>
      </c>
      <c r="P856" s="185">
        <f t="shared" si="27"/>
        <v>579.375</v>
      </c>
      <c r="Q856" s="165" t="str">
        <f ca="1">IFERROR((VLOOKUP(A856,GM_Table,8,FALSE)-SUMIFS(D:D,A:A,A856,B:B,B856,C:C,C856)),"")</f>
        <v/>
      </c>
      <c r="R856" s="165" t="str">
        <f ca="1">IFERROR(CONCATENATE(VLOOKUP(A856,GM_Table,12,FALSE)," ",(VLOOKUP(A856,GM_Table,13,FALSE))),"")</f>
        <v/>
      </c>
    </row>
    <row r="857" spans="1:18" ht="15" x14ac:dyDescent="0.2">
      <c r="A857" s="155" t="s">
        <v>2924</v>
      </c>
      <c r="B857" s="169" t="s">
        <v>2985</v>
      </c>
      <c r="C857" s="169" t="s">
        <v>2986</v>
      </c>
      <c r="D857" s="276">
        <v>3.01</v>
      </c>
      <c r="E857" s="282">
        <v>1790</v>
      </c>
      <c r="F857" s="284">
        <v>1690</v>
      </c>
      <c r="G857" s="171">
        <v>0</v>
      </c>
      <c r="H857" s="175">
        <v>0</v>
      </c>
      <c r="I857" s="173">
        <v>0</v>
      </c>
      <c r="J857" s="164" t="b">
        <f>IF(ISBLANK(CertifiedCrop[[#This Row],[1. Identifiant interne d’exploitation agricole*]]),"",IF(ISERROR(MATCH(CertifiedCrop[[#This Row],[1. Identifiant interne d’exploitation agricole*]],GroupMember[1. Identifiant interne d’exploitation agricole*],0)),FALSE,TRUE))</f>
        <v>1</v>
      </c>
      <c r="K857" s="164" t="b">
        <f t="array" ref="K857">IF(ISBLANK(CertifiedCrop[[#This Row],[2. Produit agricole certifié*]]),"",IF(ISERROR(MATCH(1,(#REF!=CertifiedCrop[[#This Row],[2. Produit agricole certifié*]])*(#REF!=CertifiedCrop[[#This Row],[3. Variété**]]),0)),FALSE,TRUE))</f>
        <v>0</v>
      </c>
      <c r="L857" s="21" t="s">
        <v>667</v>
      </c>
      <c r="M857" s="59" t="s">
        <v>667</v>
      </c>
      <c r="N857" s="59" t="s">
        <v>667</v>
      </c>
      <c r="O857" s="185">
        <f t="shared" si="26"/>
        <v>594.68438538205987</v>
      </c>
      <c r="P857" s="185">
        <f t="shared" si="27"/>
        <v>561.46179401993356</v>
      </c>
      <c r="Q857" s="165" t="str">
        <f ca="1">IFERROR((VLOOKUP(A857,GM_Table,8,FALSE)-SUMIFS(D:D,A:A,A857,B:B,B857,C:C,C857)),"")</f>
        <v/>
      </c>
      <c r="R857" s="165" t="str">
        <f ca="1">IFERROR(CONCATENATE(VLOOKUP(A857,GM_Table,12,FALSE)," ",(VLOOKUP(A857,GM_Table,13,FALSE))),"")</f>
        <v/>
      </c>
    </row>
    <row r="858" spans="1:18" ht="15" x14ac:dyDescent="0.2">
      <c r="A858" s="155" t="s">
        <v>2928</v>
      </c>
      <c r="B858" s="169" t="s">
        <v>2985</v>
      </c>
      <c r="C858" s="169" t="s">
        <v>2986</v>
      </c>
      <c r="D858" s="276">
        <v>1.88</v>
      </c>
      <c r="E858" s="282">
        <v>1118</v>
      </c>
      <c r="F858" s="284">
        <v>1018</v>
      </c>
      <c r="G858" s="171">
        <v>0</v>
      </c>
      <c r="H858" s="175">
        <v>0</v>
      </c>
      <c r="I858" s="173">
        <v>0</v>
      </c>
      <c r="J858" s="164" t="b">
        <f>IF(ISBLANK(CertifiedCrop[[#This Row],[1. Identifiant interne d’exploitation agricole*]]),"",IF(ISERROR(MATCH(CertifiedCrop[[#This Row],[1. Identifiant interne d’exploitation agricole*]],GroupMember[1. Identifiant interne d’exploitation agricole*],0)),FALSE,TRUE))</f>
        <v>1</v>
      </c>
      <c r="K858" s="164" t="b">
        <f t="array" ref="K858">IF(ISBLANK(CertifiedCrop[[#This Row],[2. Produit agricole certifié*]]),"",IF(ISERROR(MATCH(1,(#REF!=CertifiedCrop[[#This Row],[2. Produit agricole certifié*]])*(#REF!=CertifiedCrop[[#This Row],[3. Variété**]]),0)),FALSE,TRUE))</f>
        <v>0</v>
      </c>
      <c r="L858" s="21" t="s">
        <v>667</v>
      </c>
      <c r="M858" s="59" t="s">
        <v>667</v>
      </c>
      <c r="N858" s="59" t="s">
        <v>667</v>
      </c>
      <c r="O858" s="185">
        <f t="shared" si="26"/>
        <v>594.68085106382978</v>
      </c>
      <c r="P858" s="185">
        <f t="shared" si="27"/>
        <v>541.48936170212767</v>
      </c>
      <c r="Q858" s="165" t="str">
        <f ca="1">IFERROR((VLOOKUP(A858,GM_Table,8,FALSE)-SUMIFS(D:D,A:A,A858,B:B,B858,C:C,C858)),"")</f>
        <v/>
      </c>
      <c r="R858" s="165" t="str">
        <f ca="1">IFERROR(CONCATENATE(VLOOKUP(A858,GM_Table,12,FALSE)," ",(VLOOKUP(A858,GM_Table,13,FALSE))),"")</f>
        <v/>
      </c>
    </row>
    <row r="859" spans="1:18" ht="15" x14ac:dyDescent="0.2">
      <c r="A859" s="155" t="s">
        <v>2931</v>
      </c>
      <c r="B859" s="169" t="s">
        <v>2985</v>
      </c>
      <c r="C859" s="169" t="s">
        <v>2986</v>
      </c>
      <c r="D859" s="276">
        <v>1.02</v>
      </c>
      <c r="E859" s="282">
        <v>606</v>
      </c>
      <c r="F859" s="284">
        <v>560</v>
      </c>
      <c r="G859" s="171">
        <v>0</v>
      </c>
      <c r="H859" s="175">
        <v>0</v>
      </c>
      <c r="I859" s="173">
        <v>0</v>
      </c>
      <c r="J859" s="164" t="b">
        <f>IF(ISBLANK(CertifiedCrop[[#This Row],[1. Identifiant interne d’exploitation agricole*]]),"",IF(ISERROR(MATCH(CertifiedCrop[[#This Row],[1. Identifiant interne d’exploitation agricole*]],GroupMember[1. Identifiant interne d’exploitation agricole*],0)),FALSE,TRUE))</f>
        <v>1</v>
      </c>
      <c r="K859" s="164" t="b">
        <f t="array" ref="K859">IF(ISBLANK(CertifiedCrop[[#This Row],[2. Produit agricole certifié*]]),"",IF(ISERROR(MATCH(1,(#REF!=CertifiedCrop[[#This Row],[2. Produit agricole certifié*]])*(#REF!=CertifiedCrop[[#This Row],[3. Variété**]]),0)),FALSE,TRUE))</f>
        <v>0</v>
      </c>
      <c r="L859" s="21" t="s">
        <v>667</v>
      </c>
      <c r="M859" s="59" t="s">
        <v>667</v>
      </c>
      <c r="N859" s="59" t="s">
        <v>667</v>
      </c>
      <c r="O859" s="185">
        <f t="shared" si="26"/>
        <v>594.11764705882354</v>
      </c>
      <c r="P859" s="185">
        <f t="shared" si="27"/>
        <v>549.01960784313724</v>
      </c>
      <c r="Q859" s="165" t="str">
        <f ca="1">IFERROR((VLOOKUP(A859,GM_Table,8,FALSE)-SUMIFS(D:D,A:A,A859,B:B,B859,C:C,C859)),"")</f>
        <v/>
      </c>
      <c r="R859" s="165" t="str">
        <f ca="1">IFERROR(CONCATENATE(VLOOKUP(A859,GM_Table,12,FALSE)," ",(VLOOKUP(A859,GM_Table,13,FALSE))),"")</f>
        <v/>
      </c>
    </row>
    <row r="860" spans="1:18" ht="15" x14ac:dyDescent="0.2">
      <c r="A860" s="155" t="s">
        <v>2936</v>
      </c>
      <c r="B860" s="169" t="s">
        <v>2985</v>
      </c>
      <c r="C860" s="169" t="s">
        <v>2986</v>
      </c>
      <c r="D860" s="276">
        <v>1.5</v>
      </c>
      <c r="E860" s="282">
        <v>892</v>
      </c>
      <c r="F860" s="284">
        <v>800</v>
      </c>
      <c r="G860" s="171">
        <v>0</v>
      </c>
      <c r="H860" s="175">
        <v>0</v>
      </c>
      <c r="I860" s="173">
        <v>0</v>
      </c>
      <c r="J860" s="164" t="b">
        <f>IF(ISBLANK(CertifiedCrop[[#This Row],[1. Identifiant interne d’exploitation agricole*]]),"",IF(ISERROR(MATCH(CertifiedCrop[[#This Row],[1. Identifiant interne d’exploitation agricole*]],GroupMember[1. Identifiant interne d’exploitation agricole*],0)),FALSE,TRUE))</f>
        <v>1</v>
      </c>
      <c r="K860" s="164" t="b">
        <f t="array" ref="K860">IF(ISBLANK(CertifiedCrop[[#This Row],[2. Produit agricole certifié*]]),"",IF(ISERROR(MATCH(1,(#REF!=CertifiedCrop[[#This Row],[2. Produit agricole certifié*]])*(#REF!=CertifiedCrop[[#This Row],[3. Variété**]]),0)),FALSE,TRUE))</f>
        <v>0</v>
      </c>
      <c r="L860" s="21" t="s">
        <v>667</v>
      </c>
      <c r="M860" s="59" t="s">
        <v>667</v>
      </c>
      <c r="N860" s="59" t="s">
        <v>667</v>
      </c>
      <c r="O860" s="185">
        <f t="shared" si="26"/>
        <v>594.66666666666663</v>
      </c>
      <c r="P860" s="185">
        <f t="shared" si="27"/>
        <v>533.33333333333337</v>
      </c>
      <c r="Q860" s="165" t="str">
        <f ca="1">IFERROR((VLOOKUP(A860,GM_Table,8,FALSE)-SUMIFS(D:D,A:A,A860,B:B,B860,C:C,C860)),"")</f>
        <v/>
      </c>
      <c r="R860" s="165" t="str">
        <f ca="1">IFERROR(CONCATENATE(VLOOKUP(A860,GM_Table,12,FALSE)," ",(VLOOKUP(A860,GM_Table,13,FALSE))),"")</f>
        <v/>
      </c>
    </row>
    <row r="861" spans="1:18" ht="15" x14ac:dyDescent="0.2">
      <c r="A861" s="155" t="s">
        <v>2939</v>
      </c>
      <c r="B861" s="169" t="s">
        <v>2985</v>
      </c>
      <c r="C861" s="169" t="s">
        <v>2986</v>
      </c>
      <c r="D861" s="276">
        <v>1.27</v>
      </c>
      <c r="E861" s="282">
        <v>753</v>
      </c>
      <c r="F861" s="284">
        <v>655</v>
      </c>
      <c r="G861" s="171">
        <v>0</v>
      </c>
      <c r="H861" s="175">
        <v>0</v>
      </c>
      <c r="I861" s="173">
        <v>0</v>
      </c>
      <c r="J861" s="164" t="b">
        <f>IF(ISBLANK(CertifiedCrop[[#This Row],[1. Identifiant interne d’exploitation agricole*]]),"",IF(ISERROR(MATCH(CertifiedCrop[[#This Row],[1. Identifiant interne d’exploitation agricole*]],GroupMember[1. Identifiant interne d’exploitation agricole*],0)),FALSE,TRUE))</f>
        <v>1</v>
      </c>
      <c r="K861" s="164" t="b">
        <f t="array" ref="K861">IF(ISBLANK(CertifiedCrop[[#This Row],[2. Produit agricole certifié*]]),"",IF(ISERROR(MATCH(1,(#REF!=CertifiedCrop[[#This Row],[2. Produit agricole certifié*]])*(#REF!=CertifiedCrop[[#This Row],[3. Variété**]]),0)),FALSE,TRUE))</f>
        <v>0</v>
      </c>
      <c r="L861" s="21" t="s">
        <v>667</v>
      </c>
      <c r="M861" s="59" t="s">
        <v>667</v>
      </c>
      <c r="N861" s="59" t="s">
        <v>667</v>
      </c>
      <c r="O861" s="185">
        <f t="shared" si="26"/>
        <v>592.91338582677167</v>
      </c>
      <c r="P861" s="185">
        <f t="shared" si="27"/>
        <v>515.74803149606294</v>
      </c>
      <c r="Q861" s="165" t="str">
        <f ca="1">IFERROR((VLOOKUP(A861,GM_Table,8,FALSE)-SUMIFS(D:D,A:A,A861,B:B,B861,C:C,C861)),"")</f>
        <v/>
      </c>
      <c r="R861" s="165" t="str">
        <f ca="1">IFERROR(CONCATENATE(VLOOKUP(A861,GM_Table,12,FALSE)," ",(VLOOKUP(A861,GM_Table,13,FALSE))),"")</f>
        <v/>
      </c>
    </row>
    <row r="862" spans="1:18" ht="15" x14ac:dyDescent="0.2">
      <c r="A862" s="155" t="s">
        <v>2942</v>
      </c>
      <c r="B862" s="169" t="s">
        <v>2985</v>
      </c>
      <c r="C862" s="169" t="s">
        <v>2986</v>
      </c>
      <c r="D862" s="276">
        <v>0.89</v>
      </c>
      <c r="E862" s="282">
        <v>529</v>
      </c>
      <c r="F862" s="284">
        <v>500</v>
      </c>
      <c r="G862" s="171">
        <v>0</v>
      </c>
      <c r="H862" s="175">
        <v>0</v>
      </c>
      <c r="I862" s="173">
        <v>0</v>
      </c>
      <c r="J862" s="164" t="b">
        <f>IF(ISBLANK(CertifiedCrop[[#This Row],[1. Identifiant interne d’exploitation agricole*]]),"",IF(ISERROR(MATCH(CertifiedCrop[[#This Row],[1. Identifiant interne d’exploitation agricole*]],GroupMember[1. Identifiant interne d’exploitation agricole*],0)),FALSE,TRUE))</f>
        <v>1</v>
      </c>
      <c r="K862" s="164" t="b">
        <f t="array" ref="K862">IF(ISBLANK(CertifiedCrop[[#This Row],[2. Produit agricole certifié*]]),"",IF(ISERROR(MATCH(1,(#REF!=CertifiedCrop[[#This Row],[2. Produit agricole certifié*]])*(#REF!=CertifiedCrop[[#This Row],[3. Variété**]]),0)),FALSE,TRUE))</f>
        <v>0</v>
      </c>
      <c r="L862" s="21" t="s">
        <v>667</v>
      </c>
      <c r="M862" s="59" t="s">
        <v>667</v>
      </c>
      <c r="N862" s="59" t="s">
        <v>667</v>
      </c>
      <c r="O862" s="185">
        <f t="shared" si="26"/>
        <v>594.38202247191009</v>
      </c>
      <c r="P862" s="185">
        <f t="shared" si="27"/>
        <v>561.79775280898878</v>
      </c>
      <c r="Q862" s="165" t="str">
        <f ca="1">IFERROR((VLOOKUP(A862,GM_Table,8,FALSE)-SUMIFS(D:D,A:A,A862,B:B,B862,C:C,C862)),"")</f>
        <v/>
      </c>
      <c r="R862" s="165" t="str">
        <f ca="1">IFERROR(CONCATENATE(VLOOKUP(A862,GM_Table,12,FALSE)," ",(VLOOKUP(A862,GM_Table,13,FALSE))),"")</f>
        <v/>
      </c>
    </row>
    <row r="863" spans="1:18" ht="15" x14ac:dyDescent="0.2">
      <c r="A863" s="155" t="s">
        <v>2946</v>
      </c>
      <c r="B863" s="169" t="s">
        <v>2985</v>
      </c>
      <c r="C863" s="169" t="s">
        <v>2986</v>
      </c>
      <c r="D863" s="276">
        <v>1.19</v>
      </c>
      <c r="E863" s="282">
        <v>711</v>
      </c>
      <c r="F863" s="284">
        <v>700</v>
      </c>
      <c r="G863" s="171">
        <v>0</v>
      </c>
      <c r="H863" s="175">
        <v>0</v>
      </c>
      <c r="I863" s="173">
        <v>0</v>
      </c>
      <c r="J863" s="164" t="b">
        <f>IF(ISBLANK(CertifiedCrop[[#This Row],[1. Identifiant interne d’exploitation agricole*]]),"",IF(ISERROR(MATCH(CertifiedCrop[[#This Row],[1. Identifiant interne d’exploitation agricole*]],GroupMember[1. Identifiant interne d’exploitation agricole*],0)),FALSE,TRUE))</f>
        <v>1</v>
      </c>
      <c r="K863" s="164" t="b">
        <f t="array" ref="K863">IF(ISBLANK(CertifiedCrop[[#This Row],[2. Produit agricole certifié*]]),"",IF(ISERROR(MATCH(1,(#REF!=CertifiedCrop[[#This Row],[2. Produit agricole certifié*]])*(#REF!=CertifiedCrop[[#This Row],[3. Variété**]]),0)),FALSE,TRUE))</f>
        <v>0</v>
      </c>
      <c r="L863" s="21" t="s">
        <v>667</v>
      </c>
      <c r="M863" s="59" t="s">
        <v>667</v>
      </c>
      <c r="N863" s="59" t="s">
        <v>667</v>
      </c>
      <c r="O863" s="185">
        <f t="shared" si="26"/>
        <v>597.47899159663871</v>
      </c>
      <c r="P863" s="185">
        <f t="shared" si="27"/>
        <v>588.23529411764707</v>
      </c>
      <c r="Q863" s="165" t="str">
        <f ca="1">IFERROR((VLOOKUP(A863,GM_Table,8,FALSE)-SUMIFS(D:D,A:A,A863,B:B,B863,C:C,C863)),"")</f>
        <v/>
      </c>
      <c r="R863" s="165" t="str">
        <f ca="1">IFERROR(CONCATENATE(VLOOKUP(A863,GM_Table,12,FALSE)," ",(VLOOKUP(A863,GM_Table,13,FALSE))),"")</f>
        <v/>
      </c>
    </row>
    <row r="864" spans="1:18" ht="15" x14ac:dyDescent="0.2">
      <c r="A864" s="155" t="s">
        <v>2948</v>
      </c>
      <c r="B864" s="169" t="s">
        <v>2985</v>
      </c>
      <c r="C864" s="169" t="s">
        <v>2986</v>
      </c>
      <c r="D864" s="276">
        <v>2.25</v>
      </c>
      <c r="E864" s="282">
        <v>1338</v>
      </c>
      <c r="F864" s="284">
        <v>1238</v>
      </c>
      <c r="G864" s="171">
        <v>0</v>
      </c>
      <c r="H864" s="175">
        <v>0</v>
      </c>
      <c r="I864" s="173">
        <v>0</v>
      </c>
      <c r="J864" s="164" t="b">
        <f>IF(ISBLANK(CertifiedCrop[[#This Row],[1. Identifiant interne d’exploitation agricole*]]),"",IF(ISERROR(MATCH(CertifiedCrop[[#This Row],[1. Identifiant interne d’exploitation agricole*]],GroupMember[1. Identifiant interne d’exploitation agricole*],0)),FALSE,TRUE))</f>
        <v>1</v>
      </c>
      <c r="K864" s="164" t="b">
        <f t="array" ref="K864">IF(ISBLANK(CertifiedCrop[[#This Row],[2. Produit agricole certifié*]]),"",IF(ISERROR(MATCH(1,(#REF!=CertifiedCrop[[#This Row],[2. Produit agricole certifié*]])*(#REF!=CertifiedCrop[[#This Row],[3. Variété**]]),0)),FALSE,TRUE))</f>
        <v>0</v>
      </c>
      <c r="L864" s="21" t="s">
        <v>667</v>
      </c>
      <c r="M864" s="59" t="s">
        <v>667</v>
      </c>
      <c r="N864" s="59" t="s">
        <v>667</v>
      </c>
      <c r="O864" s="185">
        <f t="shared" si="26"/>
        <v>594.66666666666663</v>
      </c>
      <c r="P864" s="185">
        <f t="shared" si="27"/>
        <v>550.22222222222217</v>
      </c>
      <c r="Q864" s="165" t="str">
        <f ca="1">IFERROR((VLOOKUP(A864,GM_Table,8,FALSE)-SUMIFS(D:D,A:A,A864,B:B,B864,C:C,C864)),"")</f>
        <v/>
      </c>
      <c r="R864" s="165" t="str">
        <f ca="1">IFERROR(CONCATENATE(VLOOKUP(A864,GM_Table,12,FALSE)," ",(VLOOKUP(A864,GM_Table,13,FALSE))),"")</f>
        <v/>
      </c>
    </row>
    <row r="865" spans="1:18" ht="15" x14ac:dyDescent="0.2">
      <c r="A865" s="155" t="s">
        <v>2951</v>
      </c>
      <c r="B865" s="169" t="s">
        <v>2985</v>
      </c>
      <c r="C865" s="169" t="s">
        <v>2986</v>
      </c>
      <c r="D865" s="276">
        <v>1.73</v>
      </c>
      <c r="E865" s="282">
        <v>1029</v>
      </c>
      <c r="F865" s="284">
        <v>980</v>
      </c>
      <c r="G865" s="171">
        <v>0</v>
      </c>
      <c r="H865" s="175">
        <v>0</v>
      </c>
      <c r="I865" s="173">
        <v>0</v>
      </c>
      <c r="J865" s="164" t="b">
        <f>IF(ISBLANK(CertifiedCrop[[#This Row],[1. Identifiant interne d’exploitation agricole*]]),"",IF(ISERROR(MATCH(CertifiedCrop[[#This Row],[1. Identifiant interne d’exploitation agricole*]],GroupMember[1. Identifiant interne d’exploitation agricole*],0)),FALSE,TRUE))</f>
        <v>1</v>
      </c>
      <c r="K865" s="164" t="b">
        <f t="array" ref="K865">IF(ISBLANK(CertifiedCrop[[#This Row],[2. Produit agricole certifié*]]),"",IF(ISERROR(MATCH(1,(#REF!=CertifiedCrop[[#This Row],[2. Produit agricole certifié*]])*(#REF!=CertifiedCrop[[#This Row],[3. Variété**]]),0)),FALSE,TRUE))</f>
        <v>0</v>
      </c>
      <c r="L865" s="21" t="s">
        <v>667</v>
      </c>
      <c r="M865" s="59" t="s">
        <v>667</v>
      </c>
      <c r="N865" s="59" t="s">
        <v>667</v>
      </c>
      <c r="O865" s="185">
        <f t="shared" si="26"/>
        <v>594.7976878612717</v>
      </c>
      <c r="P865" s="185">
        <f t="shared" si="27"/>
        <v>566.47398843930637</v>
      </c>
      <c r="Q865" s="165" t="str">
        <f ca="1">IFERROR((VLOOKUP(A865,GM_Table,8,FALSE)-SUMIFS(D:D,A:A,A865,B:B,B865,C:C,C865)),"")</f>
        <v/>
      </c>
      <c r="R865" s="165" t="str">
        <f ca="1">IFERROR(CONCATENATE(VLOOKUP(A865,GM_Table,12,FALSE)," ",(VLOOKUP(A865,GM_Table,13,FALSE))),"")</f>
        <v/>
      </c>
    </row>
    <row r="866" spans="1:18" ht="15" x14ac:dyDescent="0.2">
      <c r="A866" s="155" t="s">
        <v>2954</v>
      </c>
      <c r="B866" s="169" t="s">
        <v>2985</v>
      </c>
      <c r="C866" s="169" t="s">
        <v>2986</v>
      </c>
      <c r="D866" s="276">
        <v>1.67</v>
      </c>
      <c r="E866" s="282">
        <v>993</v>
      </c>
      <c r="F866" s="284">
        <v>900</v>
      </c>
      <c r="G866" s="171">
        <v>0</v>
      </c>
      <c r="H866" s="175">
        <v>0</v>
      </c>
      <c r="I866" s="173">
        <v>0</v>
      </c>
      <c r="J866" s="164" t="b">
        <f>IF(ISBLANK(CertifiedCrop[[#This Row],[1. Identifiant interne d’exploitation agricole*]]),"",IF(ISERROR(MATCH(CertifiedCrop[[#This Row],[1. Identifiant interne d’exploitation agricole*]],GroupMember[1. Identifiant interne d’exploitation agricole*],0)),FALSE,TRUE))</f>
        <v>1</v>
      </c>
      <c r="K866" s="164" t="b">
        <f t="array" ref="K866">IF(ISBLANK(CertifiedCrop[[#This Row],[2. Produit agricole certifié*]]),"",IF(ISERROR(MATCH(1,(#REF!=CertifiedCrop[[#This Row],[2. Produit agricole certifié*]])*(#REF!=CertifiedCrop[[#This Row],[3. Variété**]]),0)),FALSE,TRUE))</f>
        <v>0</v>
      </c>
      <c r="L866" s="21" t="s">
        <v>667</v>
      </c>
      <c r="M866" s="59" t="s">
        <v>667</v>
      </c>
      <c r="N866" s="59" t="s">
        <v>667</v>
      </c>
      <c r="O866" s="185">
        <f t="shared" si="26"/>
        <v>594.61077844311376</v>
      </c>
      <c r="P866" s="185">
        <f t="shared" si="27"/>
        <v>538.92215568862275</v>
      </c>
      <c r="Q866" s="165" t="str">
        <f ca="1">IFERROR((VLOOKUP(A866,GM_Table,8,FALSE)-SUMIFS(D:D,A:A,A866,B:B,B866,C:C,C866)),"")</f>
        <v/>
      </c>
      <c r="R866" s="165" t="str">
        <f ca="1">IFERROR(CONCATENATE(VLOOKUP(A866,GM_Table,12,FALSE)," ",(VLOOKUP(A866,GM_Table,13,FALSE))),"")</f>
        <v/>
      </c>
    </row>
    <row r="867" spans="1:18" ht="15" x14ac:dyDescent="0.2">
      <c r="A867" s="155" t="s">
        <v>2957</v>
      </c>
      <c r="B867" s="169" t="s">
        <v>2985</v>
      </c>
      <c r="C867" s="169" t="s">
        <v>2986</v>
      </c>
      <c r="D867" s="276">
        <v>1.93</v>
      </c>
      <c r="E867" s="282">
        <v>1148</v>
      </c>
      <c r="F867" s="284">
        <v>1048</v>
      </c>
      <c r="G867" s="171">
        <v>0</v>
      </c>
      <c r="H867" s="175">
        <v>0</v>
      </c>
      <c r="I867" s="173">
        <v>0</v>
      </c>
      <c r="J867" s="164" t="b">
        <f>IF(ISBLANK(CertifiedCrop[[#This Row],[1. Identifiant interne d’exploitation agricole*]]),"",IF(ISERROR(MATCH(CertifiedCrop[[#This Row],[1. Identifiant interne d’exploitation agricole*]],GroupMember[1. Identifiant interne d’exploitation agricole*],0)),FALSE,TRUE))</f>
        <v>1</v>
      </c>
      <c r="K867" s="164" t="b">
        <f t="array" ref="K867">IF(ISBLANK(CertifiedCrop[[#This Row],[2. Produit agricole certifié*]]),"",IF(ISERROR(MATCH(1,(#REF!=CertifiedCrop[[#This Row],[2. Produit agricole certifié*]])*(#REF!=CertifiedCrop[[#This Row],[3. Variété**]]),0)),FALSE,TRUE))</f>
        <v>0</v>
      </c>
      <c r="L867" s="21" t="s">
        <v>667</v>
      </c>
      <c r="M867" s="59" t="s">
        <v>667</v>
      </c>
      <c r="N867" s="59" t="s">
        <v>667</v>
      </c>
      <c r="O867" s="185">
        <f t="shared" si="26"/>
        <v>594.81865284974094</v>
      </c>
      <c r="P867" s="185">
        <f t="shared" si="27"/>
        <v>543.00518134715026</v>
      </c>
      <c r="Q867" s="165" t="str">
        <f ca="1">IFERROR((VLOOKUP(A867,GM_Table,8,FALSE)-SUMIFS(D:D,A:A,A867,B:B,B867,C:C,C867)),"")</f>
        <v/>
      </c>
      <c r="R867" s="165" t="str">
        <f ca="1">IFERROR(CONCATENATE(VLOOKUP(A867,GM_Table,12,FALSE)," ",(VLOOKUP(A867,GM_Table,13,FALSE))),"")</f>
        <v/>
      </c>
    </row>
    <row r="868" spans="1:18" ht="15" x14ac:dyDescent="0.2">
      <c r="A868" s="155" t="s">
        <v>2961</v>
      </c>
      <c r="B868" s="169" t="s">
        <v>2985</v>
      </c>
      <c r="C868" s="169" t="s">
        <v>2986</v>
      </c>
      <c r="D868" s="276">
        <v>1.78</v>
      </c>
      <c r="E868" s="282">
        <v>1059</v>
      </c>
      <c r="F868" s="284">
        <v>985</v>
      </c>
      <c r="G868" s="171">
        <v>0</v>
      </c>
      <c r="H868" s="175">
        <v>0</v>
      </c>
      <c r="I868" s="173">
        <v>0</v>
      </c>
      <c r="J868" s="164" t="b">
        <f>IF(ISBLANK(CertifiedCrop[[#This Row],[1. Identifiant interne d’exploitation agricole*]]),"",IF(ISERROR(MATCH(CertifiedCrop[[#This Row],[1. Identifiant interne d’exploitation agricole*]],GroupMember[1. Identifiant interne d’exploitation agricole*],0)),FALSE,TRUE))</f>
        <v>1</v>
      </c>
      <c r="K868" s="164" t="b">
        <f t="array" ref="K868">IF(ISBLANK(CertifiedCrop[[#This Row],[2. Produit agricole certifié*]]),"",IF(ISERROR(MATCH(1,(#REF!=CertifiedCrop[[#This Row],[2. Produit agricole certifié*]])*(#REF!=CertifiedCrop[[#This Row],[3. Variété**]]),0)),FALSE,TRUE))</f>
        <v>0</v>
      </c>
      <c r="L868" s="21" t="s">
        <v>667</v>
      </c>
      <c r="M868" s="59" t="s">
        <v>667</v>
      </c>
      <c r="N868" s="59" t="s">
        <v>667</v>
      </c>
      <c r="O868" s="185">
        <f t="shared" si="26"/>
        <v>594.94382022471905</v>
      </c>
      <c r="P868" s="185">
        <f t="shared" si="27"/>
        <v>553.37078651685397</v>
      </c>
      <c r="Q868" s="165" t="str">
        <f ca="1">IFERROR((VLOOKUP(A868,GM_Table,8,FALSE)-SUMIFS(D:D,A:A,A868,B:B,B868,C:C,C868)),"")</f>
        <v/>
      </c>
      <c r="R868" s="165" t="str">
        <f ca="1">IFERROR(CONCATENATE(VLOOKUP(A868,GM_Table,12,FALSE)," ",(VLOOKUP(A868,GM_Table,13,FALSE))),"")</f>
        <v/>
      </c>
    </row>
    <row r="869" spans="1:18" ht="15" x14ac:dyDescent="0.2">
      <c r="A869" s="155" t="s">
        <v>2964</v>
      </c>
      <c r="B869" s="169" t="s">
        <v>2985</v>
      </c>
      <c r="C869" s="169" t="s">
        <v>2986</v>
      </c>
      <c r="D869" s="276">
        <v>1.66</v>
      </c>
      <c r="E869" s="282">
        <v>987</v>
      </c>
      <c r="F869" s="284">
        <v>897</v>
      </c>
      <c r="G869" s="171">
        <v>0</v>
      </c>
      <c r="H869" s="175">
        <v>0</v>
      </c>
      <c r="I869" s="173">
        <v>0</v>
      </c>
      <c r="J869" s="164" t="b">
        <f>IF(ISBLANK(CertifiedCrop[[#This Row],[1. Identifiant interne d’exploitation agricole*]]),"",IF(ISERROR(MATCH(CertifiedCrop[[#This Row],[1. Identifiant interne d’exploitation agricole*]],GroupMember[1. Identifiant interne d’exploitation agricole*],0)),FALSE,TRUE))</f>
        <v>1</v>
      </c>
      <c r="K869" s="164" t="b">
        <f t="array" ref="K869">IF(ISBLANK(CertifiedCrop[[#This Row],[2. Produit agricole certifié*]]),"",IF(ISERROR(MATCH(1,(#REF!=CertifiedCrop[[#This Row],[2. Produit agricole certifié*]])*(#REF!=CertifiedCrop[[#This Row],[3. Variété**]]),0)),FALSE,TRUE))</f>
        <v>0</v>
      </c>
      <c r="L869" s="21" t="s">
        <v>667</v>
      </c>
      <c r="M869" s="59" t="s">
        <v>667</v>
      </c>
      <c r="N869" s="59" t="s">
        <v>667</v>
      </c>
      <c r="O869" s="185">
        <f t="shared" si="26"/>
        <v>594.57831325301208</v>
      </c>
      <c r="P869" s="185">
        <f t="shared" si="27"/>
        <v>540.36144578313258</v>
      </c>
      <c r="Q869" s="165" t="str">
        <f ca="1">IFERROR((VLOOKUP(A869,GM_Table,8,FALSE)-SUMIFS(D:D,A:A,A869,B:B,B869,C:C,C869)),"")</f>
        <v/>
      </c>
      <c r="R869" s="165" t="str">
        <f ca="1">IFERROR(CONCATENATE(VLOOKUP(A869,GM_Table,12,FALSE)," ",(VLOOKUP(A869,GM_Table,13,FALSE))),"")</f>
        <v/>
      </c>
    </row>
    <row r="870" spans="1:18" ht="15" x14ac:dyDescent="0.2">
      <c r="A870" s="155" t="s">
        <v>2966</v>
      </c>
      <c r="B870" s="169" t="s">
        <v>2985</v>
      </c>
      <c r="C870" s="169" t="s">
        <v>2986</v>
      </c>
      <c r="D870" s="276">
        <v>1.55</v>
      </c>
      <c r="E870" s="282">
        <v>922</v>
      </c>
      <c r="F870" s="284">
        <v>822</v>
      </c>
      <c r="G870" s="171">
        <v>0</v>
      </c>
      <c r="H870" s="175">
        <v>0</v>
      </c>
      <c r="I870" s="173">
        <v>0</v>
      </c>
      <c r="J870" s="164" t="b">
        <f>IF(ISBLANK(CertifiedCrop[[#This Row],[1. Identifiant interne d’exploitation agricole*]]),"",IF(ISERROR(MATCH(CertifiedCrop[[#This Row],[1. Identifiant interne d’exploitation agricole*]],GroupMember[1. Identifiant interne d’exploitation agricole*],0)),FALSE,TRUE))</f>
        <v>1</v>
      </c>
      <c r="K870" s="164" t="b">
        <f t="array" ref="K870">IF(ISBLANK(CertifiedCrop[[#This Row],[2. Produit agricole certifié*]]),"",IF(ISERROR(MATCH(1,(#REF!=CertifiedCrop[[#This Row],[2. Produit agricole certifié*]])*(#REF!=CertifiedCrop[[#This Row],[3. Variété**]]),0)),FALSE,TRUE))</f>
        <v>0</v>
      </c>
      <c r="L870" s="21" t="s">
        <v>667</v>
      </c>
      <c r="M870" s="59" t="s">
        <v>667</v>
      </c>
      <c r="N870" s="59" t="s">
        <v>667</v>
      </c>
      <c r="O870" s="185">
        <f t="shared" si="26"/>
        <v>594.83870967741939</v>
      </c>
      <c r="P870" s="185">
        <f t="shared" si="27"/>
        <v>530.32258064516122</v>
      </c>
      <c r="Q870" s="165" t="str">
        <f ca="1">IFERROR((VLOOKUP(A870,GM_Table,8,FALSE)-SUMIFS(D:D,A:A,A870,B:B,B870,C:C,C870)),"")</f>
        <v/>
      </c>
      <c r="R870" s="165" t="str">
        <f ca="1">IFERROR(CONCATENATE(VLOOKUP(A870,GM_Table,12,FALSE)," ",(VLOOKUP(A870,GM_Table,13,FALSE))),"")</f>
        <v/>
      </c>
    </row>
    <row r="871" spans="1:18" ht="15" x14ac:dyDescent="0.2">
      <c r="A871" s="155" t="s">
        <v>2970</v>
      </c>
      <c r="B871" s="169" t="s">
        <v>2985</v>
      </c>
      <c r="C871" s="169" t="s">
        <v>2986</v>
      </c>
      <c r="D871" s="276">
        <v>1.54</v>
      </c>
      <c r="E871" s="282">
        <v>916</v>
      </c>
      <c r="F871" s="284">
        <v>816</v>
      </c>
      <c r="G871" s="171">
        <v>0</v>
      </c>
      <c r="H871" s="175">
        <v>0</v>
      </c>
      <c r="I871" s="173">
        <v>0</v>
      </c>
      <c r="J871" s="164" t="b">
        <f>IF(ISBLANK(CertifiedCrop[[#This Row],[1. Identifiant interne d’exploitation agricole*]]),"",IF(ISERROR(MATCH(CertifiedCrop[[#This Row],[1. Identifiant interne d’exploitation agricole*]],GroupMember[1. Identifiant interne d’exploitation agricole*],0)),FALSE,TRUE))</f>
        <v>1</v>
      </c>
      <c r="K871" s="164" t="b">
        <f t="array" ref="K871">IF(ISBLANK(CertifiedCrop[[#This Row],[2. Produit agricole certifié*]]),"",IF(ISERROR(MATCH(1,(#REF!=CertifiedCrop[[#This Row],[2. Produit agricole certifié*]])*(#REF!=CertifiedCrop[[#This Row],[3. Variété**]]),0)),FALSE,TRUE))</f>
        <v>0</v>
      </c>
      <c r="L871" s="21" t="s">
        <v>667</v>
      </c>
      <c r="M871" s="59" t="s">
        <v>667</v>
      </c>
      <c r="N871" s="59" t="s">
        <v>667</v>
      </c>
      <c r="O871" s="185">
        <f t="shared" si="26"/>
        <v>594.80519480519479</v>
      </c>
      <c r="P871" s="185">
        <f t="shared" si="27"/>
        <v>529.87012987012986</v>
      </c>
      <c r="Q871" s="165" t="str">
        <f ca="1">IFERROR((VLOOKUP(A871,GM_Table,8,FALSE)-SUMIFS(D:D,A:A,A871,B:B,B871,C:C,C871)),"")</f>
        <v/>
      </c>
      <c r="R871" s="165" t="str">
        <f ca="1">IFERROR(CONCATENATE(VLOOKUP(A871,GM_Table,12,FALSE)," ",(VLOOKUP(A871,GM_Table,13,FALSE))),"")</f>
        <v/>
      </c>
    </row>
    <row r="872" spans="1:18" ht="15" x14ac:dyDescent="0.2">
      <c r="A872" s="155" t="s">
        <v>2972</v>
      </c>
      <c r="B872" s="169" t="s">
        <v>2985</v>
      </c>
      <c r="C872" s="169" t="s">
        <v>2986</v>
      </c>
      <c r="D872" s="276">
        <v>1.9</v>
      </c>
      <c r="E872" s="282">
        <v>1130</v>
      </c>
      <c r="F872" s="284">
        <v>1030</v>
      </c>
      <c r="G872" s="171">
        <v>0</v>
      </c>
      <c r="H872" s="175">
        <v>0</v>
      </c>
      <c r="I872" s="173">
        <v>0</v>
      </c>
      <c r="J872" s="164" t="b">
        <f>IF(ISBLANK(CertifiedCrop[[#This Row],[1. Identifiant interne d’exploitation agricole*]]),"",IF(ISERROR(MATCH(CertifiedCrop[[#This Row],[1. Identifiant interne d’exploitation agricole*]],GroupMember[1. Identifiant interne d’exploitation agricole*],0)),FALSE,TRUE))</f>
        <v>1</v>
      </c>
      <c r="K872" s="164" t="b">
        <f t="array" ref="K872">IF(ISBLANK(CertifiedCrop[[#This Row],[2. Produit agricole certifié*]]),"",IF(ISERROR(MATCH(1,(#REF!=CertifiedCrop[[#This Row],[2. Produit agricole certifié*]])*(#REF!=CertifiedCrop[[#This Row],[3. Variété**]]),0)),FALSE,TRUE))</f>
        <v>0</v>
      </c>
      <c r="L872" s="21" t="s">
        <v>667</v>
      </c>
      <c r="M872" s="59" t="s">
        <v>667</v>
      </c>
      <c r="N872" s="59" t="s">
        <v>667</v>
      </c>
      <c r="O872" s="185">
        <f t="shared" si="26"/>
        <v>594.73684210526324</v>
      </c>
      <c r="P872" s="185">
        <f t="shared" si="27"/>
        <v>542.1052631578948</v>
      </c>
      <c r="Q872" s="165" t="str">
        <f ca="1">IFERROR((VLOOKUP(A872,GM_Table,8,FALSE)-SUMIFS(D:D,A:A,A872,B:B,B872,C:C,C872)),"")</f>
        <v/>
      </c>
      <c r="R872" s="165" t="str">
        <f ca="1">IFERROR(CONCATENATE(VLOOKUP(A872,GM_Table,12,FALSE)," ",(VLOOKUP(A872,GM_Table,13,FALSE))),"")</f>
        <v/>
      </c>
    </row>
    <row r="873" spans="1:18" ht="15" x14ac:dyDescent="0.2">
      <c r="A873" s="155" t="s">
        <v>2975</v>
      </c>
      <c r="B873" s="169" t="s">
        <v>2985</v>
      </c>
      <c r="C873" s="169" t="s">
        <v>2986</v>
      </c>
      <c r="D873" s="276">
        <v>1.95</v>
      </c>
      <c r="E873" s="282">
        <v>1160</v>
      </c>
      <c r="F873" s="284">
        <v>1060</v>
      </c>
      <c r="G873" s="171">
        <v>0</v>
      </c>
      <c r="H873" s="175">
        <v>0</v>
      </c>
      <c r="I873" s="173">
        <v>0</v>
      </c>
      <c r="J873" s="164" t="b">
        <f>IF(ISBLANK(CertifiedCrop[[#This Row],[1. Identifiant interne d’exploitation agricole*]]),"",IF(ISERROR(MATCH(CertifiedCrop[[#This Row],[1. Identifiant interne d’exploitation agricole*]],GroupMember[1. Identifiant interne d’exploitation agricole*],0)),FALSE,TRUE))</f>
        <v>1</v>
      </c>
      <c r="K873" s="164" t="b">
        <f t="array" ref="K873">IF(ISBLANK(CertifiedCrop[[#This Row],[2. Produit agricole certifié*]]),"",IF(ISERROR(MATCH(1,(#REF!=CertifiedCrop[[#This Row],[2. Produit agricole certifié*]])*(#REF!=CertifiedCrop[[#This Row],[3. Variété**]]),0)),FALSE,TRUE))</f>
        <v>0</v>
      </c>
      <c r="L873" s="21" t="s">
        <v>667</v>
      </c>
      <c r="M873" s="59" t="s">
        <v>667</v>
      </c>
      <c r="N873" s="59" t="s">
        <v>667</v>
      </c>
      <c r="O873" s="185">
        <f t="shared" si="26"/>
        <v>594.87179487179492</v>
      </c>
      <c r="P873" s="185">
        <f t="shared" si="27"/>
        <v>543.58974358974365</v>
      </c>
      <c r="Q873" s="165" t="str">
        <f ca="1">IFERROR((VLOOKUP(A873,GM_Table,8,FALSE)-SUMIFS(D:D,A:A,A873,B:B,B873,C:C,C873)),"")</f>
        <v/>
      </c>
      <c r="R873" s="165" t="str">
        <f ca="1">IFERROR(CONCATENATE(VLOOKUP(A873,GM_Table,12,FALSE)," ",(VLOOKUP(A873,GM_Table,13,FALSE))),"")</f>
        <v/>
      </c>
    </row>
    <row r="874" spans="1:18" ht="15" x14ac:dyDescent="0.2">
      <c r="A874" s="155" t="s">
        <v>2978</v>
      </c>
      <c r="B874" s="169" t="s">
        <v>2985</v>
      </c>
      <c r="C874" s="169" t="s">
        <v>2986</v>
      </c>
      <c r="D874" s="276">
        <v>1.1299999999999999</v>
      </c>
      <c r="E874" s="282">
        <v>690</v>
      </c>
      <c r="F874" s="284">
        <v>600</v>
      </c>
      <c r="G874" s="171">
        <v>0</v>
      </c>
      <c r="H874" s="175">
        <v>0</v>
      </c>
      <c r="I874" s="173">
        <v>0</v>
      </c>
      <c r="J874" s="164" t="b">
        <f>IF(ISBLANK(CertifiedCrop[[#This Row],[1. Identifiant interne d’exploitation agricole*]]),"",IF(ISERROR(MATCH(CertifiedCrop[[#This Row],[1. Identifiant interne d’exploitation agricole*]],GroupMember[1. Identifiant interne d’exploitation agricole*],0)),FALSE,TRUE))</f>
        <v>1</v>
      </c>
      <c r="K874" s="164" t="b">
        <f t="array" ref="K874">IF(ISBLANK(CertifiedCrop[[#This Row],[2. Produit agricole certifié*]]),"",IF(ISERROR(MATCH(1,(#REF!=CertifiedCrop[[#This Row],[2. Produit agricole certifié*]])*(#REF!=CertifiedCrop[[#This Row],[3. Variété**]]),0)),FALSE,TRUE))</f>
        <v>0</v>
      </c>
      <c r="L874" s="21" t="s">
        <v>667</v>
      </c>
      <c r="M874" s="59" t="s">
        <v>667</v>
      </c>
      <c r="N874" s="59" t="s">
        <v>667</v>
      </c>
      <c r="O874" s="185">
        <f t="shared" si="26"/>
        <v>610.6194690265487</v>
      </c>
      <c r="P874" s="185">
        <f t="shared" si="27"/>
        <v>530.97345132743362</v>
      </c>
      <c r="Q874" s="165" t="str">
        <f ca="1">IFERROR((VLOOKUP(A874,GM_Table,8,FALSE)-SUMIFS(D:D,A:A,A874,B:B,B874,C:C,C874)),"")</f>
        <v/>
      </c>
      <c r="R874" s="165" t="str">
        <f ca="1">IFERROR(CONCATENATE(VLOOKUP(A874,GM_Table,12,FALSE)," ",(VLOOKUP(A874,GM_Table,13,FALSE))),"")</f>
        <v/>
      </c>
    </row>
    <row r="875" spans="1:18" ht="15" x14ac:dyDescent="0.2">
      <c r="A875" s="155" t="s">
        <v>2981</v>
      </c>
      <c r="B875" s="169" t="s">
        <v>2985</v>
      </c>
      <c r="C875" s="169" t="s">
        <v>2986</v>
      </c>
      <c r="D875" s="276">
        <v>2.0099999999999998</v>
      </c>
      <c r="E875" s="282">
        <v>1195</v>
      </c>
      <c r="F875" s="284">
        <v>1095</v>
      </c>
      <c r="G875" s="171">
        <v>0</v>
      </c>
      <c r="H875" s="175">
        <v>0</v>
      </c>
      <c r="I875" s="173">
        <v>0</v>
      </c>
      <c r="J875" s="164" t="b">
        <f>IF(ISBLANK(CertifiedCrop[[#This Row],[1. Identifiant interne d’exploitation agricole*]]),"",IF(ISERROR(MATCH(CertifiedCrop[[#This Row],[1. Identifiant interne d’exploitation agricole*]],GroupMember[1. Identifiant interne d’exploitation agricole*],0)),FALSE,TRUE))</f>
        <v>1</v>
      </c>
      <c r="K875" s="164" t="b">
        <f t="array" ref="K875">IF(ISBLANK(CertifiedCrop[[#This Row],[2. Produit agricole certifié*]]),"",IF(ISERROR(MATCH(1,(#REF!=CertifiedCrop[[#This Row],[2. Produit agricole certifié*]])*(#REF!=CertifiedCrop[[#This Row],[3. Variété**]]),0)),FALSE,TRUE))</f>
        <v>0</v>
      </c>
      <c r="L875" s="21" t="s">
        <v>667</v>
      </c>
      <c r="M875" s="59" t="s">
        <v>667</v>
      </c>
      <c r="N875" s="59" t="s">
        <v>667</v>
      </c>
      <c r="O875" s="185">
        <f t="shared" si="26"/>
        <v>594.52736318407972</v>
      </c>
      <c r="P875" s="185">
        <f t="shared" si="27"/>
        <v>544.77611940298516</v>
      </c>
      <c r="Q875" s="165" t="str">
        <f ca="1">IFERROR((VLOOKUP(A875,GM_Table,8,FALSE)-SUMIFS(D:D,A:A,A875,B:B,B875,C:C,C875)),"")</f>
        <v/>
      </c>
      <c r="R875" s="165" t="str">
        <f ca="1">IFERROR(CONCATENATE(VLOOKUP(A875,GM_Table,12,FALSE)," ",(VLOOKUP(A875,GM_Table,13,FALSE))),"")</f>
        <v/>
      </c>
    </row>
    <row r="876" spans="1:18" ht="15" x14ac:dyDescent="0.2">
      <c r="A876" s="161" t="s">
        <v>2983</v>
      </c>
      <c r="B876" s="176" t="s">
        <v>2985</v>
      </c>
      <c r="C876" s="176" t="s">
        <v>2986</v>
      </c>
      <c r="D876" s="276">
        <v>1.17</v>
      </c>
      <c r="E876" s="286">
        <v>690</v>
      </c>
      <c r="F876" s="287">
        <v>600</v>
      </c>
      <c r="G876" s="179">
        <v>0</v>
      </c>
      <c r="H876" s="180">
        <v>0</v>
      </c>
      <c r="I876" s="181">
        <v>0</v>
      </c>
      <c r="J876" s="164" t="b">
        <f>IF(ISBLANK(CertifiedCrop[[#This Row],[1. Identifiant interne d’exploitation agricole*]]),"",IF(ISERROR(MATCH(CertifiedCrop[[#This Row],[1. Identifiant interne d’exploitation agricole*]],GroupMember[1. Identifiant interne d’exploitation agricole*],0)),FALSE,TRUE))</f>
        <v>1</v>
      </c>
      <c r="K876" s="164" t="b">
        <f t="array" ref="K876">IF(ISBLANK(CertifiedCrop[[#This Row],[2. Produit agricole certifié*]]),"",IF(ISERROR(MATCH(1,(#REF!=CertifiedCrop[[#This Row],[2. Produit agricole certifié*]])*(#REF!=CertifiedCrop[[#This Row],[3. Variété**]]),0)),FALSE,TRUE))</f>
        <v>0</v>
      </c>
      <c r="L876" s="21" t="s">
        <v>667</v>
      </c>
      <c r="M876" s="59" t="s">
        <v>667</v>
      </c>
      <c r="N876" s="59" t="s">
        <v>667</v>
      </c>
      <c r="O876" s="185">
        <f t="shared" si="26"/>
        <v>589.74358974358972</v>
      </c>
      <c r="P876" s="185">
        <f t="shared" si="27"/>
        <v>512.82051282051282</v>
      </c>
      <c r="Q876" s="165" t="str">
        <f ca="1">IFERROR((VLOOKUP(A876,GM_Table,8,FALSE)-SUMIFS(D:D,A:A,A876,B:B,B876,C:C,C876)),"")</f>
        <v/>
      </c>
      <c r="R876" s="165" t="str">
        <f ca="1">IFERROR(CONCATENATE(VLOOKUP(A876,GM_Table,12,FALSE)," ",(VLOOKUP(A876,GM_Table,13,FALSE))),"")</f>
        <v/>
      </c>
    </row>
    <row r="877" spans="1:18" ht="15" x14ac:dyDescent="0.2">
      <c r="A877" s="155"/>
      <c r="B877" s="169"/>
      <c r="C877" s="169"/>
      <c r="D877" s="157"/>
      <c r="E877" s="170"/>
      <c r="F877" s="174"/>
      <c r="G877" s="171"/>
      <c r="H877" s="175"/>
      <c r="I877" s="173"/>
      <c r="J877" s="164" t="str">
        <f>IF(ISBLANK(CertifiedCrop[[#This Row],[1. Identifiant interne d’exploitation agricole*]]),"",IF(ISERROR(MATCH(CertifiedCrop[[#This Row],[1. Identifiant interne d’exploitation agricole*]],GroupMember[1. Identifiant interne d’exploitation agricole*],0)),FALSE,TRUE))</f>
        <v/>
      </c>
      <c r="K877" s="164" t="str">
        <f t="array" ref="K877">IF(ISBLANK(CertifiedCrop[[#This Row],[2. Produit agricole certifié*]]),"",IF(ISERROR(MATCH(1,(#REF!=CertifiedCrop[[#This Row],[2. Produit agricole certifié*]])*(#REF!=CertifiedCrop[[#This Row],[3. Variété**]]),0)),FALSE,TRUE))</f>
        <v/>
      </c>
      <c r="L877" s="182" t="str">
        <f t="shared" ref="L877:L882" si="28">IF((F877-G877)&lt;0,"!","")</f>
        <v/>
      </c>
      <c r="M877" s="183" t="str">
        <f t="shared" ref="M877:M882" si="29">IFERROR(IF((F877-G877)/G877&gt;25%,"!",IF((F877-G877)/G877&lt;-25%,"!","")),"")</f>
        <v/>
      </c>
      <c r="N877" s="184" t="str">
        <f t="shared" ref="N877:N882" si="30">IFERROR(IF((G877-H877)/H877&gt;25%,"!",IF((G877-H877)/H877&lt;-25%,"!","")),"")</f>
        <v/>
      </c>
      <c r="O877" s="185" t="str">
        <f t="shared" si="26"/>
        <v/>
      </c>
      <c r="P877" s="185" t="str">
        <f t="shared" si="27"/>
        <v/>
      </c>
      <c r="Q877" s="165" t="str">
        <f ca="1">IFERROR((VLOOKUP(A877,GM_Table,8,FALSE)-SUMIFS(D:D,A:A,A877,B:B,B877,C:C,C877)),"")</f>
        <v/>
      </c>
      <c r="R877" s="165" t="str">
        <f ca="1">IFERROR(CONCATENATE(VLOOKUP(A877,GM_Table,12,FALSE)," ",(VLOOKUP(A877,GM_Table,13,FALSE))),"")</f>
        <v/>
      </c>
    </row>
    <row r="878" spans="1:18" ht="15" x14ac:dyDescent="0.2">
      <c r="A878" s="155"/>
      <c r="B878" s="169"/>
      <c r="C878" s="169"/>
      <c r="D878" s="157"/>
      <c r="E878" s="170"/>
      <c r="F878" s="174"/>
      <c r="G878" s="171"/>
      <c r="H878" s="175"/>
      <c r="I878" s="173"/>
      <c r="J878" s="164" t="str">
        <f>IF(ISBLANK(CertifiedCrop[[#This Row],[1. Identifiant interne d’exploitation agricole*]]),"",IF(ISERROR(MATCH(CertifiedCrop[[#This Row],[1. Identifiant interne d’exploitation agricole*]],GroupMember[1. Identifiant interne d’exploitation agricole*],0)),FALSE,TRUE))</f>
        <v/>
      </c>
      <c r="K878" s="164" t="str">
        <f t="array" ref="K878">IF(ISBLANK(CertifiedCrop[[#This Row],[2. Produit agricole certifié*]]),"",IF(ISERROR(MATCH(1,(#REF!=CertifiedCrop[[#This Row],[2. Produit agricole certifié*]])*(#REF!=CertifiedCrop[[#This Row],[3. Variété**]]),0)),FALSE,TRUE))</f>
        <v/>
      </c>
      <c r="L878" s="182" t="str">
        <f t="shared" si="28"/>
        <v/>
      </c>
      <c r="M878" s="183" t="str">
        <f t="shared" si="29"/>
        <v/>
      </c>
      <c r="N878" s="184" t="str">
        <f t="shared" si="30"/>
        <v/>
      </c>
      <c r="O878" s="185" t="str">
        <f t="shared" si="26"/>
        <v/>
      </c>
      <c r="P878" s="185" t="str">
        <f t="shared" si="27"/>
        <v/>
      </c>
      <c r="Q878" s="165" t="str">
        <f ca="1">IFERROR((VLOOKUP(A878,GM_Table,8,FALSE)-SUMIFS(D:D,A:A,A878,B:B,B878,C:C,C878)),"")</f>
        <v/>
      </c>
      <c r="R878" s="165" t="str">
        <f ca="1">IFERROR(CONCATENATE(VLOOKUP(A878,GM_Table,12,FALSE)," ",(VLOOKUP(A878,GM_Table,13,FALSE))),"")</f>
        <v/>
      </c>
    </row>
    <row r="879" spans="1:18" ht="15" x14ac:dyDescent="0.2">
      <c r="A879" s="155"/>
      <c r="B879" s="169"/>
      <c r="C879" s="169"/>
      <c r="D879" s="157"/>
      <c r="E879" s="170"/>
      <c r="F879" s="174"/>
      <c r="G879" s="171"/>
      <c r="H879" s="175"/>
      <c r="I879" s="173"/>
      <c r="J879" s="164" t="str">
        <f>IF(ISBLANK(CertifiedCrop[[#This Row],[1. Identifiant interne d’exploitation agricole*]]),"",IF(ISERROR(MATCH(CertifiedCrop[[#This Row],[1. Identifiant interne d’exploitation agricole*]],GroupMember[1. Identifiant interne d’exploitation agricole*],0)),FALSE,TRUE))</f>
        <v/>
      </c>
      <c r="K879" s="164" t="str">
        <f t="array" ref="K879">IF(ISBLANK(CertifiedCrop[[#This Row],[2. Produit agricole certifié*]]),"",IF(ISERROR(MATCH(1,(#REF!=CertifiedCrop[[#This Row],[2. Produit agricole certifié*]])*(#REF!=CertifiedCrop[[#This Row],[3. Variété**]]),0)),FALSE,TRUE))</f>
        <v/>
      </c>
      <c r="L879" s="182" t="str">
        <f t="shared" si="28"/>
        <v/>
      </c>
      <c r="M879" s="183" t="str">
        <f t="shared" si="29"/>
        <v/>
      </c>
      <c r="N879" s="184" t="str">
        <f t="shared" si="30"/>
        <v/>
      </c>
      <c r="O879" s="185" t="str">
        <f t="shared" si="26"/>
        <v/>
      </c>
      <c r="P879" s="185" t="str">
        <f t="shared" si="27"/>
        <v/>
      </c>
      <c r="Q879" s="165" t="str">
        <f ca="1">IFERROR((VLOOKUP(A879,GM_Table,8,FALSE)-SUMIFS(D:D,A:A,A879,B:B,B879,C:C,C879)),"")</f>
        <v/>
      </c>
      <c r="R879" s="165" t="str">
        <f ca="1">IFERROR(CONCATENATE(VLOOKUP(A879,GM_Table,12,FALSE)," ",(VLOOKUP(A879,GM_Table,13,FALSE))),"")</f>
        <v/>
      </c>
    </row>
    <row r="880" spans="1:18" ht="15" x14ac:dyDescent="0.2">
      <c r="A880" s="155"/>
      <c r="B880" s="169"/>
      <c r="C880" s="169"/>
      <c r="D880" s="157"/>
      <c r="E880" s="170"/>
      <c r="F880" s="174"/>
      <c r="G880" s="171"/>
      <c r="H880" s="175"/>
      <c r="I880" s="173"/>
      <c r="J880" s="164" t="str">
        <f>IF(ISBLANK(CertifiedCrop[[#This Row],[1. Identifiant interne d’exploitation agricole*]]),"",IF(ISERROR(MATCH(CertifiedCrop[[#This Row],[1. Identifiant interne d’exploitation agricole*]],GroupMember[1. Identifiant interne d’exploitation agricole*],0)),FALSE,TRUE))</f>
        <v/>
      </c>
      <c r="K880" s="164" t="str">
        <f t="array" ref="K880">IF(ISBLANK(CertifiedCrop[[#This Row],[2. Produit agricole certifié*]]),"",IF(ISERROR(MATCH(1,(#REF!=CertifiedCrop[[#This Row],[2. Produit agricole certifié*]])*(#REF!=CertifiedCrop[[#This Row],[3. Variété**]]),0)),FALSE,TRUE))</f>
        <v/>
      </c>
      <c r="L880" s="182" t="str">
        <f t="shared" si="28"/>
        <v/>
      </c>
      <c r="M880" s="183" t="str">
        <f t="shared" si="29"/>
        <v/>
      </c>
      <c r="N880" s="184" t="str">
        <f t="shared" si="30"/>
        <v/>
      </c>
      <c r="O880" s="185" t="str">
        <f t="shared" si="26"/>
        <v/>
      </c>
      <c r="P880" s="185" t="str">
        <f t="shared" si="27"/>
        <v/>
      </c>
      <c r="Q880" s="165" t="str">
        <f ca="1">IFERROR((VLOOKUP(A880,GM_Table,8,FALSE)-SUMIFS(D:D,A:A,A880,B:B,B880,C:C,C880)),"")</f>
        <v/>
      </c>
      <c r="R880" s="165" t="str">
        <f ca="1">IFERROR(CONCATENATE(VLOOKUP(A880,GM_Table,12,FALSE)," ",(VLOOKUP(A880,GM_Table,13,FALSE))),"")</f>
        <v/>
      </c>
    </row>
    <row r="881" spans="1:18" ht="15" x14ac:dyDescent="0.2">
      <c r="A881" s="155"/>
      <c r="B881" s="169"/>
      <c r="C881" s="169"/>
      <c r="D881" s="157"/>
      <c r="E881" s="170"/>
      <c r="F881" s="174"/>
      <c r="G881" s="171"/>
      <c r="H881" s="175"/>
      <c r="I881" s="173"/>
      <c r="J881" s="164" t="str">
        <f>IF(ISBLANK(CertifiedCrop[[#This Row],[1. Identifiant interne d’exploitation agricole*]]),"",IF(ISERROR(MATCH(CertifiedCrop[[#This Row],[1. Identifiant interne d’exploitation agricole*]],GroupMember[1. Identifiant interne d’exploitation agricole*],0)),FALSE,TRUE))</f>
        <v/>
      </c>
      <c r="K881" s="164" t="str">
        <f t="array" ref="K881">IF(ISBLANK(CertifiedCrop[[#This Row],[2. Produit agricole certifié*]]),"",IF(ISERROR(MATCH(1,(#REF!=CertifiedCrop[[#This Row],[2. Produit agricole certifié*]])*(#REF!=CertifiedCrop[[#This Row],[3. Variété**]]),0)),FALSE,TRUE))</f>
        <v/>
      </c>
      <c r="L881" s="182" t="str">
        <f t="shared" si="28"/>
        <v/>
      </c>
      <c r="M881" s="183" t="str">
        <f t="shared" si="29"/>
        <v/>
      </c>
      <c r="N881" s="184" t="str">
        <f t="shared" si="30"/>
        <v/>
      </c>
      <c r="O881" s="185" t="str">
        <f t="shared" si="26"/>
        <v/>
      </c>
      <c r="P881" s="185" t="str">
        <f t="shared" si="27"/>
        <v/>
      </c>
      <c r="Q881" s="165" t="str">
        <f ca="1">IFERROR((VLOOKUP(A881,GM_Table,8,FALSE)-SUMIFS(D:D,A:A,A881,B:B,B881,C:C,C881)),"")</f>
        <v/>
      </c>
      <c r="R881" s="165" t="str">
        <f ca="1">IFERROR(CONCATENATE(VLOOKUP(A881,GM_Table,12,FALSE)," ",(VLOOKUP(A881,GM_Table,13,FALSE))),"")</f>
        <v/>
      </c>
    </row>
    <row r="882" spans="1:18" ht="15" x14ac:dyDescent="0.2">
      <c r="A882" s="155"/>
      <c r="B882" s="169"/>
      <c r="C882" s="169"/>
      <c r="D882" s="157"/>
      <c r="E882" s="170"/>
      <c r="F882" s="174"/>
      <c r="G882" s="171"/>
      <c r="H882" s="175"/>
      <c r="I882" s="173"/>
      <c r="J882" s="164" t="str">
        <f>IF(ISBLANK(CertifiedCrop[[#This Row],[1. Identifiant interne d’exploitation agricole*]]),"",IF(ISERROR(MATCH(CertifiedCrop[[#This Row],[1. Identifiant interne d’exploitation agricole*]],GroupMember[1. Identifiant interne d’exploitation agricole*],0)),FALSE,TRUE))</f>
        <v/>
      </c>
      <c r="K882" s="164" t="str">
        <f t="array" ref="K882">IF(ISBLANK(CertifiedCrop[[#This Row],[2. Produit agricole certifié*]]),"",IF(ISERROR(MATCH(1,(#REF!=CertifiedCrop[[#This Row],[2. Produit agricole certifié*]])*(#REF!=CertifiedCrop[[#This Row],[3. Variété**]]),0)),FALSE,TRUE))</f>
        <v/>
      </c>
      <c r="L882" s="182" t="str">
        <f t="shared" si="28"/>
        <v/>
      </c>
      <c r="M882" s="183" t="str">
        <f t="shared" si="29"/>
        <v/>
      </c>
      <c r="N882" s="184" t="str">
        <f t="shared" si="30"/>
        <v/>
      </c>
      <c r="O882" s="185" t="str">
        <f t="shared" si="26"/>
        <v/>
      </c>
      <c r="P882" s="185" t="str">
        <f t="shared" si="27"/>
        <v/>
      </c>
      <c r="Q882" s="165" t="str">
        <f ca="1">IFERROR((VLOOKUP(A882,GM_Table,8,FALSE)-SUMIFS(D:D,A:A,A882,B:B,B882,C:C,C882)),"")</f>
        <v/>
      </c>
      <c r="R882" s="165" t="str">
        <f ca="1">IFERROR(CONCATENATE(VLOOKUP(A882,GM_Table,12,FALSE)," ",(VLOOKUP(A882,GM_Table,13,FALSE))),"")</f>
        <v/>
      </c>
    </row>
    <row r="883" spans="1:18" ht="15" x14ac:dyDescent="0.2">
      <c r="A883" s="155"/>
      <c r="B883" s="169"/>
      <c r="C883" s="169"/>
      <c r="D883" s="157"/>
      <c r="E883" s="170"/>
      <c r="F883" s="174"/>
      <c r="G883" s="171"/>
      <c r="H883" s="175"/>
      <c r="I883" s="173"/>
      <c r="J883" s="164" t="str">
        <f>IF(ISBLANK(CertifiedCrop[[#This Row],[1. Identifiant interne d’exploitation agricole*]]),"",IF(ISERROR(MATCH(CertifiedCrop[[#This Row],[1. Identifiant interne d’exploitation agricole*]],GroupMember[1. Identifiant interne d’exploitation agricole*],0)),FALSE,TRUE))</f>
        <v/>
      </c>
      <c r="K883" s="164" t="str">
        <f t="array" ref="K883">IF(ISBLANK(CertifiedCrop[[#This Row],[2. Produit agricole certifié*]]),"",IF(ISERROR(MATCH(1,(#REF!=CertifiedCrop[[#This Row],[2. Produit agricole certifié*]])*(#REF!=CertifiedCrop[[#This Row],[3. Variété**]]),0)),FALSE,TRUE))</f>
        <v/>
      </c>
      <c r="L883" s="182" t="str">
        <f t="shared" ref="L883:L904" si="31">IF((F883-G883)&lt;0,"!","")</f>
        <v/>
      </c>
      <c r="M883" s="183" t="str">
        <f t="shared" ref="M883:M904" si="32">IFERROR(IF((F883-G883)/G883&gt;25%,"!",IF((F883-G883)/G883&lt;-25%,"!","")),"")</f>
        <v/>
      </c>
      <c r="N883" s="184" t="str">
        <f t="shared" ref="N883:N904" si="33">IFERROR(IF((G883-H883)/H883&gt;25%,"!",IF((G883-H883)/H883&lt;-25%,"!","")),"")</f>
        <v/>
      </c>
      <c r="O883" s="185" t="str">
        <f t="shared" ref="O883:O904" si="34">IFERROR(E883/D883,"")</f>
        <v/>
      </c>
      <c r="P883" s="185" t="str">
        <f t="shared" ref="P883:P904" si="35">IFERROR(F883/D883,"")</f>
        <v/>
      </c>
      <c r="Q883" s="165" t="str">
        <f ca="1">IFERROR((VLOOKUP(A883,GM_Table,8,FALSE)-SUMIFS(D:D,A:A,A883,B:B,B883,C:C,C883)),"")</f>
        <v/>
      </c>
      <c r="R883" s="165" t="str">
        <f ca="1">IFERROR(CONCATENATE(VLOOKUP(A883,GM_Table,12,FALSE)," ",(VLOOKUP(A883,GM_Table,13,FALSE))),"")</f>
        <v/>
      </c>
    </row>
    <row r="884" spans="1:18" ht="15" x14ac:dyDescent="0.2">
      <c r="A884" s="155"/>
      <c r="B884" s="169"/>
      <c r="C884" s="169"/>
      <c r="D884" s="157"/>
      <c r="E884" s="170"/>
      <c r="F884" s="174"/>
      <c r="G884" s="171"/>
      <c r="H884" s="175"/>
      <c r="I884" s="173"/>
      <c r="J884" s="164" t="str">
        <f>IF(ISBLANK(CertifiedCrop[[#This Row],[1. Identifiant interne d’exploitation agricole*]]),"",IF(ISERROR(MATCH(CertifiedCrop[[#This Row],[1. Identifiant interne d’exploitation agricole*]],GroupMember[1. Identifiant interne d’exploitation agricole*],0)),FALSE,TRUE))</f>
        <v/>
      </c>
      <c r="K884" s="164" t="str">
        <f t="array" ref="K884">IF(ISBLANK(CertifiedCrop[[#This Row],[2. Produit agricole certifié*]]),"",IF(ISERROR(MATCH(1,(#REF!=CertifiedCrop[[#This Row],[2. Produit agricole certifié*]])*(#REF!=CertifiedCrop[[#This Row],[3. Variété**]]),0)),FALSE,TRUE))</f>
        <v/>
      </c>
      <c r="L884" s="182" t="str">
        <f t="shared" si="31"/>
        <v/>
      </c>
      <c r="M884" s="183" t="str">
        <f t="shared" si="32"/>
        <v/>
      </c>
      <c r="N884" s="184" t="str">
        <f t="shared" si="33"/>
        <v/>
      </c>
      <c r="O884" s="185" t="str">
        <f t="shared" si="34"/>
        <v/>
      </c>
      <c r="P884" s="185" t="str">
        <f t="shared" si="35"/>
        <v/>
      </c>
      <c r="Q884" s="165" t="str">
        <f ca="1">IFERROR((VLOOKUP(A884,GM_Table,8,FALSE)-SUMIFS(D:D,A:A,A884,B:B,B884,C:C,C884)),"")</f>
        <v/>
      </c>
      <c r="R884" s="165" t="str">
        <f ca="1">IFERROR(CONCATENATE(VLOOKUP(A884,GM_Table,12,FALSE)," ",(VLOOKUP(A884,GM_Table,13,FALSE))),"")</f>
        <v/>
      </c>
    </row>
    <row r="885" spans="1:18" ht="15" x14ac:dyDescent="0.2">
      <c r="A885" s="155"/>
      <c r="B885" s="169"/>
      <c r="C885" s="169"/>
      <c r="D885" s="157"/>
      <c r="E885" s="170"/>
      <c r="F885" s="174"/>
      <c r="G885" s="171"/>
      <c r="H885" s="175"/>
      <c r="I885" s="173"/>
      <c r="J885" s="164" t="str">
        <f>IF(ISBLANK(CertifiedCrop[[#This Row],[1. Identifiant interne d’exploitation agricole*]]),"",IF(ISERROR(MATCH(CertifiedCrop[[#This Row],[1. Identifiant interne d’exploitation agricole*]],GroupMember[1. Identifiant interne d’exploitation agricole*],0)),FALSE,TRUE))</f>
        <v/>
      </c>
      <c r="K885" s="164" t="str">
        <f t="array" ref="K885">IF(ISBLANK(CertifiedCrop[[#This Row],[2. Produit agricole certifié*]]),"",IF(ISERROR(MATCH(1,(#REF!=CertifiedCrop[[#This Row],[2. Produit agricole certifié*]])*(#REF!=CertifiedCrop[[#This Row],[3. Variété**]]),0)),FALSE,TRUE))</f>
        <v/>
      </c>
      <c r="L885" s="182" t="str">
        <f t="shared" si="31"/>
        <v/>
      </c>
      <c r="M885" s="183" t="str">
        <f t="shared" si="32"/>
        <v/>
      </c>
      <c r="N885" s="184" t="str">
        <f t="shared" si="33"/>
        <v/>
      </c>
      <c r="O885" s="185" t="str">
        <f t="shared" si="34"/>
        <v/>
      </c>
      <c r="P885" s="185" t="str">
        <f t="shared" si="35"/>
        <v/>
      </c>
      <c r="Q885" s="165" t="str">
        <f ca="1">IFERROR((VLOOKUP(A885,GM_Table,8,FALSE)-SUMIFS(D:D,A:A,A885,B:B,B885,C:C,C885)),"")</f>
        <v/>
      </c>
      <c r="R885" s="165" t="str">
        <f ca="1">IFERROR(CONCATENATE(VLOOKUP(A885,GM_Table,12,FALSE)," ",(VLOOKUP(A885,GM_Table,13,FALSE))),"")</f>
        <v/>
      </c>
    </row>
    <row r="886" spans="1:18" ht="15" x14ac:dyDescent="0.2">
      <c r="A886" s="155"/>
      <c r="B886" s="169"/>
      <c r="C886" s="169"/>
      <c r="D886" s="157"/>
      <c r="E886" s="170"/>
      <c r="F886" s="174"/>
      <c r="G886" s="171"/>
      <c r="H886" s="175"/>
      <c r="I886" s="173"/>
      <c r="J886" s="164" t="str">
        <f>IF(ISBLANK(CertifiedCrop[[#This Row],[1. Identifiant interne d’exploitation agricole*]]),"",IF(ISERROR(MATCH(CertifiedCrop[[#This Row],[1. Identifiant interne d’exploitation agricole*]],GroupMember[1. Identifiant interne d’exploitation agricole*],0)),FALSE,TRUE))</f>
        <v/>
      </c>
      <c r="K886" s="164" t="str">
        <f t="array" ref="K886">IF(ISBLANK(CertifiedCrop[[#This Row],[2. Produit agricole certifié*]]),"",IF(ISERROR(MATCH(1,(#REF!=CertifiedCrop[[#This Row],[2. Produit agricole certifié*]])*(#REF!=CertifiedCrop[[#This Row],[3. Variété**]]),0)),FALSE,TRUE))</f>
        <v/>
      </c>
      <c r="L886" s="182" t="str">
        <f t="shared" si="31"/>
        <v/>
      </c>
      <c r="M886" s="183" t="str">
        <f t="shared" si="32"/>
        <v/>
      </c>
      <c r="N886" s="184" t="str">
        <f t="shared" si="33"/>
        <v/>
      </c>
      <c r="O886" s="185" t="str">
        <f t="shared" si="34"/>
        <v/>
      </c>
      <c r="P886" s="185" t="str">
        <f t="shared" si="35"/>
        <v/>
      </c>
      <c r="Q886" s="165" t="str">
        <f ca="1">IFERROR((VLOOKUP(A886,GM_Table,8,FALSE)-SUMIFS(D:D,A:A,A886,B:B,B886,C:C,C886)),"")</f>
        <v/>
      </c>
      <c r="R886" s="165" t="str">
        <f ca="1">IFERROR(CONCATENATE(VLOOKUP(A886,GM_Table,12,FALSE)," ",(VLOOKUP(A886,GM_Table,13,FALSE))),"")</f>
        <v/>
      </c>
    </row>
    <row r="887" spans="1:18" ht="15" x14ac:dyDescent="0.2">
      <c r="A887" s="155"/>
      <c r="B887" s="169"/>
      <c r="C887" s="169"/>
      <c r="D887" s="157"/>
      <c r="E887" s="170"/>
      <c r="F887" s="174"/>
      <c r="G887" s="171"/>
      <c r="H887" s="175"/>
      <c r="I887" s="173"/>
      <c r="J887" s="164" t="str">
        <f>IF(ISBLANK(CertifiedCrop[[#This Row],[1. Identifiant interne d’exploitation agricole*]]),"",IF(ISERROR(MATCH(CertifiedCrop[[#This Row],[1. Identifiant interne d’exploitation agricole*]],GroupMember[1. Identifiant interne d’exploitation agricole*],0)),FALSE,TRUE))</f>
        <v/>
      </c>
      <c r="K887" s="164" t="str">
        <f t="array" ref="K887">IF(ISBLANK(CertifiedCrop[[#This Row],[2. Produit agricole certifié*]]),"",IF(ISERROR(MATCH(1,(#REF!=CertifiedCrop[[#This Row],[2. Produit agricole certifié*]])*(#REF!=CertifiedCrop[[#This Row],[3. Variété**]]),0)),FALSE,TRUE))</f>
        <v/>
      </c>
      <c r="L887" s="182" t="str">
        <f t="shared" si="31"/>
        <v/>
      </c>
      <c r="M887" s="183" t="str">
        <f t="shared" si="32"/>
        <v/>
      </c>
      <c r="N887" s="184" t="str">
        <f t="shared" si="33"/>
        <v/>
      </c>
      <c r="O887" s="185" t="str">
        <f t="shared" si="34"/>
        <v/>
      </c>
      <c r="P887" s="185" t="str">
        <f t="shared" si="35"/>
        <v/>
      </c>
      <c r="Q887" s="165" t="str">
        <f ca="1">IFERROR((VLOOKUP(A887,GM_Table,8,FALSE)-SUMIFS(D:D,A:A,A887,B:B,B887,C:C,C887)),"")</f>
        <v/>
      </c>
      <c r="R887" s="165" t="str">
        <f ca="1">IFERROR(CONCATENATE(VLOOKUP(A887,GM_Table,12,FALSE)," ",(VLOOKUP(A887,GM_Table,13,FALSE))),"")</f>
        <v/>
      </c>
    </row>
    <row r="888" spans="1:18" ht="15" x14ac:dyDescent="0.2">
      <c r="A888" s="155"/>
      <c r="B888" s="169"/>
      <c r="C888" s="169"/>
      <c r="D888" s="157"/>
      <c r="E888" s="170"/>
      <c r="F888" s="174"/>
      <c r="G888" s="171"/>
      <c r="H888" s="175"/>
      <c r="I888" s="173"/>
      <c r="J888" s="164" t="str">
        <f>IF(ISBLANK(CertifiedCrop[[#This Row],[1. Identifiant interne d’exploitation agricole*]]),"",IF(ISERROR(MATCH(CertifiedCrop[[#This Row],[1. Identifiant interne d’exploitation agricole*]],GroupMember[1. Identifiant interne d’exploitation agricole*],0)),FALSE,TRUE))</f>
        <v/>
      </c>
      <c r="K888" s="164" t="str">
        <f t="array" ref="K888">IF(ISBLANK(CertifiedCrop[[#This Row],[2. Produit agricole certifié*]]),"",IF(ISERROR(MATCH(1,(#REF!=CertifiedCrop[[#This Row],[2. Produit agricole certifié*]])*(#REF!=CertifiedCrop[[#This Row],[3. Variété**]]),0)),FALSE,TRUE))</f>
        <v/>
      </c>
      <c r="L888" s="182" t="str">
        <f t="shared" si="31"/>
        <v/>
      </c>
      <c r="M888" s="183" t="str">
        <f t="shared" si="32"/>
        <v/>
      </c>
      <c r="N888" s="184" t="str">
        <f t="shared" si="33"/>
        <v/>
      </c>
      <c r="O888" s="185" t="str">
        <f t="shared" si="34"/>
        <v/>
      </c>
      <c r="P888" s="185" t="str">
        <f t="shared" si="35"/>
        <v/>
      </c>
      <c r="Q888" s="165" t="str">
        <f ca="1">IFERROR((VLOOKUP(A888,GM_Table,8,FALSE)-SUMIFS(D:D,A:A,A888,B:B,B888,C:C,C888)),"")</f>
        <v/>
      </c>
      <c r="R888" s="165" t="str">
        <f ca="1">IFERROR(CONCATENATE(VLOOKUP(A888,GM_Table,12,FALSE)," ",(VLOOKUP(A888,GM_Table,13,FALSE))),"")</f>
        <v/>
      </c>
    </row>
    <row r="889" spans="1:18" ht="15" x14ac:dyDescent="0.2">
      <c r="A889" s="155"/>
      <c r="B889" s="169"/>
      <c r="C889" s="169"/>
      <c r="D889" s="157"/>
      <c r="E889" s="170"/>
      <c r="F889" s="174"/>
      <c r="G889" s="171"/>
      <c r="H889" s="175"/>
      <c r="I889" s="173"/>
      <c r="J889" s="164" t="str">
        <f>IF(ISBLANK(CertifiedCrop[[#This Row],[1. Identifiant interne d’exploitation agricole*]]),"",IF(ISERROR(MATCH(CertifiedCrop[[#This Row],[1. Identifiant interne d’exploitation agricole*]],GroupMember[1. Identifiant interne d’exploitation agricole*],0)),FALSE,TRUE))</f>
        <v/>
      </c>
      <c r="K889" s="164" t="str">
        <f t="array" ref="K889">IF(ISBLANK(CertifiedCrop[[#This Row],[2. Produit agricole certifié*]]),"",IF(ISERROR(MATCH(1,(#REF!=CertifiedCrop[[#This Row],[2. Produit agricole certifié*]])*(#REF!=CertifiedCrop[[#This Row],[3. Variété**]]),0)),FALSE,TRUE))</f>
        <v/>
      </c>
      <c r="L889" s="182" t="str">
        <f t="shared" si="31"/>
        <v/>
      </c>
      <c r="M889" s="183" t="str">
        <f t="shared" si="32"/>
        <v/>
      </c>
      <c r="N889" s="184" t="str">
        <f t="shared" si="33"/>
        <v/>
      </c>
      <c r="O889" s="185" t="str">
        <f t="shared" si="34"/>
        <v/>
      </c>
      <c r="P889" s="185" t="str">
        <f t="shared" si="35"/>
        <v/>
      </c>
      <c r="Q889" s="165" t="str">
        <f ca="1">IFERROR((VLOOKUP(A889,GM_Table,8,FALSE)-SUMIFS(D:D,A:A,A889,B:B,B889,C:C,C889)),"")</f>
        <v/>
      </c>
      <c r="R889" s="165" t="str">
        <f ca="1">IFERROR(CONCATENATE(VLOOKUP(A889,GM_Table,12,FALSE)," ",(VLOOKUP(A889,GM_Table,13,FALSE))),"")</f>
        <v/>
      </c>
    </row>
    <row r="890" spans="1:18" ht="15" x14ac:dyDescent="0.2">
      <c r="A890" s="155"/>
      <c r="B890" s="169"/>
      <c r="C890" s="169"/>
      <c r="D890" s="157"/>
      <c r="E890" s="170"/>
      <c r="F890" s="174"/>
      <c r="G890" s="171"/>
      <c r="H890" s="175"/>
      <c r="I890" s="173"/>
      <c r="J890" s="164" t="str">
        <f>IF(ISBLANK(CertifiedCrop[[#This Row],[1. Identifiant interne d’exploitation agricole*]]),"",IF(ISERROR(MATCH(CertifiedCrop[[#This Row],[1. Identifiant interne d’exploitation agricole*]],GroupMember[1. Identifiant interne d’exploitation agricole*],0)),FALSE,TRUE))</f>
        <v/>
      </c>
      <c r="K890" s="164" t="str">
        <f t="array" ref="K890">IF(ISBLANK(CertifiedCrop[[#This Row],[2. Produit agricole certifié*]]),"",IF(ISERROR(MATCH(1,(#REF!=CertifiedCrop[[#This Row],[2. Produit agricole certifié*]])*(#REF!=CertifiedCrop[[#This Row],[3. Variété**]]),0)),FALSE,TRUE))</f>
        <v/>
      </c>
      <c r="L890" s="182" t="str">
        <f t="shared" si="31"/>
        <v/>
      </c>
      <c r="M890" s="183" t="str">
        <f t="shared" si="32"/>
        <v/>
      </c>
      <c r="N890" s="184" t="str">
        <f t="shared" si="33"/>
        <v/>
      </c>
      <c r="O890" s="185" t="str">
        <f t="shared" si="34"/>
        <v/>
      </c>
      <c r="P890" s="185" t="str">
        <f t="shared" si="35"/>
        <v/>
      </c>
      <c r="Q890" s="165" t="str">
        <f ca="1">IFERROR((VLOOKUP(A890,GM_Table,8,FALSE)-SUMIFS(D:D,A:A,A890,B:B,B890,C:C,C890)),"")</f>
        <v/>
      </c>
      <c r="R890" s="165" t="str">
        <f ca="1">IFERROR(CONCATENATE(VLOOKUP(A890,GM_Table,12,FALSE)," ",(VLOOKUP(A890,GM_Table,13,FALSE))),"")</f>
        <v/>
      </c>
    </row>
    <row r="891" spans="1:18" ht="15" x14ac:dyDescent="0.2">
      <c r="A891" s="155"/>
      <c r="B891" s="169"/>
      <c r="C891" s="169"/>
      <c r="D891" s="157"/>
      <c r="E891" s="170"/>
      <c r="F891" s="174"/>
      <c r="G891" s="171"/>
      <c r="H891" s="175"/>
      <c r="I891" s="173"/>
      <c r="J891" s="164" t="str">
        <f>IF(ISBLANK(CertifiedCrop[[#This Row],[1. Identifiant interne d’exploitation agricole*]]),"",IF(ISERROR(MATCH(CertifiedCrop[[#This Row],[1. Identifiant interne d’exploitation agricole*]],GroupMember[1. Identifiant interne d’exploitation agricole*],0)),FALSE,TRUE))</f>
        <v/>
      </c>
      <c r="K891" s="164" t="str">
        <f t="array" ref="K891">IF(ISBLANK(CertifiedCrop[[#This Row],[2. Produit agricole certifié*]]),"",IF(ISERROR(MATCH(1,(#REF!=CertifiedCrop[[#This Row],[2. Produit agricole certifié*]])*(#REF!=CertifiedCrop[[#This Row],[3. Variété**]]),0)),FALSE,TRUE))</f>
        <v/>
      </c>
      <c r="L891" s="182" t="str">
        <f t="shared" si="31"/>
        <v/>
      </c>
      <c r="M891" s="183" t="str">
        <f t="shared" si="32"/>
        <v/>
      </c>
      <c r="N891" s="184" t="str">
        <f t="shared" si="33"/>
        <v/>
      </c>
      <c r="O891" s="185" t="str">
        <f t="shared" si="34"/>
        <v/>
      </c>
      <c r="P891" s="185" t="str">
        <f t="shared" si="35"/>
        <v/>
      </c>
      <c r="Q891" s="165" t="str">
        <f ca="1">IFERROR((VLOOKUP(A891,GM_Table,8,FALSE)-SUMIFS(D:D,A:A,A891,B:B,B891,C:C,C891)),"")</f>
        <v/>
      </c>
      <c r="R891" s="165" t="str">
        <f ca="1">IFERROR(CONCATENATE(VLOOKUP(A891,GM_Table,12,FALSE)," ",(VLOOKUP(A891,GM_Table,13,FALSE))),"")</f>
        <v/>
      </c>
    </row>
    <row r="892" spans="1:18" ht="15" x14ac:dyDescent="0.2">
      <c r="A892" s="155"/>
      <c r="B892" s="169"/>
      <c r="C892" s="169"/>
      <c r="D892" s="157"/>
      <c r="E892" s="170"/>
      <c r="F892" s="174"/>
      <c r="G892" s="171"/>
      <c r="H892" s="175"/>
      <c r="I892" s="173"/>
      <c r="J892" s="164" t="str">
        <f>IF(ISBLANK(CertifiedCrop[[#This Row],[1. Identifiant interne d’exploitation agricole*]]),"",IF(ISERROR(MATCH(CertifiedCrop[[#This Row],[1. Identifiant interne d’exploitation agricole*]],GroupMember[1. Identifiant interne d’exploitation agricole*],0)),FALSE,TRUE))</f>
        <v/>
      </c>
      <c r="K892" s="164" t="str">
        <f t="array" ref="K892">IF(ISBLANK(CertifiedCrop[[#This Row],[2. Produit agricole certifié*]]),"",IF(ISERROR(MATCH(1,(#REF!=CertifiedCrop[[#This Row],[2. Produit agricole certifié*]])*(#REF!=CertifiedCrop[[#This Row],[3. Variété**]]),0)),FALSE,TRUE))</f>
        <v/>
      </c>
      <c r="L892" s="182" t="str">
        <f t="shared" si="31"/>
        <v/>
      </c>
      <c r="M892" s="183" t="str">
        <f t="shared" si="32"/>
        <v/>
      </c>
      <c r="N892" s="184" t="str">
        <f t="shared" si="33"/>
        <v/>
      </c>
      <c r="O892" s="185" t="str">
        <f t="shared" si="34"/>
        <v/>
      </c>
      <c r="P892" s="185" t="str">
        <f t="shared" si="35"/>
        <v/>
      </c>
      <c r="Q892" s="165" t="str">
        <f ca="1">IFERROR((VLOOKUP(A892,GM_Table,8,FALSE)-SUMIFS(D:D,A:A,A892,B:B,B892,C:C,C892)),"")</f>
        <v/>
      </c>
      <c r="R892" s="165" t="str">
        <f ca="1">IFERROR(CONCATENATE(VLOOKUP(A892,GM_Table,12,FALSE)," ",(VLOOKUP(A892,GM_Table,13,FALSE))),"")</f>
        <v/>
      </c>
    </row>
    <row r="893" spans="1:18" ht="15" x14ac:dyDescent="0.2">
      <c r="A893" s="155"/>
      <c r="B893" s="169"/>
      <c r="C893" s="169"/>
      <c r="D893" s="157"/>
      <c r="E893" s="170"/>
      <c r="F893" s="174"/>
      <c r="G893" s="171"/>
      <c r="H893" s="175"/>
      <c r="I893" s="173"/>
      <c r="J893" s="164" t="str">
        <f>IF(ISBLANK(CertifiedCrop[[#This Row],[1. Identifiant interne d’exploitation agricole*]]),"",IF(ISERROR(MATCH(CertifiedCrop[[#This Row],[1. Identifiant interne d’exploitation agricole*]],GroupMember[1. Identifiant interne d’exploitation agricole*],0)),FALSE,TRUE))</f>
        <v/>
      </c>
      <c r="K893" s="164" t="str">
        <f t="array" ref="K893">IF(ISBLANK(CertifiedCrop[[#This Row],[2. Produit agricole certifié*]]),"",IF(ISERROR(MATCH(1,(#REF!=CertifiedCrop[[#This Row],[2. Produit agricole certifié*]])*(#REF!=CertifiedCrop[[#This Row],[3. Variété**]]),0)),FALSE,TRUE))</f>
        <v/>
      </c>
      <c r="L893" s="182" t="str">
        <f t="shared" si="31"/>
        <v/>
      </c>
      <c r="M893" s="183" t="str">
        <f t="shared" si="32"/>
        <v/>
      </c>
      <c r="N893" s="184" t="str">
        <f t="shared" si="33"/>
        <v/>
      </c>
      <c r="O893" s="185" t="str">
        <f t="shared" si="34"/>
        <v/>
      </c>
      <c r="P893" s="185" t="str">
        <f t="shared" si="35"/>
        <v/>
      </c>
      <c r="Q893" s="165" t="str">
        <f ca="1">IFERROR((VLOOKUP(A893,GM_Table,8,FALSE)-SUMIFS(D:D,A:A,A893,B:B,B893,C:C,C893)),"")</f>
        <v/>
      </c>
      <c r="R893" s="165" t="str">
        <f ca="1">IFERROR(CONCATENATE(VLOOKUP(A893,GM_Table,12,FALSE)," ",(VLOOKUP(A893,GM_Table,13,FALSE))),"")</f>
        <v/>
      </c>
    </row>
    <row r="894" spans="1:18" ht="15" x14ac:dyDescent="0.2">
      <c r="A894" s="155"/>
      <c r="B894" s="169"/>
      <c r="C894" s="169"/>
      <c r="D894" s="157"/>
      <c r="E894" s="170"/>
      <c r="F894" s="174"/>
      <c r="G894" s="171"/>
      <c r="H894" s="175"/>
      <c r="I894" s="173"/>
      <c r="J894" s="164" t="str">
        <f>IF(ISBLANK(CertifiedCrop[[#This Row],[1. Identifiant interne d’exploitation agricole*]]),"",IF(ISERROR(MATCH(CertifiedCrop[[#This Row],[1. Identifiant interne d’exploitation agricole*]],GroupMember[1. Identifiant interne d’exploitation agricole*],0)),FALSE,TRUE))</f>
        <v/>
      </c>
      <c r="K894" s="164" t="str">
        <f t="array" ref="K894">IF(ISBLANK(CertifiedCrop[[#This Row],[2. Produit agricole certifié*]]),"",IF(ISERROR(MATCH(1,(#REF!=CertifiedCrop[[#This Row],[2. Produit agricole certifié*]])*(#REF!=CertifiedCrop[[#This Row],[3. Variété**]]),0)),FALSE,TRUE))</f>
        <v/>
      </c>
      <c r="L894" s="182" t="str">
        <f t="shared" si="31"/>
        <v/>
      </c>
      <c r="M894" s="183" t="str">
        <f t="shared" si="32"/>
        <v/>
      </c>
      <c r="N894" s="184" t="str">
        <f t="shared" si="33"/>
        <v/>
      </c>
      <c r="O894" s="185" t="str">
        <f t="shared" si="34"/>
        <v/>
      </c>
      <c r="P894" s="185" t="str">
        <f t="shared" si="35"/>
        <v/>
      </c>
      <c r="Q894" s="165" t="str">
        <f ca="1">IFERROR((VLOOKUP(A894,GM_Table,8,FALSE)-SUMIFS(D:D,A:A,A894,B:B,B894,C:C,C894)),"")</f>
        <v/>
      </c>
      <c r="R894" s="165" t="str">
        <f ca="1">IFERROR(CONCATENATE(VLOOKUP(A894,GM_Table,12,FALSE)," ",(VLOOKUP(A894,GM_Table,13,FALSE))),"")</f>
        <v/>
      </c>
    </row>
    <row r="895" spans="1:18" ht="15" x14ac:dyDescent="0.2">
      <c r="A895" s="155"/>
      <c r="B895" s="169"/>
      <c r="C895" s="169"/>
      <c r="D895" s="157"/>
      <c r="E895" s="170"/>
      <c r="F895" s="174"/>
      <c r="G895" s="171"/>
      <c r="H895" s="175"/>
      <c r="I895" s="173"/>
      <c r="J895" s="164" t="str">
        <f>IF(ISBLANK(CertifiedCrop[[#This Row],[1. Identifiant interne d’exploitation agricole*]]),"",IF(ISERROR(MATCH(CertifiedCrop[[#This Row],[1. Identifiant interne d’exploitation agricole*]],GroupMember[1. Identifiant interne d’exploitation agricole*],0)),FALSE,TRUE))</f>
        <v/>
      </c>
      <c r="K895" s="164" t="str">
        <f t="array" ref="K895">IF(ISBLANK(CertifiedCrop[[#This Row],[2. Produit agricole certifié*]]),"",IF(ISERROR(MATCH(1,(#REF!=CertifiedCrop[[#This Row],[2. Produit agricole certifié*]])*(#REF!=CertifiedCrop[[#This Row],[3. Variété**]]),0)),FALSE,TRUE))</f>
        <v/>
      </c>
      <c r="L895" s="182" t="str">
        <f t="shared" si="31"/>
        <v/>
      </c>
      <c r="M895" s="183" t="str">
        <f t="shared" si="32"/>
        <v/>
      </c>
      <c r="N895" s="184" t="str">
        <f t="shared" si="33"/>
        <v/>
      </c>
      <c r="O895" s="185" t="str">
        <f t="shared" si="34"/>
        <v/>
      </c>
      <c r="P895" s="185" t="str">
        <f t="shared" si="35"/>
        <v/>
      </c>
      <c r="Q895" s="165" t="str">
        <f ca="1">IFERROR((VLOOKUP(A895,GM_Table,8,FALSE)-SUMIFS(D:D,A:A,A895,B:B,B895,C:C,C895)),"")</f>
        <v/>
      </c>
      <c r="R895" s="165" t="str">
        <f ca="1">IFERROR(CONCATENATE(VLOOKUP(A895,GM_Table,12,FALSE)," ",(VLOOKUP(A895,GM_Table,13,FALSE))),"")</f>
        <v/>
      </c>
    </row>
    <row r="896" spans="1:18" ht="15" x14ac:dyDescent="0.2">
      <c r="A896" s="155"/>
      <c r="B896" s="169"/>
      <c r="C896" s="169"/>
      <c r="D896" s="157"/>
      <c r="E896" s="170"/>
      <c r="F896" s="174"/>
      <c r="G896" s="171"/>
      <c r="H896" s="175"/>
      <c r="I896" s="173"/>
      <c r="J896" s="164" t="str">
        <f>IF(ISBLANK(CertifiedCrop[[#This Row],[1. Identifiant interne d’exploitation agricole*]]),"",IF(ISERROR(MATCH(CertifiedCrop[[#This Row],[1. Identifiant interne d’exploitation agricole*]],GroupMember[1. Identifiant interne d’exploitation agricole*],0)),FALSE,TRUE))</f>
        <v/>
      </c>
      <c r="K896" s="164" t="str">
        <f t="array" ref="K896">IF(ISBLANK(CertifiedCrop[[#This Row],[2. Produit agricole certifié*]]),"",IF(ISERROR(MATCH(1,(#REF!=CertifiedCrop[[#This Row],[2. Produit agricole certifié*]])*(#REF!=CertifiedCrop[[#This Row],[3. Variété**]]),0)),FALSE,TRUE))</f>
        <v/>
      </c>
      <c r="L896" s="182" t="str">
        <f t="shared" si="31"/>
        <v/>
      </c>
      <c r="M896" s="183" t="str">
        <f t="shared" si="32"/>
        <v/>
      </c>
      <c r="N896" s="184" t="str">
        <f t="shared" si="33"/>
        <v/>
      </c>
      <c r="O896" s="185" t="str">
        <f t="shared" si="34"/>
        <v/>
      </c>
      <c r="P896" s="185" t="str">
        <f t="shared" si="35"/>
        <v/>
      </c>
      <c r="Q896" s="165" t="str">
        <f ca="1">IFERROR((VLOOKUP(A896,GM_Table,8,FALSE)-SUMIFS(D:D,A:A,A896,B:B,B896,C:C,C896)),"")</f>
        <v/>
      </c>
      <c r="R896" s="165" t="str">
        <f ca="1">IFERROR(CONCATENATE(VLOOKUP(A896,GM_Table,12,FALSE)," ",(VLOOKUP(A896,GM_Table,13,FALSE))),"")</f>
        <v/>
      </c>
    </row>
    <row r="897" spans="1:18" ht="15" x14ac:dyDescent="0.2">
      <c r="A897" s="155"/>
      <c r="B897" s="169"/>
      <c r="C897" s="169"/>
      <c r="D897" s="157"/>
      <c r="E897" s="170"/>
      <c r="F897" s="174"/>
      <c r="G897" s="171"/>
      <c r="H897" s="175"/>
      <c r="I897" s="173"/>
      <c r="J897" s="164" t="str">
        <f>IF(ISBLANK(CertifiedCrop[[#This Row],[1. Identifiant interne d’exploitation agricole*]]),"",IF(ISERROR(MATCH(CertifiedCrop[[#This Row],[1. Identifiant interne d’exploitation agricole*]],GroupMember[1. Identifiant interne d’exploitation agricole*],0)),FALSE,TRUE))</f>
        <v/>
      </c>
      <c r="K897" s="164" t="str">
        <f t="array" ref="K897">IF(ISBLANK(CertifiedCrop[[#This Row],[2. Produit agricole certifié*]]),"",IF(ISERROR(MATCH(1,(#REF!=CertifiedCrop[[#This Row],[2. Produit agricole certifié*]])*(#REF!=CertifiedCrop[[#This Row],[3. Variété**]]),0)),FALSE,TRUE))</f>
        <v/>
      </c>
      <c r="L897" s="182" t="str">
        <f t="shared" si="31"/>
        <v/>
      </c>
      <c r="M897" s="183" t="str">
        <f t="shared" si="32"/>
        <v/>
      </c>
      <c r="N897" s="184" t="str">
        <f t="shared" si="33"/>
        <v/>
      </c>
      <c r="O897" s="185" t="str">
        <f t="shared" si="34"/>
        <v/>
      </c>
      <c r="P897" s="185" t="str">
        <f t="shared" si="35"/>
        <v/>
      </c>
      <c r="Q897" s="165" t="str">
        <f ca="1">IFERROR((VLOOKUP(A897,GM_Table,8,FALSE)-SUMIFS(D:D,A:A,A897,B:B,B897,C:C,C897)),"")</f>
        <v/>
      </c>
      <c r="R897" s="165" t="str">
        <f ca="1">IFERROR(CONCATENATE(VLOOKUP(A897,GM_Table,12,FALSE)," ",(VLOOKUP(A897,GM_Table,13,FALSE))),"")</f>
        <v/>
      </c>
    </row>
    <row r="898" spans="1:18" ht="15" x14ac:dyDescent="0.2">
      <c r="A898" s="155"/>
      <c r="B898" s="169"/>
      <c r="C898" s="169"/>
      <c r="D898" s="157"/>
      <c r="E898" s="170"/>
      <c r="F898" s="174"/>
      <c r="G898" s="171"/>
      <c r="H898" s="175"/>
      <c r="I898" s="173"/>
      <c r="J898" s="164" t="str">
        <f>IF(ISBLANK(CertifiedCrop[[#This Row],[1. Identifiant interne d’exploitation agricole*]]),"",IF(ISERROR(MATCH(CertifiedCrop[[#This Row],[1. Identifiant interne d’exploitation agricole*]],GroupMember[1. Identifiant interne d’exploitation agricole*],0)),FALSE,TRUE))</f>
        <v/>
      </c>
      <c r="K898" s="164" t="str">
        <f t="array" ref="K898">IF(ISBLANK(CertifiedCrop[[#This Row],[2. Produit agricole certifié*]]),"",IF(ISERROR(MATCH(1,(#REF!=CertifiedCrop[[#This Row],[2. Produit agricole certifié*]])*(#REF!=CertifiedCrop[[#This Row],[3. Variété**]]),0)),FALSE,TRUE))</f>
        <v/>
      </c>
      <c r="L898" s="182" t="str">
        <f t="shared" si="31"/>
        <v/>
      </c>
      <c r="M898" s="183" t="str">
        <f t="shared" si="32"/>
        <v/>
      </c>
      <c r="N898" s="184" t="str">
        <f t="shared" si="33"/>
        <v/>
      </c>
      <c r="O898" s="185" t="str">
        <f t="shared" si="34"/>
        <v/>
      </c>
      <c r="P898" s="185" t="str">
        <f t="shared" si="35"/>
        <v/>
      </c>
      <c r="Q898" s="165" t="str">
        <f ca="1">IFERROR((VLOOKUP(A898,GM_Table,8,FALSE)-SUMIFS(D:D,A:A,A898,B:B,B898,C:C,C898)),"")</f>
        <v/>
      </c>
      <c r="R898" s="165" t="str">
        <f ca="1">IFERROR(CONCATENATE(VLOOKUP(A898,GM_Table,12,FALSE)," ",(VLOOKUP(A898,GM_Table,13,FALSE))),"")</f>
        <v/>
      </c>
    </row>
    <row r="899" spans="1:18" ht="15" x14ac:dyDescent="0.2">
      <c r="A899" s="155"/>
      <c r="B899" s="169"/>
      <c r="C899" s="169"/>
      <c r="D899" s="157"/>
      <c r="E899" s="170"/>
      <c r="F899" s="174"/>
      <c r="G899" s="171"/>
      <c r="H899" s="175"/>
      <c r="I899" s="173"/>
      <c r="J899" s="164" t="str">
        <f>IF(ISBLANK(CertifiedCrop[[#This Row],[1. Identifiant interne d’exploitation agricole*]]),"",IF(ISERROR(MATCH(CertifiedCrop[[#This Row],[1. Identifiant interne d’exploitation agricole*]],GroupMember[1. Identifiant interne d’exploitation agricole*],0)),FALSE,TRUE))</f>
        <v/>
      </c>
      <c r="K899" s="164" t="str">
        <f t="array" ref="K899">IF(ISBLANK(CertifiedCrop[[#This Row],[2. Produit agricole certifié*]]),"",IF(ISERROR(MATCH(1,(#REF!=CertifiedCrop[[#This Row],[2. Produit agricole certifié*]])*(#REF!=CertifiedCrop[[#This Row],[3. Variété**]]),0)),FALSE,TRUE))</f>
        <v/>
      </c>
      <c r="L899" s="182" t="str">
        <f t="shared" si="31"/>
        <v/>
      </c>
      <c r="M899" s="183" t="str">
        <f t="shared" si="32"/>
        <v/>
      </c>
      <c r="N899" s="184" t="str">
        <f t="shared" si="33"/>
        <v/>
      </c>
      <c r="O899" s="185" t="str">
        <f t="shared" si="34"/>
        <v/>
      </c>
      <c r="P899" s="185" t="str">
        <f t="shared" si="35"/>
        <v/>
      </c>
      <c r="Q899" s="165" t="str">
        <f ca="1">IFERROR((VLOOKUP(A899,GM_Table,8,FALSE)-SUMIFS(D:D,A:A,A899,B:B,B899,C:C,C899)),"")</f>
        <v/>
      </c>
      <c r="R899" s="165" t="str">
        <f ca="1">IFERROR(CONCATENATE(VLOOKUP(A899,GM_Table,12,FALSE)," ",(VLOOKUP(A899,GM_Table,13,FALSE))),"")</f>
        <v/>
      </c>
    </row>
    <row r="900" spans="1:18" ht="15" x14ac:dyDescent="0.2">
      <c r="A900" s="155"/>
      <c r="B900" s="169"/>
      <c r="C900" s="169"/>
      <c r="D900" s="157"/>
      <c r="E900" s="170"/>
      <c r="F900" s="174"/>
      <c r="G900" s="171"/>
      <c r="H900" s="175"/>
      <c r="I900" s="173"/>
      <c r="J900" s="164" t="str">
        <f>IF(ISBLANK(CertifiedCrop[[#This Row],[1. Identifiant interne d’exploitation agricole*]]),"",IF(ISERROR(MATCH(CertifiedCrop[[#This Row],[1. Identifiant interne d’exploitation agricole*]],GroupMember[1. Identifiant interne d’exploitation agricole*],0)),FALSE,TRUE))</f>
        <v/>
      </c>
      <c r="K900" s="164" t="str">
        <f t="array" ref="K900">IF(ISBLANK(CertifiedCrop[[#This Row],[2. Produit agricole certifié*]]),"",IF(ISERROR(MATCH(1,(#REF!=CertifiedCrop[[#This Row],[2. Produit agricole certifié*]])*(#REF!=CertifiedCrop[[#This Row],[3. Variété**]]),0)),FALSE,TRUE))</f>
        <v/>
      </c>
      <c r="L900" s="182" t="str">
        <f t="shared" si="31"/>
        <v/>
      </c>
      <c r="M900" s="183" t="str">
        <f t="shared" si="32"/>
        <v/>
      </c>
      <c r="N900" s="184" t="str">
        <f t="shared" si="33"/>
        <v/>
      </c>
      <c r="O900" s="185" t="str">
        <f t="shared" si="34"/>
        <v/>
      </c>
      <c r="P900" s="185" t="str">
        <f t="shared" si="35"/>
        <v/>
      </c>
      <c r="Q900" s="165" t="str">
        <f ca="1">IFERROR((VLOOKUP(A900,GM_Table,8,FALSE)-SUMIFS(D:D,A:A,A900,B:B,B900,C:C,C900)),"")</f>
        <v/>
      </c>
      <c r="R900" s="165" t="str">
        <f ca="1">IFERROR(CONCATENATE(VLOOKUP(A900,GM_Table,12,FALSE)," ",(VLOOKUP(A900,GM_Table,13,FALSE))),"")</f>
        <v/>
      </c>
    </row>
    <row r="901" spans="1:18" ht="15" x14ac:dyDescent="0.2">
      <c r="A901" s="155"/>
      <c r="B901" s="169"/>
      <c r="C901" s="169"/>
      <c r="D901" s="157"/>
      <c r="E901" s="170"/>
      <c r="F901" s="174"/>
      <c r="G901" s="171"/>
      <c r="H901" s="175"/>
      <c r="I901" s="173"/>
      <c r="J901" s="164" t="str">
        <f>IF(ISBLANK(CertifiedCrop[[#This Row],[1. Identifiant interne d’exploitation agricole*]]),"",IF(ISERROR(MATCH(CertifiedCrop[[#This Row],[1. Identifiant interne d’exploitation agricole*]],GroupMember[1. Identifiant interne d’exploitation agricole*],0)),FALSE,TRUE))</f>
        <v/>
      </c>
      <c r="K901" s="164" t="str">
        <f t="array" ref="K901">IF(ISBLANK(CertifiedCrop[[#This Row],[2. Produit agricole certifié*]]),"",IF(ISERROR(MATCH(1,(#REF!=CertifiedCrop[[#This Row],[2. Produit agricole certifié*]])*(#REF!=CertifiedCrop[[#This Row],[3. Variété**]]),0)),FALSE,TRUE))</f>
        <v/>
      </c>
      <c r="L901" s="182" t="str">
        <f t="shared" si="31"/>
        <v/>
      </c>
      <c r="M901" s="183" t="str">
        <f t="shared" si="32"/>
        <v/>
      </c>
      <c r="N901" s="184" t="str">
        <f t="shared" si="33"/>
        <v/>
      </c>
      <c r="O901" s="185" t="str">
        <f t="shared" si="34"/>
        <v/>
      </c>
      <c r="P901" s="185" t="str">
        <f t="shared" si="35"/>
        <v/>
      </c>
      <c r="Q901" s="165" t="str">
        <f ca="1">IFERROR((VLOOKUP(A901,GM_Table,8,FALSE)-SUMIFS(D:D,A:A,A901,B:B,B901,C:C,C901)),"")</f>
        <v/>
      </c>
      <c r="R901" s="165" t="str">
        <f ca="1">IFERROR(CONCATENATE(VLOOKUP(A901,GM_Table,12,FALSE)," ",(VLOOKUP(A901,GM_Table,13,FALSE))),"")</f>
        <v/>
      </c>
    </row>
    <row r="902" spans="1:18" ht="15" x14ac:dyDescent="0.2">
      <c r="A902" s="155"/>
      <c r="B902" s="169"/>
      <c r="C902" s="169"/>
      <c r="D902" s="157"/>
      <c r="E902" s="170"/>
      <c r="F902" s="174"/>
      <c r="G902" s="171"/>
      <c r="H902" s="175"/>
      <c r="I902" s="173"/>
      <c r="J902" s="164" t="str">
        <f>IF(ISBLANK(CertifiedCrop[[#This Row],[1. Identifiant interne d’exploitation agricole*]]),"",IF(ISERROR(MATCH(CertifiedCrop[[#This Row],[1. Identifiant interne d’exploitation agricole*]],GroupMember[1. Identifiant interne d’exploitation agricole*],0)),FALSE,TRUE))</f>
        <v/>
      </c>
      <c r="K902" s="164" t="str">
        <f t="array" ref="K902">IF(ISBLANK(CertifiedCrop[[#This Row],[2. Produit agricole certifié*]]),"",IF(ISERROR(MATCH(1,(#REF!=CertifiedCrop[[#This Row],[2. Produit agricole certifié*]])*(#REF!=CertifiedCrop[[#This Row],[3. Variété**]]),0)),FALSE,TRUE))</f>
        <v/>
      </c>
      <c r="L902" s="182" t="str">
        <f t="shared" si="31"/>
        <v/>
      </c>
      <c r="M902" s="183" t="str">
        <f t="shared" si="32"/>
        <v/>
      </c>
      <c r="N902" s="184" t="str">
        <f t="shared" si="33"/>
        <v/>
      </c>
      <c r="O902" s="185" t="str">
        <f t="shared" si="34"/>
        <v/>
      </c>
      <c r="P902" s="185" t="str">
        <f t="shared" si="35"/>
        <v/>
      </c>
      <c r="Q902" s="165" t="str">
        <f ca="1">IFERROR((VLOOKUP(A902,GM_Table,8,FALSE)-SUMIFS(D:D,A:A,A902,B:B,B902,C:C,C902)),"")</f>
        <v/>
      </c>
      <c r="R902" s="165" t="str">
        <f ca="1">IFERROR(CONCATENATE(VLOOKUP(A902,GM_Table,12,FALSE)," ",(VLOOKUP(A902,GM_Table,13,FALSE))),"")</f>
        <v/>
      </c>
    </row>
    <row r="903" spans="1:18" ht="15" x14ac:dyDescent="0.2">
      <c r="A903" s="155"/>
      <c r="B903" s="169"/>
      <c r="C903" s="169"/>
      <c r="D903" s="157"/>
      <c r="E903" s="170"/>
      <c r="F903" s="174"/>
      <c r="G903" s="171"/>
      <c r="H903" s="175"/>
      <c r="I903" s="173"/>
      <c r="J903" s="164" t="str">
        <f>IF(ISBLANK(CertifiedCrop[[#This Row],[1. Identifiant interne d’exploitation agricole*]]),"",IF(ISERROR(MATCH(CertifiedCrop[[#This Row],[1. Identifiant interne d’exploitation agricole*]],GroupMember[1. Identifiant interne d’exploitation agricole*],0)),FALSE,TRUE))</f>
        <v/>
      </c>
      <c r="K903" s="164" t="str">
        <f t="array" ref="K903">IF(ISBLANK(CertifiedCrop[[#This Row],[2. Produit agricole certifié*]]),"",IF(ISERROR(MATCH(1,(#REF!=CertifiedCrop[[#This Row],[2. Produit agricole certifié*]])*(#REF!=CertifiedCrop[[#This Row],[3. Variété**]]),0)),FALSE,TRUE))</f>
        <v/>
      </c>
      <c r="L903" s="182" t="str">
        <f t="shared" si="31"/>
        <v/>
      </c>
      <c r="M903" s="183" t="str">
        <f t="shared" si="32"/>
        <v/>
      </c>
      <c r="N903" s="184" t="str">
        <f t="shared" si="33"/>
        <v/>
      </c>
      <c r="O903" s="185" t="str">
        <f t="shared" si="34"/>
        <v/>
      </c>
      <c r="P903" s="185" t="str">
        <f t="shared" si="35"/>
        <v/>
      </c>
      <c r="Q903" s="165" t="str">
        <f ca="1">IFERROR((VLOOKUP(A903,GM_Table,8,FALSE)-SUMIFS(D:D,A:A,A903,B:B,B903,C:C,C903)),"")</f>
        <v/>
      </c>
      <c r="R903" s="165" t="str">
        <f ca="1">IFERROR(CONCATENATE(VLOOKUP(A903,GM_Table,12,FALSE)," ",(VLOOKUP(A903,GM_Table,13,FALSE))),"")</f>
        <v/>
      </c>
    </row>
    <row r="904" spans="1:18" ht="15" x14ac:dyDescent="0.2">
      <c r="A904" s="161"/>
      <c r="B904" s="176"/>
      <c r="C904" s="176"/>
      <c r="D904" s="157"/>
      <c r="E904" s="177"/>
      <c r="F904" s="178"/>
      <c r="G904" s="179"/>
      <c r="H904" s="180"/>
      <c r="I904" s="181"/>
      <c r="J904" s="164" t="str">
        <f>IF(ISBLANK(CertifiedCrop[[#This Row],[1. Identifiant interne d’exploitation agricole*]]),"",IF(ISERROR(MATCH(CertifiedCrop[[#This Row],[1. Identifiant interne d’exploitation agricole*]],GroupMember[1. Identifiant interne d’exploitation agricole*],0)),FALSE,TRUE))</f>
        <v/>
      </c>
      <c r="K904" s="164" t="str">
        <f t="array" ref="K904">IF(ISBLANK(CertifiedCrop[[#This Row],[2. Produit agricole certifié*]]),"",IF(ISERROR(MATCH(1,(#REF!=CertifiedCrop[[#This Row],[2. Produit agricole certifié*]])*(#REF!=CertifiedCrop[[#This Row],[3. Variété**]]),0)),FALSE,TRUE))</f>
        <v/>
      </c>
      <c r="L904" s="182" t="str">
        <f t="shared" si="31"/>
        <v/>
      </c>
      <c r="M904" s="183" t="str">
        <f t="shared" si="32"/>
        <v/>
      </c>
      <c r="N904" s="184" t="str">
        <f t="shared" si="33"/>
        <v/>
      </c>
      <c r="O904" s="185" t="str">
        <f t="shared" si="34"/>
        <v/>
      </c>
      <c r="P904" s="185" t="str">
        <f t="shared" si="35"/>
        <v/>
      </c>
      <c r="Q904" s="165" t="str">
        <f ca="1">IFERROR((VLOOKUP(A904,GM_Table,8,FALSE)-SUMIFS(D:D,A:A,A904,B:B,B904,C:C,C904)),"")</f>
        <v/>
      </c>
      <c r="R904" s="165" t="str">
        <f ca="1">IFERROR(CONCATENATE(VLOOKUP(A904,GM_Table,12,FALSE)," ",(VLOOKUP(A904,GM_Table,13,FALSE))),"")</f>
        <v/>
      </c>
    </row>
    <row r="905" spans="1:18" ht="15" x14ac:dyDescent="0.2">
      <c r="A905" s="266"/>
      <c r="B905" s="267"/>
      <c r="C905" s="267"/>
      <c r="D905" s="157"/>
      <c r="E905" s="268"/>
      <c r="F905" s="269"/>
      <c r="G905" s="270"/>
      <c r="H905" s="270"/>
      <c r="I905" s="270"/>
      <c r="J905" s="271" t="str">
        <f>IF(ISBLANK(CertifiedCrop[[#This Row],[1. Identifiant interne d’exploitation agricole*]]),"",IF(ISERROR(MATCH(CertifiedCrop[[#This Row],[1. Identifiant interne d’exploitation agricole*]],GroupMember[1. Identifiant interne d’exploitation agricole*],0)),FALSE,TRUE))</f>
        <v/>
      </c>
      <c r="K905" s="271" t="str">
        <f t="array" ref="K905">IF(ISBLANK(CertifiedCrop[[#This Row],[2. Produit agricole certifié*]]),"",IF(ISERROR(MATCH(1,(#REF!=CertifiedCrop[[#This Row],[2. Produit agricole certifié*]])*(#REF!=CertifiedCrop[[#This Row],[3. Variété**]]),0)),FALSE,TRUE))</f>
        <v/>
      </c>
      <c r="L905" s="21" t="str">
        <f t="shared" ref="L905:L968" si="36">IF((F905-G905)&lt;0,"!","")</f>
        <v/>
      </c>
      <c r="M905" s="59" t="str">
        <f t="shared" ref="M905:M968" si="37">IFERROR(IF((F905-G905)/G905&gt;25%,"!",IF((F905-G905)/G905&lt;-25%,"!","")),"")</f>
        <v/>
      </c>
      <c r="N905" s="272" t="str">
        <f t="shared" ref="N905:N968" si="38">IFERROR(IF((G905-H905)/H905&gt;25%,"!",IF((G905-H905)/H905&lt;-25%,"!","")),"")</f>
        <v/>
      </c>
      <c r="O905" s="60" t="str">
        <f t="shared" ref="O905:O968" si="39">IFERROR(E905/D905,"")</f>
        <v/>
      </c>
      <c r="P905" s="60" t="str">
        <f t="shared" ref="P905:P968" si="40">IFERROR(F905/D905,"")</f>
        <v/>
      </c>
      <c r="Q905" s="9" t="str">
        <f ca="1">IFERROR((VLOOKUP(A905,GM_Table,8,FALSE)-SUMIFS(D:D,A:A,A905,B:B,B905,C:C,C905)),"")</f>
        <v/>
      </c>
      <c r="R905" s="9" t="str">
        <f ca="1">IFERROR(CONCATENATE(VLOOKUP(A905,GM_Table,12,FALSE)," ",(VLOOKUP(A905,GM_Table,13,FALSE))),"")</f>
        <v/>
      </c>
    </row>
    <row r="906" spans="1:18" ht="15" x14ac:dyDescent="0.2">
      <c r="A906" s="266"/>
      <c r="B906" s="267"/>
      <c r="C906" s="267"/>
      <c r="D906" s="157"/>
      <c r="E906" s="268"/>
      <c r="F906" s="269"/>
      <c r="G906" s="270"/>
      <c r="H906" s="270"/>
      <c r="I906" s="270"/>
      <c r="J906" s="271" t="str">
        <f>IF(ISBLANK(CertifiedCrop[[#This Row],[1. Identifiant interne d’exploitation agricole*]]),"",IF(ISERROR(MATCH(CertifiedCrop[[#This Row],[1. Identifiant interne d’exploitation agricole*]],GroupMember[1. Identifiant interne d’exploitation agricole*],0)),FALSE,TRUE))</f>
        <v/>
      </c>
      <c r="K906" s="271" t="str">
        <f t="array" ref="K906">IF(ISBLANK(CertifiedCrop[[#This Row],[2. Produit agricole certifié*]]),"",IF(ISERROR(MATCH(1,(#REF!=CertifiedCrop[[#This Row],[2. Produit agricole certifié*]])*(#REF!=CertifiedCrop[[#This Row],[3. Variété**]]),0)),FALSE,TRUE))</f>
        <v/>
      </c>
      <c r="L906" s="21" t="str">
        <f t="shared" si="36"/>
        <v/>
      </c>
      <c r="M906" s="59" t="str">
        <f t="shared" si="37"/>
        <v/>
      </c>
      <c r="N906" s="272" t="str">
        <f t="shared" si="38"/>
        <v/>
      </c>
      <c r="O906" s="60" t="str">
        <f t="shared" si="39"/>
        <v/>
      </c>
      <c r="P906" s="60" t="str">
        <f t="shared" si="40"/>
        <v/>
      </c>
      <c r="Q906" s="9" t="str">
        <f ca="1">IFERROR((VLOOKUP(A906,GM_Table,8,FALSE)-SUMIFS(D:D,A:A,A906,B:B,B906,C:C,C906)),"")</f>
        <v/>
      </c>
      <c r="R906" s="9" t="str">
        <f ca="1">IFERROR(CONCATENATE(VLOOKUP(A906,GM_Table,12,FALSE)," ",(VLOOKUP(A906,GM_Table,13,FALSE))),"")</f>
        <v/>
      </c>
    </row>
    <row r="907" spans="1:18" ht="15" x14ac:dyDescent="0.2">
      <c r="A907" s="266"/>
      <c r="B907" s="267"/>
      <c r="C907" s="267"/>
      <c r="D907" s="157"/>
      <c r="E907" s="268"/>
      <c r="F907" s="269"/>
      <c r="G907" s="270"/>
      <c r="H907" s="270"/>
      <c r="I907" s="270"/>
      <c r="J907" s="271" t="str">
        <f>IF(ISBLANK(CertifiedCrop[[#This Row],[1. Identifiant interne d’exploitation agricole*]]),"",IF(ISERROR(MATCH(CertifiedCrop[[#This Row],[1. Identifiant interne d’exploitation agricole*]],GroupMember[1. Identifiant interne d’exploitation agricole*],0)),FALSE,TRUE))</f>
        <v/>
      </c>
      <c r="K907" s="271" t="str">
        <f t="array" ref="K907">IF(ISBLANK(CertifiedCrop[[#This Row],[2. Produit agricole certifié*]]),"",IF(ISERROR(MATCH(1,(#REF!=CertifiedCrop[[#This Row],[2. Produit agricole certifié*]])*(#REF!=CertifiedCrop[[#This Row],[3. Variété**]]),0)),FALSE,TRUE))</f>
        <v/>
      </c>
      <c r="L907" s="21" t="str">
        <f t="shared" si="36"/>
        <v/>
      </c>
      <c r="M907" s="59" t="str">
        <f t="shared" si="37"/>
        <v/>
      </c>
      <c r="N907" s="272" t="str">
        <f t="shared" si="38"/>
        <v/>
      </c>
      <c r="O907" s="60" t="str">
        <f t="shared" si="39"/>
        <v/>
      </c>
      <c r="P907" s="60" t="str">
        <f t="shared" si="40"/>
        <v/>
      </c>
      <c r="Q907" s="9" t="str">
        <f ca="1">IFERROR((VLOOKUP(A907,GM_Table,8,FALSE)-SUMIFS(D:D,A:A,A907,B:B,B907,C:C,C907)),"")</f>
        <v/>
      </c>
      <c r="R907" s="9" t="str">
        <f ca="1">IFERROR(CONCATENATE(VLOOKUP(A907,GM_Table,12,FALSE)," ",(VLOOKUP(A907,GM_Table,13,FALSE))),"")</f>
        <v/>
      </c>
    </row>
    <row r="908" spans="1:18" ht="15" x14ac:dyDescent="0.2">
      <c r="A908" s="266"/>
      <c r="B908" s="267"/>
      <c r="C908" s="267"/>
      <c r="D908" s="157"/>
      <c r="E908" s="268"/>
      <c r="F908" s="269"/>
      <c r="G908" s="270"/>
      <c r="H908" s="270"/>
      <c r="I908" s="270"/>
      <c r="J908" s="271" t="str">
        <f>IF(ISBLANK(CertifiedCrop[[#This Row],[1. Identifiant interne d’exploitation agricole*]]),"",IF(ISERROR(MATCH(CertifiedCrop[[#This Row],[1. Identifiant interne d’exploitation agricole*]],GroupMember[1. Identifiant interne d’exploitation agricole*],0)),FALSE,TRUE))</f>
        <v/>
      </c>
      <c r="K908" s="271" t="str">
        <f t="array" ref="K908">IF(ISBLANK(CertifiedCrop[[#This Row],[2. Produit agricole certifié*]]),"",IF(ISERROR(MATCH(1,(#REF!=CertifiedCrop[[#This Row],[2. Produit agricole certifié*]])*(#REF!=CertifiedCrop[[#This Row],[3. Variété**]]),0)),FALSE,TRUE))</f>
        <v/>
      </c>
      <c r="L908" s="21" t="str">
        <f t="shared" si="36"/>
        <v/>
      </c>
      <c r="M908" s="59" t="str">
        <f t="shared" si="37"/>
        <v/>
      </c>
      <c r="N908" s="272" t="str">
        <f t="shared" si="38"/>
        <v/>
      </c>
      <c r="O908" s="60" t="str">
        <f t="shared" si="39"/>
        <v/>
      </c>
      <c r="P908" s="60" t="str">
        <f t="shared" si="40"/>
        <v/>
      </c>
      <c r="Q908" s="9" t="str">
        <f ca="1">IFERROR((VLOOKUP(A908,GM_Table,8,FALSE)-SUMIFS(D:D,A:A,A908,B:B,B908,C:C,C908)),"")</f>
        <v/>
      </c>
      <c r="R908" s="9" t="str">
        <f ca="1">IFERROR(CONCATENATE(VLOOKUP(A908,GM_Table,12,FALSE)," ",(VLOOKUP(A908,GM_Table,13,FALSE))),"")</f>
        <v/>
      </c>
    </row>
    <row r="909" spans="1:18" ht="15" x14ac:dyDescent="0.2">
      <c r="A909" s="266"/>
      <c r="B909" s="267"/>
      <c r="C909" s="267"/>
      <c r="D909" s="157"/>
      <c r="E909" s="268"/>
      <c r="F909" s="269"/>
      <c r="G909" s="270"/>
      <c r="H909" s="270"/>
      <c r="I909" s="270"/>
      <c r="J909" s="271" t="str">
        <f>IF(ISBLANK(CertifiedCrop[[#This Row],[1. Identifiant interne d’exploitation agricole*]]),"",IF(ISERROR(MATCH(CertifiedCrop[[#This Row],[1. Identifiant interne d’exploitation agricole*]],GroupMember[1. Identifiant interne d’exploitation agricole*],0)),FALSE,TRUE))</f>
        <v/>
      </c>
      <c r="K909" s="271" t="str">
        <f t="array" ref="K909">IF(ISBLANK(CertifiedCrop[[#This Row],[2. Produit agricole certifié*]]),"",IF(ISERROR(MATCH(1,(#REF!=CertifiedCrop[[#This Row],[2. Produit agricole certifié*]])*(#REF!=CertifiedCrop[[#This Row],[3. Variété**]]),0)),FALSE,TRUE))</f>
        <v/>
      </c>
      <c r="L909" s="21" t="str">
        <f t="shared" si="36"/>
        <v/>
      </c>
      <c r="M909" s="59" t="str">
        <f t="shared" si="37"/>
        <v/>
      </c>
      <c r="N909" s="272" t="str">
        <f t="shared" si="38"/>
        <v/>
      </c>
      <c r="O909" s="60" t="str">
        <f t="shared" si="39"/>
        <v/>
      </c>
      <c r="P909" s="60" t="str">
        <f t="shared" si="40"/>
        <v/>
      </c>
      <c r="Q909" s="9" t="str">
        <f ca="1">IFERROR((VLOOKUP(A909,GM_Table,8,FALSE)-SUMIFS(D:D,A:A,A909,B:B,B909,C:C,C909)),"")</f>
        <v/>
      </c>
      <c r="R909" s="9" t="str">
        <f ca="1">IFERROR(CONCATENATE(VLOOKUP(A909,GM_Table,12,FALSE)," ",(VLOOKUP(A909,GM_Table,13,FALSE))),"")</f>
        <v/>
      </c>
    </row>
    <row r="910" spans="1:18" ht="15" x14ac:dyDescent="0.2">
      <c r="A910" s="266"/>
      <c r="B910" s="267"/>
      <c r="C910" s="267"/>
      <c r="D910" s="157"/>
      <c r="E910" s="268"/>
      <c r="F910" s="269"/>
      <c r="G910" s="270"/>
      <c r="H910" s="270"/>
      <c r="I910" s="270"/>
      <c r="J910" s="271" t="str">
        <f>IF(ISBLANK(CertifiedCrop[[#This Row],[1. Identifiant interne d’exploitation agricole*]]),"",IF(ISERROR(MATCH(CertifiedCrop[[#This Row],[1. Identifiant interne d’exploitation agricole*]],GroupMember[1. Identifiant interne d’exploitation agricole*],0)),FALSE,TRUE))</f>
        <v/>
      </c>
      <c r="K910" s="271" t="str">
        <f t="array" ref="K910">IF(ISBLANK(CertifiedCrop[[#This Row],[2. Produit agricole certifié*]]),"",IF(ISERROR(MATCH(1,(#REF!=CertifiedCrop[[#This Row],[2. Produit agricole certifié*]])*(#REF!=CertifiedCrop[[#This Row],[3. Variété**]]),0)),FALSE,TRUE))</f>
        <v/>
      </c>
      <c r="L910" s="21" t="str">
        <f t="shared" si="36"/>
        <v/>
      </c>
      <c r="M910" s="59" t="str">
        <f t="shared" si="37"/>
        <v/>
      </c>
      <c r="N910" s="272" t="str">
        <f t="shared" si="38"/>
        <v/>
      </c>
      <c r="O910" s="60" t="str">
        <f t="shared" si="39"/>
        <v/>
      </c>
      <c r="P910" s="60" t="str">
        <f t="shared" si="40"/>
        <v/>
      </c>
      <c r="Q910" s="9" t="str">
        <f ca="1">IFERROR((VLOOKUP(A910,GM_Table,8,FALSE)-SUMIFS(D:D,A:A,A910,B:B,B910,C:C,C910)),"")</f>
        <v/>
      </c>
      <c r="R910" s="9" t="str">
        <f ca="1">IFERROR(CONCATENATE(VLOOKUP(A910,GM_Table,12,FALSE)," ",(VLOOKUP(A910,GM_Table,13,FALSE))),"")</f>
        <v/>
      </c>
    </row>
    <row r="911" spans="1:18" ht="15" x14ac:dyDescent="0.2">
      <c r="A911" s="266"/>
      <c r="B911" s="267"/>
      <c r="C911" s="267"/>
      <c r="D911" s="157"/>
      <c r="E911" s="268"/>
      <c r="F911" s="269"/>
      <c r="G911" s="270"/>
      <c r="H911" s="270"/>
      <c r="I911" s="270"/>
      <c r="J911" s="271" t="str">
        <f>IF(ISBLANK(CertifiedCrop[[#This Row],[1. Identifiant interne d’exploitation agricole*]]),"",IF(ISERROR(MATCH(CertifiedCrop[[#This Row],[1. Identifiant interne d’exploitation agricole*]],GroupMember[1. Identifiant interne d’exploitation agricole*],0)),FALSE,TRUE))</f>
        <v/>
      </c>
      <c r="K911" s="271" t="str">
        <f t="array" ref="K911">IF(ISBLANK(CertifiedCrop[[#This Row],[2. Produit agricole certifié*]]),"",IF(ISERROR(MATCH(1,(#REF!=CertifiedCrop[[#This Row],[2. Produit agricole certifié*]])*(#REF!=CertifiedCrop[[#This Row],[3. Variété**]]),0)),FALSE,TRUE))</f>
        <v/>
      </c>
      <c r="L911" s="21" t="str">
        <f t="shared" si="36"/>
        <v/>
      </c>
      <c r="M911" s="59" t="str">
        <f t="shared" si="37"/>
        <v/>
      </c>
      <c r="N911" s="272" t="str">
        <f t="shared" si="38"/>
        <v/>
      </c>
      <c r="O911" s="60" t="str">
        <f t="shared" si="39"/>
        <v/>
      </c>
      <c r="P911" s="60" t="str">
        <f t="shared" si="40"/>
        <v/>
      </c>
      <c r="Q911" s="9" t="str">
        <f ca="1">IFERROR((VLOOKUP(A911,GM_Table,8,FALSE)-SUMIFS(D:D,A:A,A911,B:B,B911,C:C,C911)),"")</f>
        <v/>
      </c>
      <c r="R911" s="9" t="str">
        <f ca="1">IFERROR(CONCATENATE(VLOOKUP(A911,GM_Table,12,FALSE)," ",(VLOOKUP(A911,GM_Table,13,FALSE))),"")</f>
        <v/>
      </c>
    </row>
    <row r="912" spans="1:18" ht="15" x14ac:dyDescent="0.2">
      <c r="A912" s="266"/>
      <c r="B912" s="267"/>
      <c r="C912" s="267"/>
      <c r="D912" s="157"/>
      <c r="E912" s="268"/>
      <c r="F912" s="269"/>
      <c r="G912" s="270"/>
      <c r="H912" s="270"/>
      <c r="I912" s="270"/>
      <c r="J912" s="271" t="str">
        <f>IF(ISBLANK(CertifiedCrop[[#This Row],[1. Identifiant interne d’exploitation agricole*]]),"",IF(ISERROR(MATCH(CertifiedCrop[[#This Row],[1. Identifiant interne d’exploitation agricole*]],GroupMember[1. Identifiant interne d’exploitation agricole*],0)),FALSE,TRUE))</f>
        <v/>
      </c>
      <c r="K912" s="271" t="str">
        <f t="array" ref="K912">IF(ISBLANK(CertifiedCrop[[#This Row],[2. Produit agricole certifié*]]),"",IF(ISERROR(MATCH(1,(#REF!=CertifiedCrop[[#This Row],[2. Produit agricole certifié*]])*(#REF!=CertifiedCrop[[#This Row],[3. Variété**]]),0)),FALSE,TRUE))</f>
        <v/>
      </c>
      <c r="L912" s="21" t="str">
        <f t="shared" si="36"/>
        <v/>
      </c>
      <c r="M912" s="59" t="str">
        <f t="shared" si="37"/>
        <v/>
      </c>
      <c r="N912" s="272" t="str">
        <f t="shared" si="38"/>
        <v/>
      </c>
      <c r="O912" s="60" t="str">
        <f t="shared" si="39"/>
        <v/>
      </c>
      <c r="P912" s="60" t="str">
        <f t="shared" si="40"/>
        <v/>
      </c>
      <c r="Q912" s="9" t="str">
        <f ca="1">IFERROR((VLOOKUP(A912,GM_Table,8,FALSE)-SUMIFS(D:D,A:A,A912,B:B,B912,C:C,C912)),"")</f>
        <v/>
      </c>
      <c r="R912" s="9" t="str">
        <f ca="1">IFERROR(CONCATENATE(VLOOKUP(A912,GM_Table,12,FALSE)," ",(VLOOKUP(A912,GM_Table,13,FALSE))),"")</f>
        <v/>
      </c>
    </row>
    <row r="913" spans="1:18" ht="15" x14ac:dyDescent="0.2">
      <c r="A913" s="266"/>
      <c r="B913" s="267"/>
      <c r="C913" s="267"/>
      <c r="D913" s="157"/>
      <c r="E913" s="268"/>
      <c r="F913" s="269"/>
      <c r="G913" s="270"/>
      <c r="H913" s="270"/>
      <c r="I913" s="270"/>
      <c r="J913" s="271" t="str">
        <f>IF(ISBLANK(CertifiedCrop[[#This Row],[1. Identifiant interne d’exploitation agricole*]]),"",IF(ISERROR(MATCH(CertifiedCrop[[#This Row],[1. Identifiant interne d’exploitation agricole*]],GroupMember[1. Identifiant interne d’exploitation agricole*],0)),FALSE,TRUE))</f>
        <v/>
      </c>
      <c r="K913" s="271" t="str">
        <f t="array" ref="K913">IF(ISBLANK(CertifiedCrop[[#This Row],[2. Produit agricole certifié*]]),"",IF(ISERROR(MATCH(1,(#REF!=CertifiedCrop[[#This Row],[2. Produit agricole certifié*]])*(#REF!=CertifiedCrop[[#This Row],[3. Variété**]]),0)),FALSE,TRUE))</f>
        <v/>
      </c>
      <c r="L913" s="21" t="str">
        <f t="shared" si="36"/>
        <v/>
      </c>
      <c r="M913" s="59" t="str">
        <f t="shared" si="37"/>
        <v/>
      </c>
      <c r="N913" s="272" t="str">
        <f t="shared" si="38"/>
        <v/>
      </c>
      <c r="O913" s="60" t="str">
        <f t="shared" si="39"/>
        <v/>
      </c>
      <c r="P913" s="60" t="str">
        <f t="shared" si="40"/>
        <v/>
      </c>
      <c r="Q913" s="9" t="str">
        <f ca="1">IFERROR((VLOOKUP(A913,GM_Table,8,FALSE)-SUMIFS(D:D,A:A,A913,B:B,B913,C:C,C913)),"")</f>
        <v/>
      </c>
      <c r="R913" s="9" t="str">
        <f ca="1">IFERROR(CONCATENATE(VLOOKUP(A913,GM_Table,12,FALSE)," ",(VLOOKUP(A913,GM_Table,13,FALSE))),"")</f>
        <v/>
      </c>
    </row>
    <row r="914" spans="1:18" ht="15" x14ac:dyDescent="0.2">
      <c r="A914" s="266"/>
      <c r="B914" s="267"/>
      <c r="C914" s="267"/>
      <c r="D914" s="157"/>
      <c r="E914" s="268"/>
      <c r="F914" s="269"/>
      <c r="G914" s="270"/>
      <c r="H914" s="270"/>
      <c r="I914" s="270"/>
      <c r="J914" s="271" t="str">
        <f>IF(ISBLANK(CertifiedCrop[[#This Row],[1. Identifiant interne d’exploitation agricole*]]),"",IF(ISERROR(MATCH(CertifiedCrop[[#This Row],[1. Identifiant interne d’exploitation agricole*]],GroupMember[1. Identifiant interne d’exploitation agricole*],0)),FALSE,TRUE))</f>
        <v/>
      </c>
      <c r="K914" s="271" t="str">
        <f t="array" ref="K914">IF(ISBLANK(CertifiedCrop[[#This Row],[2. Produit agricole certifié*]]),"",IF(ISERROR(MATCH(1,(#REF!=CertifiedCrop[[#This Row],[2. Produit agricole certifié*]])*(#REF!=CertifiedCrop[[#This Row],[3. Variété**]]),0)),FALSE,TRUE))</f>
        <v/>
      </c>
      <c r="L914" s="21" t="str">
        <f t="shared" si="36"/>
        <v/>
      </c>
      <c r="M914" s="59" t="str">
        <f t="shared" si="37"/>
        <v/>
      </c>
      <c r="N914" s="272" t="str">
        <f t="shared" si="38"/>
        <v/>
      </c>
      <c r="O914" s="60" t="str">
        <f t="shared" si="39"/>
        <v/>
      </c>
      <c r="P914" s="60" t="str">
        <f t="shared" si="40"/>
        <v/>
      </c>
      <c r="Q914" s="9" t="str">
        <f ca="1">IFERROR((VLOOKUP(A914,GM_Table,8,FALSE)-SUMIFS(D:D,A:A,A914,B:B,B914,C:C,C914)),"")</f>
        <v/>
      </c>
      <c r="R914" s="9" t="str">
        <f ca="1">IFERROR(CONCATENATE(VLOOKUP(A914,GM_Table,12,FALSE)," ",(VLOOKUP(A914,GM_Table,13,FALSE))),"")</f>
        <v/>
      </c>
    </row>
    <row r="915" spans="1:18" ht="15" x14ac:dyDescent="0.2">
      <c r="A915" s="266"/>
      <c r="B915" s="267"/>
      <c r="C915" s="267"/>
      <c r="D915" s="157"/>
      <c r="E915" s="268"/>
      <c r="F915" s="269"/>
      <c r="G915" s="270"/>
      <c r="H915" s="270"/>
      <c r="I915" s="270"/>
      <c r="J915" s="271" t="str">
        <f>IF(ISBLANK(CertifiedCrop[[#This Row],[1. Identifiant interne d’exploitation agricole*]]),"",IF(ISERROR(MATCH(CertifiedCrop[[#This Row],[1. Identifiant interne d’exploitation agricole*]],GroupMember[1. Identifiant interne d’exploitation agricole*],0)),FALSE,TRUE))</f>
        <v/>
      </c>
      <c r="K915" s="271" t="str">
        <f t="array" ref="K915">IF(ISBLANK(CertifiedCrop[[#This Row],[2. Produit agricole certifié*]]),"",IF(ISERROR(MATCH(1,(#REF!=CertifiedCrop[[#This Row],[2. Produit agricole certifié*]])*(#REF!=CertifiedCrop[[#This Row],[3. Variété**]]),0)),FALSE,TRUE))</f>
        <v/>
      </c>
      <c r="L915" s="21" t="str">
        <f t="shared" si="36"/>
        <v/>
      </c>
      <c r="M915" s="59" t="str">
        <f t="shared" si="37"/>
        <v/>
      </c>
      <c r="N915" s="272" t="str">
        <f t="shared" si="38"/>
        <v/>
      </c>
      <c r="O915" s="60" t="str">
        <f t="shared" si="39"/>
        <v/>
      </c>
      <c r="P915" s="60" t="str">
        <f t="shared" si="40"/>
        <v/>
      </c>
      <c r="Q915" s="9" t="str">
        <f ca="1">IFERROR((VLOOKUP(A915,GM_Table,8,FALSE)-SUMIFS(D:D,A:A,A915,B:B,B915,C:C,C915)),"")</f>
        <v/>
      </c>
      <c r="R915" s="9" t="str">
        <f ca="1">IFERROR(CONCATENATE(VLOOKUP(A915,GM_Table,12,FALSE)," ",(VLOOKUP(A915,GM_Table,13,FALSE))),"")</f>
        <v/>
      </c>
    </row>
    <row r="916" spans="1:18" ht="15" x14ac:dyDescent="0.2">
      <c r="A916" s="266"/>
      <c r="B916" s="267"/>
      <c r="C916" s="267"/>
      <c r="D916" s="157"/>
      <c r="E916" s="268"/>
      <c r="F916" s="269"/>
      <c r="G916" s="270"/>
      <c r="H916" s="270"/>
      <c r="I916" s="270"/>
      <c r="J916" s="271" t="str">
        <f>IF(ISBLANK(CertifiedCrop[[#This Row],[1. Identifiant interne d’exploitation agricole*]]),"",IF(ISERROR(MATCH(CertifiedCrop[[#This Row],[1. Identifiant interne d’exploitation agricole*]],GroupMember[1. Identifiant interne d’exploitation agricole*],0)),FALSE,TRUE))</f>
        <v/>
      </c>
      <c r="K916" s="271" t="str">
        <f t="array" ref="K916">IF(ISBLANK(CertifiedCrop[[#This Row],[2. Produit agricole certifié*]]),"",IF(ISERROR(MATCH(1,(#REF!=CertifiedCrop[[#This Row],[2. Produit agricole certifié*]])*(#REF!=CertifiedCrop[[#This Row],[3. Variété**]]),0)),FALSE,TRUE))</f>
        <v/>
      </c>
      <c r="L916" s="21" t="str">
        <f t="shared" si="36"/>
        <v/>
      </c>
      <c r="M916" s="59" t="str">
        <f t="shared" si="37"/>
        <v/>
      </c>
      <c r="N916" s="272" t="str">
        <f t="shared" si="38"/>
        <v/>
      </c>
      <c r="O916" s="60" t="str">
        <f t="shared" si="39"/>
        <v/>
      </c>
      <c r="P916" s="60" t="str">
        <f t="shared" si="40"/>
        <v/>
      </c>
      <c r="Q916" s="9" t="str">
        <f ca="1">IFERROR((VLOOKUP(A916,GM_Table,8,FALSE)-SUMIFS(D:D,A:A,A916,B:B,B916,C:C,C916)),"")</f>
        <v/>
      </c>
      <c r="R916" s="9" t="str">
        <f ca="1">IFERROR(CONCATENATE(VLOOKUP(A916,GM_Table,12,FALSE)," ",(VLOOKUP(A916,GM_Table,13,FALSE))),"")</f>
        <v/>
      </c>
    </row>
    <row r="917" spans="1:18" ht="15" x14ac:dyDescent="0.2">
      <c r="A917" s="266"/>
      <c r="B917" s="267"/>
      <c r="C917" s="267"/>
      <c r="D917" s="157"/>
      <c r="E917" s="268"/>
      <c r="F917" s="269"/>
      <c r="G917" s="270"/>
      <c r="H917" s="270"/>
      <c r="I917" s="270"/>
      <c r="J917" s="271" t="str">
        <f>IF(ISBLANK(CertifiedCrop[[#This Row],[1. Identifiant interne d’exploitation agricole*]]),"",IF(ISERROR(MATCH(CertifiedCrop[[#This Row],[1. Identifiant interne d’exploitation agricole*]],GroupMember[1. Identifiant interne d’exploitation agricole*],0)),FALSE,TRUE))</f>
        <v/>
      </c>
      <c r="K917" s="271" t="str">
        <f t="array" ref="K917">IF(ISBLANK(CertifiedCrop[[#This Row],[2. Produit agricole certifié*]]),"",IF(ISERROR(MATCH(1,(#REF!=CertifiedCrop[[#This Row],[2. Produit agricole certifié*]])*(#REF!=CertifiedCrop[[#This Row],[3. Variété**]]),0)),FALSE,TRUE))</f>
        <v/>
      </c>
      <c r="L917" s="21" t="str">
        <f t="shared" si="36"/>
        <v/>
      </c>
      <c r="M917" s="59" t="str">
        <f t="shared" si="37"/>
        <v/>
      </c>
      <c r="N917" s="272" t="str">
        <f t="shared" si="38"/>
        <v/>
      </c>
      <c r="O917" s="60" t="str">
        <f t="shared" si="39"/>
        <v/>
      </c>
      <c r="P917" s="60" t="str">
        <f t="shared" si="40"/>
        <v/>
      </c>
      <c r="Q917" s="9" t="str">
        <f ca="1">IFERROR((VLOOKUP(A917,GM_Table,8,FALSE)-SUMIFS(D:D,A:A,A917,B:B,B917,C:C,C917)),"")</f>
        <v/>
      </c>
      <c r="R917" s="9" t="str">
        <f ca="1">IFERROR(CONCATENATE(VLOOKUP(A917,GM_Table,12,FALSE)," ",(VLOOKUP(A917,GM_Table,13,FALSE))),"")</f>
        <v/>
      </c>
    </row>
    <row r="918" spans="1:18" ht="15" x14ac:dyDescent="0.2">
      <c r="A918" s="266"/>
      <c r="B918" s="267"/>
      <c r="C918" s="267"/>
      <c r="D918" s="157"/>
      <c r="E918" s="268"/>
      <c r="F918" s="269"/>
      <c r="G918" s="270"/>
      <c r="H918" s="270"/>
      <c r="I918" s="270"/>
      <c r="J918" s="271" t="str">
        <f>IF(ISBLANK(CertifiedCrop[[#This Row],[1. Identifiant interne d’exploitation agricole*]]),"",IF(ISERROR(MATCH(CertifiedCrop[[#This Row],[1. Identifiant interne d’exploitation agricole*]],GroupMember[1. Identifiant interne d’exploitation agricole*],0)),FALSE,TRUE))</f>
        <v/>
      </c>
      <c r="K918" s="271" t="str">
        <f t="array" ref="K918">IF(ISBLANK(CertifiedCrop[[#This Row],[2. Produit agricole certifié*]]),"",IF(ISERROR(MATCH(1,(#REF!=CertifiedCrop[[#This Row],[2. Produit agricole certifié*]])*(#REF!=CertifiedCrop[[#This Row],[3. Variété**]]),0)),FALSE,TRUE))</f>
        <v/>
      </c>
      <c r="L918" s="21" t="str">
        <f t="shared" si="36"/>
        <v/>
      </c>
      <c r="M918" s="59" t="str">
        <f t="shared" si="37"/>
        <v/>
      </c>
      <c r="N918" s="272" t="str">
        <f t="shared" si="38"/>
        <v/>
      </c>
      <c r="O918" s="60" t="str">
        <f t="shared" si="39"/>
        <v/>
      </c>
      <c r="P918" s="60" t="str">
        <f t="shared" si="40"/>
        <v/>
      </c>
      <c r="Q918" s="9" t="str">
        <f ca="1">IFERROR((VLOOKUP(A918,GM_Table,8,FALSE)-SUMIFS(D:D,A:A,A918,B:B,B918,C:C,C918)),"")</f>
        <v/>
      </c>
      <c r="R918" s="9" t="str">
        <f ca="1">IFERROR(CONCATENATE(VLOOKUP(A918,GM_Table,12,FALSE)," ",(VLOOKUP(A918,GM_Table,13,FALSE))),"")</f>
        <v/>
      </c>
    </row>
    <row r="919" spans="1:18" ht="15" x14ac:dyDescent="0.2">
      <c r="A919" s="266"/>
      <c r="B919" s="267"/>
      <c r="C919" s="267"/>
      <c r="D919" s="157"/>
      <c r="E919" s="268"/>
      <c r="F919" s="269"/>
      <c r="G919" s="270"/>
      <c r="H919" s="270"/>
      <c r="I919" s="270"/>
      <c r="J919" s="271" t="str">
        <f>IF(ISBLANK(CertifiedCrop[[#This Row],[1. Identifiant interne d’exploitation agricole*]]),"",IF(ISERROR(MATCH(CertifiedCrop[[#This Row],[1. Identifiant interne d’exploitation agricole*]],GroupMember[1. Identifiant interne d’exploitation agricole*],0)),FALSE,TRUE))</f>
        <v/>
      </c>
      <c r="K919" s="271" t="str">
        <f t="array" ref="K919">IF(ISBLANK(CertifiedCrop[[#This Row],[2. Produit agricole certifié*]]),"",IF(ISERROR(MATCH(1,(#REF!=CertifiedCrop[[#This Row],[2. Produit agricole certifié*]])*(#REF!=CertifiedCrop[[#This Row],[3. Variété**]]),0)),FALSE,TRUE))</f>
        <v/>
      </c>
      <c r="L919" s="21" t="str">
        <f t="shared" si="36"/>
        <v/>
      </c>
      <c r="M919" s="59" t="str">
        <f t="shared" si="37"/>
        <v/>
      </c>
      <c r="N919" s="272" t="str">
        <f t="shared" si="38"/>
        <v/>
      </c>
      <c r="O919" s="60" t="str">
        <f t="shared" si="39"/>
        <v/>
      </c>
      <c r="P919" s="60" t="str">
        <f t="shared" si="40"/>
        <v/>
      </c>
      <c r="Q919" s="9" t="str">
        <f ca="1">IFERROR((VLOOKUP(A919,GM_Table,8,FALSE)-SUMIFS(D:D,A:A,A919,B:B,B919,C:C,C919)),"")</f>
        <v/>
      </c>
      <c r="R919" s="9" t="str">
        <f ca="1">IFERROR(CONCATENATE(VLOOKUP(A919,GM_Table,12,FALSE)," ",(VLOOKUP(A919,GM_Table,13,FALSE))),"")</f>
        <v/>
      </c>
    </row>
    <row r="920" spans="1:18" ht="15" x14ac:dyDescent="0.2">
      <c r="A920" s="266"/>
      <c r="B920" s="267"/>
      <c r="C920" s="267"/>
      <c r="D920" s="157"/>
      <c r="E920" s="268"/>
      <c r="F920" s="269"/>
      <c r="G920" s="270"/>
      <c r="H920" s="270"/>
      <c r="I920" s="270"/>
      <c r="J920" s="271" t="str">
        <f>IF(ISBLANK(CertifiedCrop[[#This Row],[1. Identifiant interne d’exploitation agricole*]]),"",IF(ISERROR(MATCH(CertifiedCrop[[#This Row],[1. Identifiant interne d’exploitation agricole*]],GroupMember[1. Identifiant interne d’exploitation agricole*],0)),FALSE,TRUE))</f>
        <v/>
      </c>
      <c r="K920" s="271" t="str">
        <f t="array" ref="K920">IF(ISBLANK(CertifiedCrop[[#This Row],[2. Produit agricole certifié*]]),"",IF(ISERROR(MATCH(1,(#REF!=CertifiedCrop[[#This Row],[2. Produit agricole certifié*]])*(#REF!=CertifiedCrop[[#This Row],[3. Variété**]]),0)),FALSE,TRUE))</f>
        <v/>
      </c>
      <c r="L920" s="21" t="str">
        <f t="shared" si="36"/>
        <v/>
      </c>
      <c r="M920" s="59" t="str">
        <f t="shared" si="37"/>
        <v/>
      </c>
      <c r="N920" s="272" t="str">
        <f t="shared" si="38"/>
        <v/>
      </c>
      <c r="O920" s="60" t="str">
        <f t="shared" si="39"/>
        <v/>
      </c>
      <c r="P920" s="60" t="str">
        <f t="shared" si="40"/>
        <v/>
      </c>
      <c r="Q920" s="9" t="str">
        <f ca="1">IFERROR((VLOOKUP(A920,GM_Table,8,FALSE)-SUMIFS(D:D,A:A,A920,B:B,B920,C:C,C920)),"")</f>
        <v/>
      </c>
      <c r="R920" s="9" t="str">
        <f ca="1">IFERROR(CONCATENATE(VLOOKUP(A920,GM_Table,12,FALSE)," ",(VLOOKUP(A920,GM_Table,13,FALSE))),"")</f>
        <v/>
      </c>
    </row>
    <row r="921" spans="1:18" ht="15" x14ac:dyDescent="0.2">
      <c r="A921" s="266"/>
      <c r="B921" s="267"/>
      <c r="C921" s="267"/>
      <c r="D921" s="157"/>
      <c r="E921" s="268"/>
      <c r="F921" s="269"/>
      <c r="G921" s="270"/>
      <c r="H921" s="270"/>
      <c r="I921" s="270"/>
      <c r="J921" s="271" t="str">
        <f>IF(ISBLANK(CertifiedCrop[[#This Row],[1. Identifiant interne d’exploitation agricole*]]),"",IF(ISERROR(MATCH(CertifiedCrop[[#This Row],[1. Identifiant interne d’exploitation agricole*]],GroupMember[1. Identifiant interne d’exploitation agricole*],0)),FALSE,TRUE))</f>
        <v/>
      </c>
      <c r="K921" s="271" t="str">
        <f t="array" ref="K921">IF(ISBLANK(CertifiedCrop[[#This Row],[2. Produit agricole certifié*]]),"",IF(ISERROR(MATCH(1,(#REF!=CertifiedCrop[[#This Row],[2. Produit agricole certifié*]])*(#REF!=CertifiedCrop[[#This Row],[3. Variété**]]),0)),FALSE,TRUE))</f>
        <v/>
      </c>
      <c r="L921" s="21" t="str">
        <f t="shared" si="36"/>
        <v/>
      </c>
      <c r="M921" s="59" t="str">
        <f t="shared" si="37"/>
        <v/>
      </c>
      <c r="N921" s="272" t="str">
        <f t="shared" si="38"/>
        <v/>
      </c>
      <c r="O921" s="60" t="str">
        <f t="shared" si="39"/>
        <v/>
      </c>
      <c r="P921" s="60" t="str">
        <f t="shared" si="40"/>
        <v/>
      </c>
      <c r="Q921" s="9" t="str">
        <f ca="1">IFERROR((VLOOKUP(A921,GM_Table,8,FALSE)-SUMIFS(D:D,A:A,A921,B:B,B921,C:C,C921)),"")</f>
        <v/>
      </c>
      <c r="R921" s="9" t="str">
        <f ca="1">IFERROR(CONCATENATE(VLOOKUP(A921,GM_Table,12,FALSE)," ",(VLOOKUP(A921,GM_Table,13,FALSE))),"")</f>
        <v/>
      </c>
    </row>
    <row r="922" spans="1:18" ht="15" x14ac:dyDescent="0.2">
      <c r="A922" s="266"/>
      <c r="B922" s="267"/>
      <c r="C922" s="267"/>
      <c r="D922" s="157"/>
      <c r="E922" s="268"/>
      <c r="F922" s="269"/>
      <c r="G922" s="270"/>
      <c r="H922" s="270"/>
      <c r="I922" s="270"/>
      <c r="J922" s="271" t="str">
        <f>IF(ISBLANK(CertifiedCrop[[#This Row],[1. Identifiant interne d’exploitation agricole*]]),"",IF(ISERROR(MATCH(CertifiedCrop[[#This Row],[1. Identifiant interne d’exploitation agricole*]],GroupMember[1. Identifiant interne d’exploitation agricole*],0)),FALSE,TRUE))</f>
        <v/>
      </c>
      <c r="K922" s="271" t="str">
        <f t="array" ref="K922">IF(ISBLANK(CertifiedCrop[[#This Row],[2. Produit agricole certifié*]]),"",IF(ISERROR(MATCH(1,(#REF!=CertifiedCrop[[#This Row],[2. Produit agricole certifié*]])*(#REF!=CertifiedCrop[[#This Row],[3. Variété**]]),0)),FALSE,TRUE))</f>
        <v/>
      </c>
      <c r="L922" s="21" t="str">
        <f t="shared" si="36"/>
        <v/>
      </c>
      <c r="M922" s="59" t="str">
        <f t="shared" si="37"/>
        <v/>
      </c>
      <c r="N922" s="272" t="str">
        <f t="shared" si="38"/>
        <v/>
      </c>
      <c r="O922" s="60" t="str">
        <f t="shared" si="39"/>
        <v/>
      </c>
      <c r="P922" s="60" t="str">
        <f t="shared" si="40"/>
        <v/>
      </c>
      <c r="Q922" s="9" t="str">
        <f ca="1">IFERROR((VLOOKUP(A922,GM_Table,8,FALSE)-SUMIFS(D:D,A:A,A922,B:B,B922,C:C,C922)),"")</f>
        <v/>
      </c>
      <c r="R922" s="9" t="str">
        <f ca="1">IFERROR(CONCATENATE(VLOOKUP(A922,GM_Table,12,FALSE)," ",(VLOOKUP(A922,GM_Table,13,FALSE))),"")</f>
        <v/>
      </c>
    </row>
    <row r="923" spans="1:18" ht="15" x14ac:dyDescent="0.2">
      <c r="A923" s="266"/>
      <c r="B923" s="267"/>
      <c r="C923" s="267"/>
      <c r="D923" s="157"/>
      <c r="E923" s="268"/>
      <c r="F923" s="269"/>
      <c r="G923" s="270"/>
      <c r="H923" s="270"/>
      <c r="I923" s="270"/>
      <c r="J923" s="271" t="str">
        <f>IF(ISBLANK(CertifiedCrop[[#This Row],[1. Identifiant interne d’exploitation agricole*]]),"",IF(ISERROR(MATCH(CertifiedCrop[[#This Row],[1. Identifiant interne d’exploitation agricole*]],GroupMember[1. Identifiant interne d’exploitation agricole*],0)),FALSE,TRUE))</f>
        <v/>
      </c>
      <c r="K923" s="271" t="str">
        <f t="array" ref="K923">IF(ISBLANK(CertifiedCrop[[#This Row],[2. Produit agricole certifié*]]),"",IF(ISERROR(MATCH(1,(#REF!=CertifiedCrop[[#This Row],[2. Produit agricole certifié*]])*(#REF!=CertifiedCrop[[#This Row],[3. Variété**]]),0)),FALSE,TRUE))</f>
        <v/>
      </c>
      <c r="L923" s="21" t="str">
        <f t="shared" si="36"/>
        <v/>
      </c>
      <c r="M923" s="59" t="str">
        <f t="shared" si="37"/>
        <v/>
      </c>
      <c r="N923" s="272" t="str">
        <f t="shared" si="38"/>
        <v/>
      </c>
      <c r="O923" s="60" t="str">
        <f t="shared" si="39"/>
        <v/>
      </c>
      <c r="P923" s="60" t="str">
        <f t="shared" si="40"/>
        <v/>
      </c>
      <c r="Q923" s="9" t="str">
        <f ca="1">IFERROR((VLOOKUP(A923,GM_Table,8,FALSE)-SUMIFS(D:D,A:A,A923,B:B,B923,C:C,C923)),"")</f>
        <v/>
      </c>
      <c r="R923" s="9" t="str">
        <f ca="1">IFERROR(CONCATENATE(VLOOKUP(A923,GM_Table,12,FALSE)," ",(VLOOKUP(A923,GM_Table,13,FALSE))),"")</f>
        <v/>
      </c>
    </row>
    <row r="924" spans="1:18" ht="15" x14ac:dyDescent="0.2">
      <c r="A924" s="266"/>
      <c r="B924" s="267"/>
      <c r="C924" s="267"/>
      <c r="D924" s="157"/>
      <c r="E924" s="268"/>
      <c r="F924" s="269"/>
      <c r="G924" s="270"/>
      <c r="H924" s="270"/>
      <c r="I924" s="270"/>
      <c r="J924" s="271" t="str">
        <f>IF(ISBLANK(CertifiedCrop[[#This Row],[1. Identifiant interne d’exploitation agricole*]]),"",IF(ISERROR(MATCH(CertifiedCrop[[#This Row],[1. Identifiant interne d’exploitation agricole*]],GroupMember[1. Identifiant interne d’exploitation agricole*],0)),FALSE,TRUE))</f>
        <v/>
      </c>
      <c r="K924" s="271" t="str">
        <f t="array" ref="K924">IF(ISBLANK(CertifiedCrop[[#This Row],[2. Produit agricole certifié*]]),"",IF(ISERROR(MATCH(1,(#REF!=CertifiedCrop[[#This Row],[2. Produit agricole certifié*]])*(#REF!=CertifiedCrop[[#This Row],[3. Variété**]]),0)),FALSE,TRUE))</f>
        <v/>
      </c>
      <c r="L924" s="21" t="str">
        <f t="shared" si="36"/>
        <v/>
      </c>
      <c r="M924" s="59" t="str">
        <f t="shared" si="37"/>
        <v/>
      </c>
      <c r="N924" s="272" t="str">
        <f t="shared" si="38"/>
        <v/>
      </c>
      <c r="O924" s="60" t="str">
        <f t="shared" si="39"/>
        <v/>
      </c>
      <c r="P924" s="60" t="str">
        <f t="shared" si="40"/>
        <v/>
      </c>
      <c r="Q924" s="9" t="str">
        <f ca="1">IFERROR((VLOOKUP(A924,GM_Table,8,FALSE)-SUMIFS(D:D,A:A,A924,B:B,B924,C:C,C924)),"")</f>
        <v/>
      </c>
      <c r="R924" s="9" t="str">
        <f ca="1">IFERROR(CONCATENATE(VLOOKUP(A924,GM_Table,12,FALSE)," ",(VLOOKUP(A924,GM_Table,13,FALSE))),"")</f>
        <v/>
      </c>
    </row>
    <row r="925" spans="1:18" ht="15" x14ac:dyDescent="0.2">
      <c r="A925" s="266"/>
      <c r="B925" s="267"/>
      <c r="C925" s="267"/>
      <c r="D925" s="157"/>
      <c r="E925" s="268"/>
      <c r="F925" s="269"/>
      <c r="G925" s="270"/>
      <c r="H925" s="270"/>
      <c r="I925" s="270"/>
      <c r="J925" s="271" t="str">
        <f>IF(ISBLANK(CertifiedCrop[[#This Row],[1. Identifiant interne d’exploitation agricole*]]),"",IF(ISERROR(MATCH(CertifiedCrop[[#This Row],[1. Identifiant interne d’exploitation agricole*]],GroupMember[1. Identifiant interne d’exploitation agricole*],0)),FALSE,TRUE))</f>
        <v/>
      </c>
      <c r="K925" s="271" t="str">
        <f t="array" ref="K925">IF(ISBLANK(CertifiedCrop[[#This Row],[2. Produit agricole certifié*]]),"",IF(ISERROR(MATCH(1,(#REF!=CertifiedCrop[[#This Row],[2. Produit agricole certifié*]])*(#REF!=CertifiedCrop[[#This Row],[3. Variété**]]),0)),FALSE,TRUE))</f>
        <v/>
      </c>
      <c r="L925" s="21" t="str">
        <f t="shared" si="36"/>
        <v/>
      </c>
      <c r="M925" s="59" t="str">
        <f t="shared" si="37"/>
        <v/>
      </c>
      <c r="N925" s="272" t="str">
        <f t="shared" si="38"/>
        <v/>
      </c>
      <c r="O925" s="60" t="str">
        <f t="shared" si="39"/>
        <v/>
      </c>
      <c r="P925" s="60" t="str">
        <f t="shared" si="40"/>
        <v/>
      </c>
      <c r="Q925" s="9" t="str">
        <f ca="1">IFERROR((VLOOKUP(A925,GM_Table,8,FALSE)-SUMIFS(D:D,A:A,A925,B:B,B925,C:C,C925)),"")</f>
        <v/>
      </c>
      <c r="R925" s="9" t="str">
        <f ca="1">IFERROR(CONCATENATE(VLOOKUP(A925,GM_Table,12,FALSE)," ",(VLOOKUP(A925,GM_Table,13,FALSE))),"")</f>
        <v/>
      </c>
    </row>
    <row r="926" spans="1:18" ht="15" x14ac:dyDescent="0.2">
      <c r="A926" s="266"/>
      <c r="B926" s="267"/>
      <c r="C926" s="267"/>
      <c r="D926" s="157"/>
      <c r="E926" s="268"/>
      <c r="F926" s="269"/>
      <c r="G926" s="270"/>
      <c r="H926" s="270"/>
      <c r="I926" s="270"/>
      <c r="J926" s="271" t="str">
        <f>IF(ISBLANK(CertifiedCrop[[#This Row],[1. Identifiant interne d’exploitation agricole*]]),"",IF(ISERROR(MATCH(CertifiedCrop[[#This Row],[1. Identifiant interne d’exploitation agricole*]],GroupMember[1. Identifiant interne d’exploitation agricole*],0)),FALSE,TRUE))</f>
        <v/>
      </c>
      <c r="K926" s="271" t="str">
        <f t="array" ref="K926">IF(ISBLANK(CertifiedCrop[[#This Row],[2. Produit agricole certifié*]]),"",IF(ISERROR(MATCH(1,(#REF!=CertifiedCrop[[#This Row],[2. Produit agricole certifié*]])*(#REF!=CertifiedCrop[[#This Row],[3. Variété**]]),0)),FALSE,TRUE))</f>
        <v/>
      </c>
      <c r="L926" s="21" t="str">
        <f t="shared" si="36"/>
        <v/>
      </c>
      <c r="M926" s="59" t="str">
        <f t="shared" si="37"/>
        <v/>
      </c>
      <c r="N926" s="272" t="str">
        <f t="shared" si="38"/>
        <v/>
      </c>
      <c r="O926" s="60" t="str">
        <f t="shared" si="39"/>
        <v/>
      </c>
      <c r="P926" s="60" t="str">
        <f t="shared" si="40"/>
        <v/>
      </c>
      <c r="Q926" s="9" t="str">
        <f ca="1">IFERROR((VLOOKUP(A926,GM_Table,8,FALSE)-SUMIFS(D:D,A:A,A926,B:B,B926,C:C,C926)),"")</f>
        <v/>
      </c>
      <c r="R926" s="9" t="str">
        <f ca="1">IFERROR(CONCATENATE(VLOOKUP(A926,GM_Table,12,FALSE)," ",(VLOOKUP(A926,GM_Table,13,FALSE))),"")</f>
        <v/>
      </c>
    </row>
    <row r="927" spans="1:18" ht="15" x14ac:dyDescent="0.2">
      <c r="A927" s="266"/>
      <c r="B927" s="267"/>
      <c r="C927" s="267"/>
      <c r="D927" s="157"/>
      <c r="E927" s="268"/>
      <c r="F927" s="269"/>
      <c r="G927" s="270"/>
      <c r="H927" s="270"/>
      <c r="I927" s="270"/>
      <c r="J927" s="271" t="str">
        <f>IF(ISBLANK(CertifiedCrop[[#This Row],[1. Identifiant interne d’exploitation agricole*]]),"",IF(ISERROR(MATCH(CertifiedCrop[[#This Row],[1. Identifiant interne d’exploitation agricole*]],GroupMember[1. Identifiant interne d’exploitation agricole*],0)),FALSE,TRUE))</f>
        <v/>
      </c>
      <c r="K927" s="271" t="str">
        <f t="array" ref="K927">IF(ISBLANK(CertifiedCrop[[#This Row],[2. Produit agricole certifié*]]),"",IF(ISERROR(MATCH(1,(#REF!=CertifiedCrop[[#This Row],[2. Produit agricole certifié*]])*(#REF!=CertifiedCrop[[#This Row],[3. Variété**]]),0)),FALSE,TRUE))</f>
        <v/>
      </c>
      <c r="L927" s="21" t="str">
        <f t="shared" si="36"/>
        <v/>
      </c>
      <c r="M927" s="59" t="str">
        <f t="shared" si="37"/>
        <v/>
      </c>
      <c r="N927" s="272" t="str">
        <f t="shared" si="38"/>
        <v/>
      </c>
      <c r="O927" s="60" t="str">
        <f t="shared" si="39"/>
        <v/>
      </c>
      <c r="P927" s="60" t="str">
        <f t="shared" si="40"/>
        <v/>
      </c>
      <c r="Q927" s="9" t="str">
        <f ca="1">IFERROR((VLOOKUP(A927,GM_Table,8,FALSE)-SUMIFS(D:D,A:A,A927,B:B,B927,C:C,C927)),"")</f>
        <v/>
      </c>
      <c r="R927" s="9" t="str">
        <f ca="1">IFERROR(CONCATENATE(VLOOKUP(A927,GM_Table,12,FALSE)," ",(VLOOKUP(A927,GM_Table,13,FALSE))),"")</f>
        <v/>
      </c>
    </row>
    <row r="928" spans="1:18" ht="15" x14ac:dyDescent="0.2">
      <c r="A928" s="266"/>
      <c r="B928" s="267"/>
      <c r="C928" s="267"/>
      <c r="D928" s="157"/>
      <c r="E928" s="268"/>
      <c r="F928" s="269"/>
      <c r="G928" s="270"/>
      <c r="H928" s="270"/>
      <c r="I928" s="270"/>
      <c r="J928" s="271" t="str">
        <f>IF(ISBLANK(CertifiedCrop[[#This Row],[1. Identifiant interne d’exploitation agricole*]]),"",IF(ISERROR(MATCH(CertifiedCrop[[#This Row],[1. Identifiant interne d’exploitation agricole*]],GroupMember[1. Identifiant interne d’exploitation agricole*],0)),FALSE,TRUE))</f>
        <v/>
      </c>
      <c r="K928" s="271" t="str">
        <f t="array" ref="K928">IF(ISBLANK(CertifiedCrop[[#This Row],[2. Produit agricole certifié*]]),"",IF(ISERROR(MATCH(1,(#REF!=CertifiedCrop[[#This Row],[2. Produit agricole certifié*]])*(#REF!=CertifiedCrop[[#This Row],[3. Variété**]]),0)),FALSE,TRUE))</f>
        <v/>
      </c>
      <c r="L928" s="21" t="str">
        <f t="shared" si="36"/>
        <v/>
      </c>
      <c r="M928" s="59" t="str">
        <f t="shared" si="37"/>
        <v/>
      </c>
      <c r="N928" s="272" t="str">
        <f t="shared" si="38"/>
        <v/>
      </c>
      <c r="O928" s="60" t="str">
        <f t="shared" si="39"/>
        <v/>
      </c>
      <c r="P928" s="60" t="str">
        <f t="shared" si="40"/>
        <v/>
      </c>
      <c r="Q928" s="9" t="str">
        <f ca="1">IFERROR((VLOOKUP(A928,GM_Table,8,FALSE)-SUMIFS(D:D,A:A,A928,B:B,B928,C:C,C928)),"")</f>
        <v/>
      </c>
      <c r="R928" s="9" t="str">
        <f ca="1">IFERROR(CONCATENATE(VLOOKUP(A928,GM_Table,12,FALSE)," ",(VLOOKUP(A928,GM_Table,13,FALSE))),"")</f>
        <v/>
      </c>
    </row>
    <row r="929" spans="1:18" ht="15" x14ac:dyDescent="0.2">
      <c r="A929" s="266"/>
      <c r="B929" s="267"/>
      <c r="C929" s="267"/>
      <c r="D929" s="157"/>
      <c r="E929" s="268"/>
      <c r="F929" s="269"/>
      <c r="G929" s="270"/>
      <c r="H929" s="270"/>
      <c r="I929" s="270"/>
      <c r="J929" s="271" t="str">
        <f>IF(ISBLANK(CertifiedCrop[[#This Row],[1. Identifiant interne d’exploitation agricole*]]),"",IF(ISERROR(MATCH(CertifiedCrop[[#This Row],[1. Identifiant interne d’exploitation agricole*]],GroupMember[1. Identifiant interne d’exploitation agricole*],0)),FALSE,TRUE))</f>
        <v/>
      </c>
      <c r="K929" s="271" t="str">
        <f t="array" ref="K929">IF(ISBLANK(CertifiedCrop[[#This Row],[2. Produit agricole certifié*]]),"",IF(ISERROR(MATCH(1,(#REF!=CertifiedCrop[[#This Row],[2. Produit agricole certifié*]])*(#REF!=CertifiedCrop[[#This Row],[3. Variété**]]),0)),FALSE,TRUE))</f>
        <v/>
      </c>
      <c r="L929" s="21" t="str">
        <f t="shared" si="36"/>
        <v/>
      </c>
      <c r="M929" s="59" t="str">
        <f t="shared" si="37"/>
        <v/>
      </c>
      <c r="N929" s="272" t="str">
        <f t="shared" si="38"/>
        <v/>
      </c>
      <c r="O929" s="60" t="str">
        <f t="shared" si="39"/>
        <v/>
      </c>
      <c r="P929" s="60" t="str">
        <f t="shared" si="40"/>
        <v/>
      </c>
      <c r="Q929" s="9" t="str">
        <f ca="1">IFERROR((VLOOKUP(A929,GM_Table,8,FALSE)-SUMIFS(D:D,A:A,A929,B:B,B929,C:C,C929)),"")</f>
        <v/>
      </c>
      <c r="R929" s="9" t="str">
        <f ca="1">IFERROR(CONCATENATE(VLOOKUP(A929,GM_Table,12,FALSE)," ",(VLOOKUP(A929,GM_Table,13,FALSE))),"")</f>
        <v/>
      </c>
    </row>
    <row r="930" spans="1:18" ht="15" x14ac:dyDescent="0.2">
      <c r="A930" s="266"/>
      <c r="B930" s="267"/>
      <c r="C930" s="267"/>
      <c r="D930" s="157"/>
      <c r="E930" s="268"/>
      <c r="F930" s="269"/>
      <c r="G930" s="270"/>
      <c r="H930" s="270"/>
      <c r="I930" s="270"/>
      <c r="J930" s="271" t="str">
        <f>IF(ISBLANK(CertifiedCrop[[#This Row],[1. Identifiant interne d’exploitation agricole*]]),"",IF(ISERROR(MATCH(CertifiedCrop[[#This Row],[1. Identifiant interne d’exploitation agricole*]],GroupMember[1. Identifiant interne d’exploitation agricole*],0)),FALSE,TRUE))</f>
        <v/>
      </c>
      <c r="K930" s="271" t="str">
        <f t="array" ref="K930">IF(ISBLANK(CertifiedCrop[[#This Row],[2. Produit agricole certifié*]]),"",IF(ISERROR(MATCH(1,(#REF!=CertifiedCrop[[#This Row],[2. Produit agricole certifié*]])*(#REF!=CertifiedCrop[[#This Row],[3. Variété**]]),0)),FALSE,TRUE))</f>
        <v/>
      </c>
      <c r="L930" s="21" t="str">
        <f t="shared" si="36"/>
        <v/>
      </c>
      <c r="M930" s="59" t="str">
        <f t="shared" si="37"/>
        <v/>
      </c>
      <c r="N930" s="272" t="str">
        <f t="shared" si="38"/>
        <v/>
      </c>
      <c r="O930" s="60" t="str">
        <f t="shared" si="39"/>
        <v/>
      </c>
      <c r="P930" s="60" t="str">
        <f t="shared" si="40"/>
        <v/>
      </c>
      <c r="Q930" s="9" t="str">
        <f ca="1">IFERROR((VLOOKUP(A930,GM_Table,8,FALSE)-SUMIFS(D:D,A:A,A930,B:B,B930,C:C,C930)),"")</f>
        <v/>
      </c>
      <c r="R930" s="9" t="str">
        <f ca="1">IFERROR(CONCATENATE(VLOOKUP(A930,GM_Table,12,FALSE)," ",(VLOOKUP(A930,GM_Table,13,FALSE))),"")</f>
        <v/>
      </c>
    </row>
    <row r="931" spans="1:18" ht="15" x14ac:dyDescent="0.2">
      <c r="A931" s="266"/>
      <c r="B931" s="267"/>
      <c r="C931" s="267"/>
      <c r="D931" s="157"/>
      <c r="E931" s="268"/>
      <c r="F931" s="269"/>
      <c r="G931" s="270"/>
      <c r="H931" s="270"/>
      <c r="I931" s="270"/>
      <c r="J931" s="271" t="str">
        <f>IF(ISBLANK(CertifiedCrop[[#This Row],[1. Identifiant interne d’exploitation agricole*]]),"",IF(ISERROR(MATCH(CertifiedCrop[[#This Row],[1. Identifiant interne d’exploitation agricole*]],GroupMember[1. Identifiant interne d’exploitation agricole*],0)),FALSE,TRUE))</f>
        <v/>
      </c>
      <c r="K931" s="271" t="str">
        <f t="array" ref="K931">IF(ISBLANK(CertifiedCrop[[#This Row],[2. Produit agricole certifié*]]),"",IF(ISERROR(MATCH(1,(#REF!=CertifiedCrop[[#This Row],[2. Produit agricole certifié*]])*(#REF!=CertifiedCrop[[#This Row],[3. Variété**]]),0)),FALSE,TRUE))</f>
        <v/>
      </c>
      <c r="L931" s="21" t="str">
        <f t="shared" si="36"/>
        <v/>
      </c>
      <c r="M931" s="59" t="str">
        <f t="shared" si="37"/>
        <v/>
      </c>
      <c r="N931" s="272" t="str">
        <f t="shared" si="38"/>
        <v/>
      </c>
      <c r="O931" s="60" t="str">
        <f t="shared" si="39"/>
        <v/>
      </c>
      <c r="P931" s="60" t="str">
        <f t="shared" si="40"/>
        <v/>
      </c>
      <c r="Q931" s="9" t="str">
        <f ca="1">IFERROR((VLOOKUP(A931,GM_Table,8,FALSE)-SUMIFS(D:D,A:A,A931,B:B,B931,C:C,C931)),"")</f>
        <v/>
      </c>
      <c r="R931" s="9" t="str">
        <f ca="1">IFERROR(CONCATENATE(VLOOKUP(A931,GM_Table,12,FALSE)," ",(VLOOKUP(A931,GM_Table,13,FALSE))),"")</f>
        <v/>
      </c>
    </row>
    <row r="932" spans="1:18" ht="15" x14ac:dyDescent="0.2">
      <c r="A932" s="266"/>
      <c r="B932" s="267"/>
      <c r="C932" s="267"/>
      <c r="D932" s="157"/>
      <c r="E932" s="268"/>
      <c r="F932" s="269"/>
      <c r="G932" s="270"/>
      <c r="H932" s="270"/>
      <c r="I932" s="270"/>
      <c r="J932" s="271" t="str">
        <f>IF(ISBLANK(CertifiedCrop[[#This Row],[1. Identifiant interne d’exploitation agricole*]]),"",IF(ISERROR(MATCH(CertifiedCrop[[#This Row],[1. Identifiant interne d’exploitation agricole*]],GroupMember[1. Identifiant interne d’exploitation agricole*],0)),FALSE,TRUE))</f>
        <v/>
      </c>
      <c r="K932" s="271" t="str">
        <f t="array" ref="K932">IF(ISBLANK(CertifiedCrop[[#This Row],[2. Produit agricole certifié*]]),"",IF(ISERROR(MATCH(1,(#REF!=CertifiedCrop[[#This Row],[2. Produit agricole certifié*]])*(#REF!=CertifiedCrop[[#This Row],[3. Variété**]]),0)),FALSE,TRUE))</f>
        <v/>
      </c>
      <c r="L932" s="21" t="str">
        <f t="shared" si="36"/>
        <v/>
      </c>
      <c r="M932" s="59" t="str">
        <f t="shared" si="37"/>
        <v/>
      </c>
      <c r="N932" s="272" t="str">
        <f t="shared" si="38"/>
        <v/>
      </c>
      <c r="O932" s="60" t="str">
        <f t="shared" si="39"/>
        <v/>
      </c>
      <c r="P932" s="60" t="str">
        <f t="shared" si="40"/>
        <v/>
      </c>
      <c r="Q932" s="9" t="str">
        <f ca="1">IFERROR((VLOOKUP(A932,GM_Table,8,FALSE)-SUMIFS(D:D,A:A,A932,B:B,B932,C:C,C932)),"")</f>
        <v/>
      </c>
      <c r="R932" s="9" t="str">
        <f ca="1">IFERROR(CONCATENATE(VLOOKUP(A932,GM_Table,12,FALSE)," ",(VLOOKUP(A932,GM_Table,13,FALSE))),"")</f>
        <v/>
      </c>
    </row>
    <row r="933" spans="1:18" ht="15" x14ac:dyDescent="0.2">
      <c r="A933" s="266"/>
      <c r="B933" s="267"/>
      <c r="C933" s="267"/>
      <c r="D933" s="157"/>
      <c r="E933" s="268"/>
      <c r="F933" s="269"/>
      <c r="G933" s="270"/>
      <c r="H933" s="270"/>
      <c r="I933" s="270"/>
      <c r="J933" s="271" t="str">
        <f>IF(ISBLANK(CertifiedCrop[[#This Row],[1. Identifiant interne d’exploitation agricole*]]),"",IF(ISERROR(MATCH(CertifiedCrop[[#This Row],[1. Identifiant interne d’exploitation agricole*]],GroupMember[1. Identifiant interne d’exploitation agricole*],0)),FALSE,TRUE))</f>
        <v/>
      </c>
      <c r="K933" s="271" t="str">
        <f t="array" ref="K933">IF(ISBLANK(CertifiedCrop[[#This Row],[2. Produit agricole certifié*]]),"",IF(ISERROR(MATCH(1,(#REF!=CertifiedCrop[[#This Row],[2. Produit agricole certifié*]])*(#REF!=CertifiedCrop[[#This Row],[3. Variété**]]),0)),FALSE,TRUE))</f>
        <v/>
      </c>
      <c r="L933" s="21" t="str">
        <f t="shared" si="36"/>
        <v/>
      </c>
      <c r="M933" s="59" t="str">
        <f t="shared" si="37"/>
        <v/>
      </c>
      <c r="N933" s="272" t="str">
        <f t="shared" si="38"/>
        <v/>
      </c>
      <c r="O933" s="60" t="str">
        <f t="shared" si="39"/>
        <v/>
      </c>
      <c r="P933" s="60" t="str">
        <f t="shared" si="40"/>
        <v/>
      </c>
      <c r="Q933" s="9" t="str">
        <f ca="1">IFERROR((VLOOKUP(A933,GM_Table,8,FALSE)-SUMIFS(D:D,A:A,A933,B:B,B933,C:C,C933)),"")</f>
        <v/>
      </c>
      <c r="R933" s="9" t="str">
        <f ca="1">IFERROR(CONCATENATE(VLOOKUP(A933,GM_Table,12,FALSE)," ",(VLOOKUP(A933,GM_Table,13,FALSE))),"")</f>
        <v/>
      </c>
    </row>
    <row r="934" spans="1:18" ht="15" x14ac:dyDescent="0.2">
      <c r="A934" s="266"/>
      <c r="B934" s="267"/>
      <c r="C934" s="267"/>
      <c r="D934" s="157"/>
      <c r="E934" s="268"/>
      <c r="F934" s="269"/>
      <c r="G934" s="270"/>
      <c r="H934" s="270"/>
      <c r="I934" s="270"/>
      <c r="J934" s="271" t="str">
        <f>IF(ISBLANK(CertifiedCrop[[#This Row],[1. Identifiant interne d’exploitation agricole*]]),"",IF(ISERROR(MATCH(CertifiedCrop[[#This Row],[1. Identifiant interne d’exploitation agricole*]],GroupMember[1. Identifiant interne d’exploitation agricole*],0)),FALSE,TRUE))</f>
        <v/>
      </c>
      <c r="K934" s="271" t="str">
        <f t="array" ref="K934">IF(ISBLANK(CertifiedCrop[[#This Row],[2. Produit agricole certifié*]]),"",IF(ISERROR(MATCH(1,(#REF!=CertifiedCrop[[#This Row],[2. Produit agricole certifié*]])*(#REF!=CertifiedCrop[[#This Row],[3. Variété**]]),0)),FALSE,TRUE))</f>
        <v/>
      </c>
      <c r="L934" s="21" t="str">
        <f t="shared" si="36"/>
        <v/>
      </c>
      <c r="M934" s="59" t="str">
        <f t="shared" si="37"/>
        <v/>
      </c>
      <c r="N934" s="272" t="str">
        <f t="shared" si="38"/>
        <v/>
      </c>
      <c r="O934" s="60" t="str">
        <f t="shared" si="39"/>
        <v/>
      </c>
      <c r="P934" s="60" t="str">
        <f t="shared" si="40"/>
        <v/>
      </c>
      <c r="Q934" s="9" t="str">
        <f ca="1">IFERROR((VLOOKUP(A934,GM_Table,8,FALSE)-SUMIFS(D:D,A:A,A934,B:B,B934,C:C,C934)),"")</f>
        <v/>
      </c>
      <c r="R934" s="9" t="str">
        <f ca="1">IFERROR(CONCATENATE(VLOOKUP(A934,GM_Table,12,FALSE)," ",(VLOOKUP(A934,GM_Table,13,FALSE))),"")</f>
        <v/>
      </c>
    </row>
    <row r="935" spans="1:18" ht="15" x14ac:dyDescent="0.2">
      <c r="A935" s="266"/>
      <c r="B935" s="267"/>
      <c r="C935" s="267"/>
      <c r="D935" s="157"/>
      <c r="E935" s="268"/>
      <c r="F935" s="269"/>
      <c r="G935" s="270"/>
      <c r="H935" s="270"/>
      <c r="I935" s="270"/>
      <c r="J935" s="271" t="str">
        <f>IF(ISBLANK(CertifiedCrop[[#This Row],[1. Identifiant interne d’exploitation agricole*]]),"",IF(ISERROR(MATCH(CertifiedCrop[[#This Row],[1. Identifiant interne d’exploitation agricole*]],GroupMember[1. Identifiant interne d’exploitation agricole*],0)),FALSE,TRUE))</f>
        <v/>
      </c>
      <c r="K935" s="271" t="str">
        <f t="array" ref="K935">IF(ISBLANK(CertifiedCrop[[#This Row],[2. Produit agricole certifié*]]),"",IF(ISERROR(MATCH(1,(#REF!=CertifiedCrop[[#This Row],[2. Produit agricole certifié*]])*(#REF!=CertifiedCrop[[#This Row],[3. Variété**]]),0)),FALSE,TRUE))</f>
        <v/>
      </c>
      <c r="L935" s="21" t="str">
        <f t="shared" si="36"/>
        <v/>
      </c>
      <c r="M935" s="59" t="str">
        <f t="shared" si="37"/>
        <v/>
      </c>
      <c r="N935" s="272" t="str">
        <f t="shared" si="38"/>
        <v/>
      </c>
      <c r="O935" s="60" t="str">
        <f t="shared" si="39"/>
        <v/>
      </c>
      <c r="P935" s="60" t="str">
        <f t="shared" si="40"/>
        <v/>
      </c>
      <c r="Q935" s="9" t="str">
        <f ca="1">IFERROR((VLOOKUP(A935,GM_Table,8,FALSE)-SUMIFS(D:D,A:A,A935,B:B,B935,C:C,C935)),"")</f>
        <v/>
      </c>
      <c r="R935" s="9" t="str">
        <f ca="1">IFERROR(CONCATENATE(VLOOKUP(A935,GM_Table,12,FALSE)," ",(VLOOKUP(A935,GM_Table,13,FALSE))),"")</f>
        <v/>
      </c>
    </row>
    <row r="936" spans="1:18" ht="15" x14ac:dyDescent="0.2">
      <c r="A936" s="266"/>
      <c r="B936" s="267"/>
      <c r="C936" s="267"/>
      <c r="D936" s="157"/>
      <c r="E936" s="268"/>
      <c r="F936" s="269"/>
      <c r="G936" s="270"/>
      <c r="H936" s="270"/>
      <c r="I936" s="270"/>
      <c r="J936" s="271" t="str">
        <f>IF(ISBLANK(CertifiedCrop[[#This Row],[1. Identifiant interne d’exploitation agricole*]]),"",IF(ISERROR(MATCH(CertifiedCrop[[#This Row],[1. Identifiant interne d’exploitation agricole*]],GroupMember[1. Identifiant interne d’exploitation agricole*],0)),FALSE,TRUE))</f>
        <v/>
      </c>
      <c r="K936" s="271" t="str">
        <f t="array" ref="K936">IF(ISBLANK(CertifiedCrop[[#This Row],[2. Produit agricole certifié*]]),"",IF(ISERROR(MATCH(1,(#REF!=CertifiedCrop[[#This Row],[2. Produit agricole certifié*]])*(#REF!=CertifiedCrop[[#This Row],[3. Variété**]]),0)),FALSE,TRUE))</f>
        <v/>
      </c>
      <c r="L936" s="21" t="str">
        <f t="shared" si="36"/>
        <v/>
      </c>
      <c r="M936" s="59" t="str">
        <f t="shared" si="37"/>
        <v/>
      </c>
      <c r="N936" s="272" t="str">
        <f t="shared" si="38"/>
        <v/>
      </c>
      <c r="O936" s="60" t="str">
        <f t="shared" si="39"/>
        <v/>
      </c>
      <c r="P936" s="60" t="str">
        <f t="shared" si="40"/>
        <v/>
      </c>
      <c r="Q936" s="9" t="str">
        <f ca="1">IFERROR((VLOOKUP(A936,GM_Table,8,FALSE)-SUMIFS(D:D,A:A,A936,B:B,B936,C:C,C936)),"")</f>
        <v/>
      </c>
      <c r="R936" s="9" t="str">
        <f ca="1">IFERROR(CONCATENATE(VLOOKUP(A936,GM_Table,12,FALSE)," ",(VLOOKUP(A936,GM_Table,13,FALSE))),"")</f>
        <v/>
      </c>
    </row>
    <row r="937" spans="1:18" ht="15" x14ac:dyDescent="0.2">
      <c r="A937" s="266"/>
      <c r="B937" s="267"/>
      <c r="C937" s="267"/>
      <c r="D937" s="157"/>
      <c r="E937" s="268"/>
      <c r="F937" s="269"/>
      <c r="G937" s="270"/>
      <c r="H937" s="270"/>
      <c r="I937" s="270"/>
      <c r="J937" s="271" t="str">
        <f>IF(ISBLANK(CertifiedCrop[[#This Row],[1. Identifiant interne d’exploitation agricole*]]),"",IF(ISERROR(MATCH(CertifiedCrop[[#This Row],[1. Identifiant interne d’exploitation agricole*]],GroupMember[1. Identifiant interne d’exploitation agricole*],0)),FALSE,TRUE))</f>
        <v/>
      </c>
      <c r="K937" s="271" t="str">
        <f t="array" ref="K937">IF(ISBLANK(CertifiedCrop[[#This Row],[2. Produit agricole certifié*]]),"",IF(ISERROR(MATCH(1,(#REF!=CertifiedCrop[[#This Row],[2. Produit agricole certifié*]])*(#REF!=CertifiedCrop[[#This Row],[3. Variété**]]),0)),FALSE,TRUE))</f>
        <v/>
      </c>
      <c r="L937" s="21" t="str">
        <f t="shared" si="36"/>
        <v/>
      </c>
      <c r="M937" s="59" t="str">
        <f t="shared" si="37"/>
        <v/>
      </c>
      <c r="N937" s="272" t="str">
        <f t="shared" si="38"/>
        <v/>
      </c>
      <c r="O937" s="60" t="str">
        <f t="shared" si="39"/>
        <v/>
      </c>
      <c r="P937" s="60" t="str">
        <f t="shared" si="40"/>
        <v/>
      </c>
      <c r="Q937" s="9" t="str">
        <f ca="1">IFERROR((VLOOKUP(A937,GM_Table,8,FALSE)-SUMIFS(D:D,A:A,A937,B:B,B937,C:C,C937)),"")</f>
        <v/>
      </c>
      <c r="R937" s="9" t="str">
        <f ca="1">IFERROR(CONCATENATE(VLOOKUP(A937,GM_Table,12,FALSE)," ",(VLOOKUP(A937,GM_Table,13,FALSE))),"")</f>
        <v/>
      </c>
    </row>
    <row r="938" spans="1:18" ht="15" x14ac:dyDescent="0.2">
      <c r="A938" s="266"/>
      <c r="B938" s="267"/>
      <c r="C938" s="267"/>
      <c r="D938" s="157"/>
      <c r="E938" s="268"/>
      <c r="F938" s="269"/>
      <c r="G938" s="270"/>
      <c r="H938" s="270"/>
      <c r="I938" s="270"/>
      <c r="J938" s="271" t="str">
        <f>IF(ISBLANK(CertifiedCrop[[#This Row],[1. Identifiant interne d’exploitation agricole*]]),"",IF(ISERROR(MATCH(CertifiedCrop[[#This Row],[1. Identifiant interne d’exploitation agricole*]],GroupMember[1. Identifiant interne d’exploitation agricole*],0)),FALSE,TRUE))</f>
        <v/>
      </c>
      <c r="K938" s="271" t="str">
        <f t="array" ref="K938">IF(ISBLANK(CertifiedCrop[[#This Row],[2. Produit agricole certifié*]]),"",IF(ISERROR(MATCH(1,(#REF!=CertifiedCrop[[#This Row],[2. Produit agricole certifié*]])*(#REF!=CertifiedCrop[[#This Row],[3. Variété**]]),0)),FALSE,TRUE))</f>
        <v/>
      </c>
      <c r="L938" s="21" t="str">
        <f t="shared" si="36"/>
        <v/>
      </c>
      <c r="M938" s="59" t="str">
        <f t="shared" si="37"/>
        <v/>
      </c>
      <c r="N938" s="272" t="str">
        <f t="shared" si="38"/>
        <v/>
      </c>
      <c r="O938" s="60" t="str">
        <f t="shared" si="39"/>
        <v/>
      </c>
      <c r="P938" s="60" t="str">
        <f t="shared" si="40"/>
        <v/>
      </c>
      <c r="Q938" s="9" t="str">
        <f ca="1">IFERROR((VLOOKUP(A938,GM_Table,8,FALSE)-SUMIFS(D:D,A:A,A938,B:B,B938,C:C,C938)),"")</f>
        <v/>
      </c>
      <c r="R938" s="9" t="str">
        <f ca="1">IFERROR(CONCATENATE(VLOOKUP(A938,GM_Table,12,FALSE)," ",(VLOOKUP(A938,GM_Table,13,FALSE))),"")</f>
        <v/>
      </c>
    </row>
    <row r="939" spans="1:18" ht="15" x14ac:dyDescent="0.2">
      <c r="A939" s="266"/>
      <c r="B939" s="267"/>
      <c r="C939" s="267"/>
      <c r="D939" s="157"/>
      <c r="E939" s="268"/>
      <c r="F939" s="269"/>
      <c r="G939" s="270"/>
      <c r="H939" s="270"/>
      <c r="I939" s="270"/>
      <c r="J939" s="271" t="str">
        <f>IF(ISBLANK(CertifiedCrop[[#This Row],[1. Identifiant interne d’exploitation agricole*]]),"",IF(ISERROR(MATCH(CertifiedCrop[[#This Row],[1. Identifiant interne d’exploitation agricole*]],GroupMember[1. Identifiant interne d’exploitation agricole*],0)),FALSE,TRUE))</f>
        <v/>
      </c>
      <c r="K939" s="271" t="str">
        <f t="array" ref="K939">IF(ISBLANK(CertifiedCrop[[#This Row],[2. Produit agricole certifié*]]),"",IF(ISERROR(MATCH(1,(#REF!=CertifiedCrop[[#This Row],[2. Produit agricole certifié*]])*(#REF!=CertifiedCrop[[#This Row],[3. Variété**]]),0)),FALSE,TRUE))</f>
        <v/>
      </c>
      <c r="L939" s="21" t="str">
        <f t="shared" si="36"/>
        <v/>
      </c>
      <c r="M939" s="59" t="str">
        <f t="shared" si="37"/>
        <v/>
      </c>
      <c r="N939" s="272" t="str">
        <f t="shared" si="38"/>
        <v/>
      </c>
      <c r="O939" s="60" t="str">
        <f t="shared" si="39"/>
        <v/>
      </c>
      <c r="P939" s="60" t="str">
        <f t="shared" si="40"/>
        <v/>
      </c>
      <c r="Q939" s="9" t="str">
        <f ca="1">IFERROR((VLOOKUP(A939,GM_Table,8,FALSE)-SUMIFS(D:D,A:A,A939,B:B,B939,C:C,C939)),"")</f>
        <v/>
      </c>
      <c r="R939" s="9" t="str">
        <f ca="1">IFERROR(CONCATENATE(VLOOKUP(A939,GM_Table,12,FALSE)," ",(VLOOKUP(A939,GM_Table,13,FALSE))),"")</f>
        <v/>
      </c>
    </row>
    <row r="940" spans="1:18" ht="15" x14ac:dyDescent="0.2">
      <c r="A940" s="266"/>
      <c r="B940" s="267"/>
      <c r="C940" s="267"/>
      <c r="D940" s="157"/>
      <c r="E940" s="268"/>
      <c r="F940" s="269"/>
      <c r="G940" s="270"/>
      <c r="H940" s="270"/>
      <c r="I940" s="270"/>
      <c r="J940" s="271" t="str">
        <f>IF(ISBLANK(CertifiedCrop[[#This Row],[1. Identifiant interne d’exploitation agricole*]]),"",IF(ISERROR(MATCH(CertifiedCrop[[#This Row],[1. Identifiant interne d’exploitation agricole*]],GroupMember[1. Identifiant interne d’exploitation agricole*],0)),FALSE,TRUE))</f>
        <v/>
      </c>
      <c r="K940" s="271" t="str">
        <f t="array" ref="K940">IF(ISBLANK(CertifiedCrop[[#This Row],[2. Produit agricole certifié*]]),"",IF(ISERROR(MATCH(1,(#REF!=CertifiedCrop[[#This Row],[2. Produit agricole certifié*]])*(#REF!=CertifiedCrop[[#This Row],[3. Variété**]]),0)),FALSE,TRUE))</f>
        <v/>
      </c>
      <c r="L940" s="21" t="str">
        <f t="shared" si="36"/>
        <v/>
      </c>
      <c r="M940" s="59" t="str">
        <f t="shared" si="37"/>
        <v/>
      </c>
      <c r="N940" s="272" t="str">
        <f t="shared" si="38"/>
        <v/>
      </c>
      <c r="O940" s="60" t="str">
        <f t="shared" si="39"/>
        <v/>
      </c>
      <c r="P940" s="60" t="str">
        <f t="shared" si="40"/>
        <v/>
      </c>
      <c r="Q940" s="9" t="str">
        <f ca="1">IFERROR((VLOOKUP(A940,GM_Table,8,FALSE)-SUMIFS(D:D,A:A,A940,B:B,B940,C:C,C940)),"")</f>
        <v/>
      </c>
      <c r="R940" s="9" t="str">
        <f ca="1">IFERROR(CONCATENATE(VLOOKUP(A940,GM_Table,12,FALSE)," ",(VLOOKUP(A940,GM_Table,13,FALSE))),"")</f>
        <v/>
      </c>
    </row>
    <row r="941" spans="1:18" ht="15" x14ac:dyDescent="0.2">
      <c r="A941" s="266"/>
      <c r="B941" s="267"/>
      <c r="C941" s="267"/>
      <c r="D941" s="157"/>
      <c r="E941" s="268"/>
      <c r="F941" s="269"/>
      <c r="G941" s="270"/>
      <c r="H941" s="270"/>
      <c r="I941" s="270"/>
      <c r="J941" s="271" t="str">
        <f>IF(ISBLANK(CertifiedCrop[[#This Row],[1. Identifiant interne d’exploitation agricole*]]),"",IF(ISERROR(MATCH(CertifiedCrop[[#This Row],[1. Identifiant interne d’exploitation agricole*]],GroupMember[1. Identifiant interne d’exploitation agricole*],0)),FALSE,TRUE))</f>
        <v/>
      </c>
      <c r="K941" s="271" t="str">
        <f t="array" ref="K941">IF(ISBLANK(CertifiedCrop[[#This Row],[2. Produit agricole certifié*]]),"",IF(ISERROR(MATCH(1,(#REF!=CertifiedCrop[[#This Row],[2. Produit agricole certifié*]])*(#REF!=CertifiedCrop[[#This Row],[3. Variété**]]),0)),FALSE,TRUE))</f>
        <v/>
      </c>
      <c r="L941" s="21" t="str">
        <f t="shared" si="36"/>
        <v/>
      </c>
      <c r="M941" s="59" t="str">
        <f t="shared" si="37"/>
        <v/>
      </c>
      <c r="N941" s="272" t="str">
        <f t="shared" si="38"/>
        <v/>
      </c>
      <c r="O941" s="60" t="str">
        <f t="shared" si="39"/>
        <v/>
      </c>
      <c r="P941" s="60" t="str">
        <f t="shared" si="40"/>
        <v/>
      </c>
      <c r="Q941" s="9" t="str">
        <f ca="1">IFERROR((VLOOKUP(A941,GM_Table,8,FALSE)-SUMIFS(D:D,A:A,A941,B:B,B941,C:C,C941)),"")</f>
        <v/>
      </c>
      <c r="R941" s="9" t="str">
        <f ca="1">IFERROR(CONCATENATE(VLOOKUP(A941,GM_Table,12,FALSE)," ",(VLOOKUP(A941,GM_Table,13,FALSE))),"")</f>
        <v/>
      </c>
    </row>
    <row r="942" spans="1:18" ht="15" x14ac:dyDescent="0.2">
      <c r="A942" s="266"/>
      <c r="B942" s="267"/>
      <c r="C942" s="267"/>
      <c r="D942" s="157"/>
      <c r="E942" s="268"/>
      <c r="F942" s="269"/>
      <c r="G942" s="270"/>
      <c r="H942" s="270"/>
      <c r="I942" s="270"/>
      <c r="J942" s="271" t="str">
        <f>IF(ISBLANK(CertifiedCrop[[#This Row],[1. Identifiant interne d’exploitation agricole*]]),"",IF(ISERROR(MATCH(CertifiedCrop[[#This Row],[1. Identifiant interne d’exploitation agricole*]],GroupMember[1. Identifiant interne d’exploitation agricole*],0)),FALSE,TRUE))</f>
        <v/>
      </c>
      <c r="K942" s="271" t="str">
        <f t="array" ref="K942">IF(ISBLANK(CertifiedCrop[[#This Row],[2. Produit agricole certifié*]]),"",IF(ISERROR(MATCH(1,(#REF!=CertifiedCrop[[#This Row],[2. Produit agricole certifié*]])*(#REF!=CertifiedCrop[[#This Row],[3. Variété**]]),0)),FALSE,TRUE))</f>
        <v/>
      </c>
      <c r="L942" s="21" t="str">
        <f t="shared" si="36"/>
        <v/>
      </c>
      <c r="M942" s="59" t="str">
        <f t="shared" si="37"/>
        <v/>
      </c>
      <c r="N942" s="272" t="str">
        <f t="shared" si="38"/>
        <v/>
      </c>
      <c r="O942" s="60" t="str">
        <f t="shared" si="39"/>
        <v/>
      </c>
      <c r="P942" s="60" t="str">
        <f t="shared" si="40"/>
        <v/>
      </c>
      <c r="Q942" s="9" t="str">
        <f ca="1">IFERROR((VLOOKUP(A942,GM_Table,8,FALSE)-SUMIFS(D:D,A:A,A942,B:B,B942,C:C,C942)),"")</f>
        <v/>
      </c>
      <c r="R942" s="9" t="str">
        <f ca="1">IFERROR(CONCATENATE(VLOOKUP(A942,GM_Table,12,FALSE)," ",(VLOOKUP(A942,GM_Table,13,FALSE))),"")</f>
        <v/>
      </c>
    </row>
    <row r="943" spans="1:18" ht="15" x14ac:dyDescent="0.2">
      <c r="A943" s="266"/>
      <c r="B943" s="267"/>
      <c r="C943" s="267"/>
      <c r="D943" s="157"/>
      <c r="E943" s="268"/>
      <c r="F943" s="269"/>
      <c r="G943" s="270"/>
      <c r="H943" s="270"/>
      <c r="I943" s="270"/>
      <c r="J943" s="271" t="str">
        <f>IF(ISBLANK(CertifiedCrop[[#This Row],[1. Identifiant interne d’exploitation agricole*]]),"",IF(ISERROR(MATCH(CertifiedCrop[[#This Row],[1. Identifiant interne d’exploitation agricole*]],GroupMember[1. Identifiant interne d’exploitation agricole*],0)),FALSE,TRUE))</f>
        <v/>
      </c>
      <c r="K943" s="271" t="str">
        <f t="array" ref="K943">IF(ISBLANK(CertifiedCrop[[#This Row],[2. Produit agricole certifié*]]),"",IF(ISERROR(MATCH(1,(#REF!=CertifiedCrop[[#This Row],[2. Produit agricole certifié*]])*(#REF!=CertifiedCrop[[#This Row],[3. Variété**]]),0)),FALSE,TRUE))</f>
        <v/>
      </c>
      <c r="L943" s="21" t="str">
        <f t="shared" si="36"/>
        <v/>
      </c>
      <c r="M943" s="59" t="str">
        <f t="shared" si="37"/>
        <v/>
      </c>
      <c r="N943" s="272" t="str">
        <f t="shared" si="38"/>
        <v/>
      </c>
      <c r="O943" s="60" t="str">
        <f t="shared" si="39"/>
        <v/>
      </c>
      <c r="P943" s="60" t="str">
        <f t="shared" si="40"/>
        <v/>
      </c>
      <c r="Q943" s="9" t="str">
        <f ca="1">IFERROR((VLOOKUP(A943,GM_Table,8,FALSE)-SUMIFS(D:D,A:A,A943,B:B,B943,C:C,C943)),"")</f>
        <v/>
      </c>
      <c r="R943" s="9" t="str">
        <f ca="1">IFERROR(CONCATENATE(VLOOKUP(A943,GM_Table,12,FALSE)," ",(VLOOKUP(A943,GM_Table,13,FALSE))),"")</f>
        <v/>
      </c>
    </row>
    <row r="944" spans="1:18" ht="15" x14ac:dyDescent="0.2">
      <c r="A944" s="266"/>
      <c r="B944" s="267"/>
      <c r="C944" s="267"/>
      <c r="D944" s="157"/>
      <c r="E944" s="268"/>
      <c r="F944" s="269"/>
      <c r="G944" s="270"/>
      <c r="H944" s="270"/>
      <c r="I944" s="270"/>
      <c r="J944" s="271" t="str">
        <f>IF(ISBLANK(CertifiedCrop[[#This Row],[1. Identifiant interne d’exploitation agricole*]]),"",IF(ISERROR(MATCH(CertifiedCrop[[#This Row],[1. Identifiant interne d’exploitation agricole*]],GroupMember[1. Identifiant interne d’exploitation agricole*],0)),FALSE,TRUE))</f>
        <v/>
      </c>
      <c r="K944" s="271" t="str">
        <f t="array" ref="K944">IF(ISBLANK(CertifiedCrop[[#This Row],[2. Produit agricole certifié*]]),"",IF(ISERROR(MATCH(1,(#REF!=CertifiedCrop[[#This Row],[2. Produit agricole certifié*]])*(#REF!=CertifiedCrop[[#This Row],[3. Variété**]]),0)),FALSE,TRUE))</f>
        <v/>
      </c>
      <c r="L944" s="21" t="str">
        <f t="shared" si="36"/>
        <v/>
      </c>
      <c r="M944" s="59" t="str">
        <f t="shared" si="37"/>
        <v/>
      </c>
      <c r="N944" s="272" t="str">
        <f t="shared" si="38"/>
        <v/>
      </c>
      <c r="O944" s="60" t="str">
        <f t="shared" si="39"/>
        <v/>
      </c>
      <c r="P944" s="60" t="str">
        <f t="shared" si="40"/>
        <v/>
      </c>
      <c r="Q944" s="9" t="str">
        <f ca="1">IFERROR((VLOOKUP(A944,GM_Table,8,FALSE)-SUMIFS(D:D,A:A,A944,B:B,B944,C:C,C944)),"")</f>
        <v/>
      </c>
      <c r="R944" s="9" t="str">
        <f ca="1">IFERROR(CONCATENATE(VLOOKUP(A944,GM_Table,12,FALSE)," ",(VLOOKUP(A944,GM_Table,13,FALSE))),"")</f>
        <v/>
      </c>
    </row>
    <row r="945" spans="1:18" ht="15" x14ac:dyDescent="0.2">
      <c r="A945" s="266"/>
      <c r="B945" s="267"/>
      <c r="C945" s="267"/>
      <c r="D945" s="157"/>
      <c r="E945" s="268"/>
      <c r="F945" s="269"/>
      <c r="G945" s="270"/>
      <c r="H945" s="270"/>
      <c r="I945" s="270"/>
      <c r="J945" s="271" t="str">
        <f>IF(ISBLANK(CertifiedCrop[[#This Row],[1. Identifiant interne d’exploitation agricole*]]),"",IF(ISERROR(MATCH(CertifiedCrop[[#This Row],[1. Identifiant interne d’exploitation agricole*]],GroupMember[1. Identifiant interne d’exploitation agricole*],0)),FALSE,TRUE))</f>
        <v/>
      </c>
      <c r="K945" s="271" t="str">
        <f t="array" ref="K945">IF(ISBLANK(CertifiedCrop[[#This Row],[2. Produit agricole certifié*]]),"",IF(ISERROR(MATCH(1,(#REF!=CertifiedCrop[[#This Row],[2. Produit agricole certifié*]])*(#REF!=CertifiedCrop[[#This Row],[3. Variété**]]),0)),FALSE,TRUE))</f>
        <v/>
      </c>
      <c r="L945" s="21" t="str">
        <f t="shared" si="36"/>
        <v/>
      </c>
      <c r="M945" s="59" t="str">
        <f t="shared" si="37"/>
        <v/>
      </c>
      <c r="N945" s="272" t="str">
        <f t="shared" si="38"/>
        <v/>
      </c>
      <c r="O945" s="60" t="str">
        <f t="shared" si="39"/>
        <v/>
      </c>
      <c r="P945" s="60" t="str">
        <f t="shared" si="40"/>
        <v/>
      </c>
      <c r="Q945" s="9" t="str">
        <f ca="1">IFERROR((VLOOKUP(A945,GM_Table,8,FALSE)-SUMIFS(D:D,A:A,A945,B:B,B945,C:C,C945)),"")</f>
        <v/>
      </c>
      <c r="R945" s="9" t="str">
        <f ca="1">IFERROR(CONCATENATE(VLOOKUP(A945,GM_Table,12,FALSE)," ",(VLOOKUP(A945,GM_Table,13,FALSE))),"")</f>
        <v/>
      </c>
    </row>
    <row r="946" spans="1:18" ht="15" x14ac:dyDescent="0.2">
      <c r="A946" s="266"/>
      <c r="B946" s="267"/>
      <c r="C946" s="267"/>
      <c r="D946" s="157"/>
      <c r="E946" s="268"/>
      <c r="F946" s="269"/>
      <c r="G946" s="270"/>
      <c r="H946" s="270"/>
      <c r="I946" s="270"/>
      <c r="J946" s="271" t="str">
        <f>IF(ISBLANK(CertifiedCrop[[#This Row],[1. Identifiant interne d’exploitation agricole*]]),"",IF(ISERROR(MATCH(CertifiedCrop[[#This Row],[1. Identifiant interne d’exploitation agricole*]],GroupMember[1. Identifiant interne d’exploitation agricole*],0)),FALSE,TRUE))</f>
        <v/>
      </c>
      <c r="K946" s="271" t="str">
        <f t="array" ref="K946">IF(ISBLANK(CertifiedCrop[[#This Row],[2. Produit agricole certifié*]]),"",IF(ISERROR(MATCH(1,(#REF!=CertifiedCrop[[#This Row],[2. Produit agricole certifié*]])*(#REF!=CertifiedCrop[[#This Row],[3. Variété**]]),0)),FALSE,TRUE))</f>
        <v/>
      </c>
      <c r="L946" s="21" t="str">
        <f t="shared" si="36"/>
        <v/>
      </c>
      <c r="M946" s="59" t="str">
        <f t="shared" si="37"/>
        <v/>
      </c>
      <c r="N946" s="272" t="str">
        <f t="shared" si="38"/>
        <v/>
      </c>
      <c r="O946" s="60" t="str">
        <f t="shared" si="39"/>
        <v/>
      </c>
      <c r="P946" s="60" t="str">
        <f t="shared" si="40"/>
        <v/>
      </c>
      <c r="Q946" s="9" t="str">
        <f ca="1">IFERROR((VLOOKUP(A946,GM_Table,8,FALSE)-SUMIFS(D:D,A:A,A946,B:B,B946,C:C,C946)),"")</f>
        <v/>
      </c>
      <c r="R946" s="9" t="str">
        <f ca="1">IFERROR(CONCATENATE(VLOOKUP(A946,GM_Table,12,FALSE)," ",(VLOOKUP(A946,GM_Table,13,FALSE))),"")</f>
        <v/>
      </c>
    </row>
    <row r="947" spans="1:18" ht="15" x14ac:dyDescent="0.2">
      <c r="A947" s="266"/>
      <c r="B947" s="267"/>
      <c r="C947" s="267"/>
      <c r="D947" s="157"/>
      <c r="E947" s="268"/>
      <c r="F947" s="269"/>
      <c r="G947" s="270"/>
      <c r="H947" s="270"/>
      <c r="I947" s="270"/>
      <c r="J947" s="271" t="str">
        <f>IF(ISBLANK(CertifiedCrop[[#This Row],[1. Identifiant interne d’exploitation agricole*]]),"",IF(ISERROR(MATCH(CertifiedCrop[[#This Row],[1. Identifiant interne d’exploitation agricole*]],GroupMember[1. Identifiant interne d’exploitation agricole*],0)),FALSE,TRUE))</f>
        <v/>
      </c>
      <c r="K947" s="271" t="str">
        <f t="array" ref="K947">IF(ISBLANK(CertifiedCrop[[#This Row],[2. Produit agricole certifié*]]),"",IF(ISERROR(MATCH(1,(#REF!=CertifiedCrop[[#This Row],[2. Produit agricole certifié*]])*(#REF!=CertifiedCrop[[#This Row],[3. Variété**]]),0)),FALSE,TRUE))</f>
        <v/>
      </c>
      <c r="L947" s="21" t="str">
        <f t="shared" si="36"/>
        <v/>
      </c>
      <c r="M947" s="59" t="str">
        <f t="shared" si="37"/>
        <v/>
      </c>
      <c r="N947" s="272" t="str">
        <f t="shared" si="38"/>
        <v/>
      </c>
      <c r="O947" s="60" t="str">
        <f t="shared" si="39"/>
        <v/>
      </c>
      <c r="P947" s="60" t="str">
        <f t="shared" si="40"/>
        <v/>
      </c>
      <c r="Q947" s="9" t="str">
        <f ca="1">IFERROR((VLOOKUP(A947,GM_Table,8,FALSE)-SUMIFS(D:D,A:A,A947,B:B,B947,C:C,C947)),"")</f>
        <v/>
      </c>
      <c r="R947" s="9" t="str">
        <f ca="1">IFERROR(CONCATENATE(VLOOKUP(A947,GM_Table,12,FALSE)," ",(VLOOKUP(A947,GM_Table,13,FALSE))),"")</f>
        <v/>
      </c>
    </row>
    <row r="948" spans="1:18" ht="15" x14ac:dyDescent="0.2">
      <c r="A948" s="266"/>
      <c r="B948" s="267"/>
      <c r="C948" s="267"/>
      <c r="D948" s="157"/>
      <c r="E948" s="268"/>
      <c r="F948" s="269"/>
      <c r="G948" s="270"/>
      <c r="H948" s="270"/>
      <c r="I948" s="270"/>
      <c r="J948" s="271" t="str">
        <f>IF(ISBLANK(CertifiedCrop[[#This Row],[1. Identifiant interne d’exploitation agricole*]]),"",IF(ISERROR(MATCH(CertifiedCrop[[#This Row],[1. Identifiant interne d’exploitation agricole*]],GroupMember[1. Identifiant interne d’exploitation agricole*],0)),FALSE,TRUE))</f>
        <v/>
      </c>
      <c r="K948" s="271" t="str">
        <f t="array" ref="K948">IF(ISBLANK(CertifiedCrop[[#This Row],[2. Produit agricole certifié*]]),"",IF(ISERROR(MATCH(1,(#REF!=CertifiedCrop[[#This Row],[2. Produit agricole certifié*]])*(#REF!=CertifiedCrop[[#This Row],[3. Variété**]]),0)),FALSE,TRUE))</f>
        <v/>
      </c>
      <c r="L948" s="21" t="str">
        <f t="shared" si="36"/>
        <v/>
      </c>
      <c r="M948" s="59" t="str">
        <f t="shared" si="37"/>
        <v/>
      </c>
      <c r="N948" s="272" t="str">
        <f t="shared" si="38"/>
        <v/>
      </c>
      <c r="O948" s="60" t="str">
        <f t="shared" si="39"/>
        <v/>
      </c>
      <c r="P948" s="60" t="str">
        <f t="shared" si="40"/>
        <v/>
      </c>
      <c r="Q948" s="9" t="str">
        <f ca="1">IFERROR((VLOOKUP(A948,GM_Table,8,FALSE)-SUMIFS(D:D,A:A,A948,B:B,B948,C:C,C948)),"")</f>
        <v/>
      </c>
      <c r="R948" s="9" t="str">
        <f ca="1">IFERROR(CONCATENATE(VLOOKUP(A948,GM_Table,12,FALSE)," ",(VLOOKUP(A948,GM_Table,13,FALSE))),"")</f>
        <v/>
      </c>
    </row>
    <row r="949" spans="1:18" ht="15" x14ac:dyDescent="0.2">
      <c r="A949" s="266"/>
      <c r="B949" s="267"/>
      <c r="C949" s="267"/>
      <c r="D949" s="157"/>
      <c r="E949" s="268"/>
      <c r="F949" s="269"/>
      <c r="G949" s="270"/>
      <c r="H949" s="270"/>
      <c r="I949" s="270"/>
      <c r="J949" s="271" t="str">
        <f>IF(ISBLANK(CertifiedCrop[[#This Row],[1. Identifiant interne d’exploitation agricole*]]),"",IF(ISERROR(MATCH(CertifiedCrop[[#This Row],[1. Identifiant interne d’exploitation agricole*]],GroupMember[1. Identifiant interne d’exploitation agricole*],0)),FALSE,TRUE))</f>
        <v/>
      </c>
      <c r="K949" s="271" t="str">
        <f t="array" ref="K949">IF(ISBLANK(CertifiedCrop[[#This Row],[2. Produit agricole certifié*]]),"",IF(ISERROR(MATCH(1,(#REF!=CertifiedCrop[[#This Row],[2. Produit agricole certifié*]])*(#REF!=CertifiedCrop[[#This Row],[3. Variété**]]),0)),FALSE,TRUE))</f>
        <v/>
      </c>
      <c r="L949" s="21" t="str">
        <f t="shared" si="36"/>
        <v/>
      </c>
      <c r="M949" s="59" t="str">
        <f t="shared" si="37"/>
        <v/>
      </c>
      <c r="N949" s="272" t="str">
        <f t="shared" si="38"/>
        <v/>
      </c>
      <c r="O949" s="60" t="str">
        <f t="shared" si="39"/>
        <v/>
      </c>
      <c r="P949" s="60" t="str">
        <f t="shared" si="40"/>
        <v/>
      </c>
      <c r="Q949" s="9" t="str">
        <f ca="1">IFERROR((VLOOKUP(A949,GM_Table,8,FALSE)-SUMIFS(D:D,A:A,A949,B:B,B949,C:C,C949)),"")</f>
        <v/>
      </c>
      <c r="R949" s="9" t="str">
        <f ca="1">IFERROR(CONCATENATE(VLOOKUP(A949,GM_Table,12,FALSE)," ",(VLOOKUP(A949,GM_Table,13,FALSE))),"")</f>
        <v/>
      </c>
    </row>
    <row r="950" spans="1:18" ht="15" x14ac:dyDescent="0.2">
      <c r="A950" s="266"/>
      <c r="B950" s="267"/>
      <c r="C950" s="267"/>
      <c r="D950" s="157"/>
      <c r="E950" s="268"/>
      <c r="F950" s="269"/>
      <c r="G950" s="270"/>
      <c r="H950" s="270"/>
      <c r="I950" s="270"/>
      <c r="J950" s="271" t="str">
        <f>IF(ISBLANK(CertifiedCrop[[#This Row],[1. Identifiant interne d’exploitation agricole*]]),"",IF(ISERROR(MATCH(CertifiedCrop[[#This Row],[1. Identifiant interne d’exploitation agricole*]],GroupMember[1. Identifiant interne d’exploitation agricole*],0)),FALSE,TRUE))</f>
        <v/>
      </c>
      <c r="K950" s="271" t="str">
        <f t="array" ref="K950">IF(ISBLANK(CertifiedCrop[[#This Row],[2. Produit agricole certifié*]]),"",IF(ISERROR(MATCH(1,(#REF!=CertifiedCrop[[#This Row],[2. Produit agricole certifié*]])*(#REF!=CertifiedCrop[[#This Row],[3. Variété**]]),0)),FALSE,TRUE))</f>
        <v/>
      </c>
      <c r="L950" s="21" t="str">
        <f t="shared" si="36"/>
        <v/>
      </c>
      <c r="M950" s="59" t="str">
        <f t="shared" si="37"/>
        <v/>
      </c>
      <c r="N950" s="272" t="str">
        <f t="shared" si="38"/>
        <v/>
      </c>
      <c r="O950" s="60" t="str">
        <f t="shared" si="39"/>
        <v/>
      </c>
      <c r="P950" s="60" t="str">
        <f t="shared" si="40"/>
        <v/>
      </c>
      <c r="Q950" s="9" t="str">
        <f ca="1">IFERROR((VLOOKUP(A950,GM_Table,8,FALSE)-SUMIFS(D:D,A:A,A950,B:B,B950,C:C,C950)),"")</f>
        <v/>
      </c>
      <c r="R950" s="9" t="str">
        <f ca="1">IFERROR(CONCATENATE(VLOOKUP(A950,GM_Table,12,FALSE)," ",(VLOOKUP(A950,GM_Table,13,FALSE))),"")</f>
        <v/>
      </c>
    </row>
    <row r="951" spans="1:18" ht="15" x14ac:dyDescent="0.2">
      <c r="A951" s="266"/>
      <c r="B951" s="267"/>
      <c r="C951" s="267"/>
      <c r="D951" s="157"/>
      <c r="E951" s="268"/>
      <c r="F951" s="269"/>
      <c r="G951" s="270"/>
      <c r="H951" s="270"/>
      <c r="I951" s="270"/>
      <c r="J951" s="271" t="str">
        <f>IF(ISBLANK(CertifiedCrop[[#This Row],[1. Identifiant interne d’exploitation agricole*]]),"",IF(ISERROR(MATCH(CertifiedCrop[[#This Row],[1. Identifiant interne d’exploitation agricole*]],GroupMember[1. Identifiant interne d’exploitation agricole*],0)),FALSE,TRUE))</f>
        <v/>
      </c>
      <c r="K951" s="271" t="str">
        <f t="array" ref="K951">IF(ISBLANK(CertifiedCrop[[#This Row],[2. Produit agricole certifié*]]),"",IF(ISERROR(MATCH(1,(#REF!=CertifiedCrop[[#This Row],[2. Produit agricole certifié*]])*(#REF!=CertifiedCrop[[#This Row],[3. Variété**]]),0)),FALSE,TRUE))</f>
        <v/>
      </c>
      <c r="L951" s="21" t="str">
        <f t="shared" si="36"/>
        <v/>
      </c>
      <c r="M951" s="59" t="str">
        <f t="shared" si="37"/>
        <v/>
      </c>
      <c r="N951" s="272" t="str">
        <f t="shared" si="38"/>
        <v/>
      </c>
      <c r="O951" s="60" t="str">
        <f t="shared" si="39"/>
        <v/>
      </c>
      <c r="P951" s="60" t="str">
        <f t="shared" si="40"/>
        <v/>
      </c>
      <c r="Q951" s="9" t="str">
        <f ca="1">IFERROR((VLOOKUP(A951,GM_Table,8,FALSE)-SUMIFS(D:D,A:A,A951,B:B,B951,C:C,C951)),"")</f>
        <v/>
      </c>
      <c r="R951" s="9" t="str">
        <f ca="1">IFERROR(CONCATENATE(VLOOKUP(A951,GM_Table,12,FALSE)," ",(VLOOKUP(A951,GM_Table,13,FALSE))),"")</f>
        <v/>
      </c>
    </row>
    <row r="952" spans="1:18" ht="15" x14ac:dyDescent="0.2">
      <c r="A952" s="266"/>
      <c r="B952" s="267"/>
      <c r="C952" s="267"/>
      <c r="D952" s="157"/>
      <c r="E952" s="268"/>
      <c r="F952" s="269"/>
      <c r="G952" s="270"/>
      <c r="H952" s="270"/>
      <c r="I952" s="270"/>
      <c r="J952" s="271" t="str">
        <f>IF(ISBLANK(CertifiedCrop[[#This Row],[1. Identifiant interne d’exploitation agricole*]]),"",IF(ISERROR(MATCH(CertifiedCrop[[#This Row],[1. Identifiant interne d’exploitation agricole*]],GroupMember[1. Identifiant interne d’exploitation agricole*],0)),FALSE,TRUE))</f>
        <v/>
      </c>
      <c r="K952" s="271" t="str">
        <f t="array" ref="K952">IF(ISBLANK(CertifiedCrop[[#This Row],[2. Produit agricole certifié*]]),"",IF(ISERROR(MATCH(1,(#REF!=CertifiedCrop[[#This Row],[2. Produit agricole certifié*]])*(#REF!=CertifiedCrop[[#This Row],[3. Variété**]]),0)),FALSE,TRUE))</f>
        <v/>
      </c>
      <c r="L952" s="21" t="str">
        <f t="shared" si="36"/>
        <v/>
      </c>
      <c r="M952" s="59" t="str">
        <f t="shared" si="37"/>
        <v/>
      </c>
      <c r="N952" s="272" t="str">
        <f t="shared" si="38"/>
        <v/>
      </c>
      <c r="O952" s="60" t="str">
        <f t="shared" si="39"/>
        <v/>
      </c>
      <c r="P952" s="60" t="str">
        <f t="shared" si="40"/>
        <v/>
      </c>
      <c r="Q952" s="9" t="str">
        <f ca="1">IFERROR((VLOOKUP(A952,GM_Table,8,FALSE)-SUMIFS(D:D,A:A,A952,B:B,B952,C:C,C952)),"")</f>
        <v/>
      </c>
      <c r="R952" s="9" t="str">
        <f ca="1">IFERROR(CONCATENATE(VLOOKUP(A952,GM_Table,12,FALSE)," ",(VLOOKUP(A952,GM_Table,13,FALSE))),"")</f>
        <v/>
      </c>
    </row>
    <row r="953" spans="1:18" ht="15" x14ac:dyDescent="0.2">
      <c r="A953" s="266"/>
      <c r="B953" s="267"/>
      <c r="C953" s="267"/>
      <c r="D953" s="157"/>
      <c r="E953" s="268"/>
      <c r="F953" s="269"/>
      <c r="G953" s="270"/>
      <c r="H953" s="270"/>
      <c r="I953" s="270"/>
      <c r="J953" s="271" t="str">
        <f>IF(ISBLANK(CertifiedCrop[[#This Row],[1. Identifiant interne d’exploitation agricole*]]),"",IF(ISERROR(MATCH(CertifiedCrop[[#This Row],[1. Identifiant interne d’exploitation agricole*]],GroupMember[1. Identifiant interne d’exploitation agricole*],0)),FALSE,TRUE))</f>
        <v/>
      </c>
      <c r="K953" s="271" t="str">
        <f t="array" ref="K953">IF(ISBLANK(CertifiedCrop[[#This Row],[2. Produit agricole certifié*]]),"",IF(ISERROR(MATCH(1,(#REF!=CertifiedCrop[[#This Row],[2. Produit agricole certifié*]])*(#REF!=CertifiedCrop[[#This Row],[3. Variété**]]),0)),FALSE,TRUE))</f>
        <v/>
      </c>
      <c r="L953" s="21" t="str">
        <f t="shared" si="36"/>
        <v/>
      </c>
      <c r="M953" s="59" t="str">
        <f t="shared" si="37"/>
        <v/>
      </c>
      <c r="N953" s="272" t="str">
        <f t="shared" si="38"/>
        <v/>
      </c>
      <c r="O953" s="60" t="str">
        <f t="shared" si="39"/>
        <v/>
      </c>
      <c r="P953" s="60" t="str">
        <f t="shared" si="40"/>
        <v/>
      </c>
      <c r="Q953" s="9" t="str">
        <f ca="1">IFERROR((VLOOKUP(A953,GM_Table,8,FALSE)-SUMIFS(D:D,A:A,A953,B:B,B953,C:C,C953)),"")</f>
        <v/>
      </c>
      <c r="R953" s="9" t="str">
        <f ca="1">IFERROR(CONCATENATE(VLOOKUP(A953,GM_Table,12,FALSE)," ",(VLOOKUP(A953,GM_Table,13,FALSE))),"")</f>
        <v/>
      </c>
    </row>
    <row r="954" spans="1:18" ht="15" x14ac:dyDescent="0.2">
      <c r="A954" s="266"/>
      <c r="B954" s="267"/>
      <c r="C954" s="267"/>
      <c r="D954" s="157"/>
      <c r="E954" s="268"/>
      <c r="F954" s="269"/>
      <c r="G954" s="270"/>
      <c r="H954" s="270"/>
      <c r="I954" s="270"/>
      <c r="J954" s="271" t="str">
        <f>IF(ISBLANK(CertifiedCrop[[#This Row],[1. Identifiant interne d’exploitation agricole*]]),"",IF(ISERROR(MATCH(CertifiedCrop[[#This Row],[1. Identifiant interne d’exploitation agricole*]],GroupMember[1. Identifiant interne d’exploitation agricole*],0)),FALSE,TRUE))</f>
        <v/>
      </c>
      <c r="K954" s="271" t="str">
        <f t="array" ref="K954">IF(ISBLANK(CertifiedCrop[[#This Row],[2. Produit agricole certifié*]]),"",IF(ISERROR(MATCH(1,(#REF!=CertifiedCrop[[#This Row],[2. Produit agricole certifié*]])*(#REF!=CertifiedCrop[[#This Row],[3. Variété**]]),0)),FALSE,TRUE))</f>
        <v/>
      </c>
      <c r="L954" s="21" t="str">
        <f t="shared" si="36"/>
        <v/>
      </c>
      <c r="M954" s="59" t="str">
        <f t="shared" si="37"/>
        <v/>
      </c>
      <c r="N954" s="272" t="str">
        <f t="shared" si="38"/>
        <v/>
      </c>
      <c r="O954" s="60" t="str">
        <f t="shared" si="39"/>
        <v/>
      </c>
      <c r="P954" s="60" t="str">
        <f t="shared" si="40"/>
        <v/>
      </c>
      <c r="Q954" s="9" t="str">
        <f ca="1">IFERROR((VLOOKUP(A954,GM_Table,8,FALSE)-SUMIFS(D:D,A:A,A954,B:B,B954,C:C,C954)),"")</f>
        <v/>
      </c>
      <c r="R954" s="9" t="str">
        <f ca="1">IFERROR(CONCATENATE(VLOOKUP(A954,GM_Table,12,FALSE)," ",(VLOOKUP(A954,GM_Table,13,FALSE))),"")</f>
        <v/>
      </c>
    </row>
    <row r="955" spans="1:18" ht="15" x14ac:dyDescent="0.2">
      <c r="A955" s="266"/>
      <c r="B955" s="267"/>
      <c r="C955" s="267"/>
      <c r="D955" s="157"/>
      <c r="E955" s="268"/>
      <c r="F955" s="269"/>
      <c r="G955" s="270"/>
      <c r="H955" s="270"/>
      <c r="I955" s="270"/>
      <c r="J955" s="271" t="str">
        <f>IF(ISBLANK(CertifiedCrop[[#This Row],[1. Identifiant interne d’exploitation agricole*]]),"",IF(ISERROR(MATCH(CertifiedCrop[[#This Row],[1. Identifiant interne d’exploitation agricole*]],GroupMember[1. Identifiant interne d’exploitation agricole*],0)),FALSE,TRUE))</f>
        <v/>
      </c>
      <c r="K955" s="271" t="str">
        <f t="array" ref="K955">IF(ISBLANK(CertifiedCrop[[#This Row],[2. Produit agricole certifié*]]),"",IF(ISERROR(MATCH(1,(#REF!=CertifiedCrop[[#This Row],[2. Produit agricole certifié*]])*(#REF!=CertifiedCrop[[#This Row],[3. Variété**]]),0)),FALSE,TRUE))</f>
        <v/>
      </c>
      <c r="L955" s="21" t="str">
        <f t="shared" si="36"/>
        <v/>
      </c>
      <c r="M955" s="59" t="str">
        <f t="shared" si="37"/>
        <v/>
      </c>
      <c r="N955" s="272" t="str">
        <f t="shared" si="38"/>
        <v/>
      </c>
      <c r="O955" s="60" t="str">
        <f t="shared" si="39"/>
        <v/>
      </c>
      <c r="P955" s="60" t="str">
        <f t="shared" si="40"/>
        <v/>
      </c>
      <c r="Q955" s="9" t="str">
        <f ca="1">IFERROR((VLOOKUP(A955,GM_Table,8,FALSE)-SUMIFS(D:D,A:A,A955,B:B,B955,C:C,C955)),"")</f>
        <v/>
      </c>
      <c r="R955" s="9" t="str">
        <f ca="1">IFERROR(CONCATENATE(VLOOKUP(A955,GM_Table,12,FALSE)," ",(VLOOKUP(A955,GM_Table,13,FALSE))),"")</f>
        <v/>
      </c>
    </row>
    <row r="956" spans="1:18" ht="15" x14ac:dyDescent="0.2">
      <c r="A956" s="266"/>
      <c r="B956" s="267"/>
      <c r="C956" s="267"/>
      <c r="D956" s="157"/>
      <c r="E956" s="268"/>
      <c r="F956" s="269"/>
      <c r="G956" s="270"/>
      <c r="H956" s="270"/>
      <c r="I956" s="270"/>
      <c r="J956" s="271" t="str">
        <f>IF(ISBLANK(CertifiedCrop[[#This Row],[1. Identifiant interne d’exploitation agricole*]]),"",IF(ISERROR(MATCH(CertifiedCrop[[#This Row],[1. Identifiant interne d’exploitation agricole*]],GroupMember[1. Identifiant interne d’exploitation agricole*],0)),FALSE,TRUE))</f>
        <v/>
      </c>
      <c r="K956" s="271" t="str">
        <f t="array" ref="K956">IF(ISBLANK(CertifiedCrop[[#This Row],[2. Produit agricole certifié*]]),"",IF(ISERROR(MATCH(1,(#REF!=CertifiedCrop[[#This Row],[2. Produit agricole certifié*]])*(#REF!=CertifiedCrop[[#This Row],[3. Variété**]]),0)),FALSE,TRUE))</f>
        <v/>
      </c>
      <c r="L956" s="21" t="str">
        <f t="shared" si="36"/>
        <v/>
      </c>
      <c r="M956" s="59" t="str">
        <f t="shared" si="37"/>
        <v/>
      </c>
      <c r="N956" s="272" t="str">
        <f t="shared" si="38"/>
        <v/>
      </c>
      <c r="O956" s="60" t="str">
        <f t="shared" si="39"/>
        <v/>
      </c>
      <c r="P956" s="60" t="str">
        <f t="shared" si="40"/>
        <v/>
      </c>
      <c r="Q956" s="9" t="str">
        <f ca="1">IFERROR((VLOOKUP(A956,GM_Table,8,FALSE)-SUMIFS(D:D,A:A,A956,B:B,B956,C:C,C956)),"")</f>
        <v/>
      </c>
      <c r="R956" s="9" t="str">
        <f ca="1">IFERROR(CONCATENATE(VLOOKUP(A956,GM_Table,12,FALSE)," ",(VLOOKUP(A956,GM_Table,13,FALSE))),"")</f>
        <v/>
      </c>
    </row>
    <row r="957" spans="1:18" ht="15" x14ac:dyDescent="0.2">
      <c r="A957" s="266"/>
      <c r="B957" s="267"/>
      <c r="C957" s="267"/>
      <c r="D957" s="157"/>
      <c r="E957" s="268"/>
      <c r="F957" s="269"/>
      <c r="G957" s="270"/>
      <c r="H957" s="270"/>
      <c r="I957" s="270"/>
      <c r="J957" s="271" t="str">
        <f>IF(ISBLANK(CertifiedCrop[[#This Row],[1. Identifiant interne d’exploitation agricole*]]),"",IF(ISERROR(MATCH(CertifiedCrop[[#This Row],[1. Identifiant interne d’exploitation agricole*]],GroupMember[1. Identifiant interne d’exploitation agricole*],0)),FALSE,TRUE))</f>
        <v/>
      </c>
      <c r="K957" s="271" t="str">
        <f t="array" ref="K957">IF(ISBLANK(CertifiedCrop[[#This Row],[2. Produit agricole certifié*]]),"",IF(ISERROR(MATCH(1,(#REF!=CertifiedCrop[[#This Row],[2. Produit agricole certifié*]])*(#REF!=CertifiedCrop[[#This Row],[3. Variété**]]),0)),FALSE,TRUE))</f>
        <v/>
      </c>
      <c r="L957" s="21" t="str">
        <f t="shared" si="36"/>
        <v/>
      </c>
      <c r="M957" s="59" t="str">
        <f t="shared" si="37"/>
        <v/>
      </c>
      <c r="N957" s="272" t="str">
        <f t="shared" si="38"/>
        <v/>
      </c>
      <c r="O957" s="60" t="str">
        <f t="shared" si="39"/>
        <v/>
      </c>
      <c r="P957" s="60" t="str">
        <f t="shared" si="40"/>
        <v/>
      </c>
      <c r="Q957" s="9" t="str">
        <f ca="1">IFERROR((VLOOKUP(A957,GM_Table,8,FALSE)-SUMIFS(D:D,A:A,A957,B:B,B957,C:C,C957)),"")</f>
        <v/>
      </c>
      <c r="R957" s="9" t="str">
        <f ca="1">IFERROR(CONCATENATE(VLOOKUP(A957,GM_Table,12,FALSE)," ",(VLOOKUP(A957,GM_Table,13,FALSE))),"")</f>
        <v/>
      </c>
    </row>
    <row r="958" spans="1:18" ht="15" x14ac:dyDescent="0.2">
      <c r="A958" s="266"/>
      <c r="B958" s="267"/>
      <c r="C958" s="267"/>
      <c r="D958" s="157"/>
      <c r="E958" s="268"/>
      <c r="F958" s="269"/>
      <c r="G958" s="270"/>
      <c r="H958" s="270"/>
      <c r="I958" s="270"/>
      <c r="J958" s="271" t="str">
        <f>IF(ISBLANK(CertifiedCrop[[#This Row],[1. Identifiant interne d’exploitation agricole*]]),"",IF(ISERROR(MATCH(CertifiedCrop[[#This Row],[1. Identifiant interne d’exploitation agricole*]],GroupMember[1. Identifiant interne d’exploitation agricole*],0)),FALSE,TRUE))</f>
        <v/>
      </c>
      <c r="K958" s="271" t="str">
        <f t="array" ref="K958">IF(ISBLANK(CertifiedCrop[[#This Row],[2. Produit agricole certifié*]]),"",IF(ISERROR(MATCH(1,(#REF!=CertifiedCrop[[#This Row],[2. Produit agricole certifié*]])*(#REF!=CertifiedCrop[[#This Row],[3. Variété**]]),0)),FALSE,TRUE))</f>
        <v/>
      </c>
      <c r="L958" s="21" t="str">
        <f t="shared" si="36"/>
        <v/>
      </c>
      <c r="M958" s="59" t="str">
        <f t="shared" si="37"/>
        <v/>
      </c>
      <c r="N958" s="272" t="str">
        <f t="shared" si="38"/>
        <v/>
      </c>
      <c r="O958" s="60" t="str">
        <f t="shared" si="39"/>
        <v/>
      </c>
      <c r="P958" s="60" t="str">
        <f t="shared" si="40"/>
        <v/>
      </c>
      <c r="Q958" s="9" t="str">
        <f ca="1">IFERROR((VLOOKUP(A958,GM_Table,8,FALSE)-SUMIFS(D:D,A:A,A958,B:B,B958,C:C,C958)),"")</f>
        <v/>
      </c>
      <c r="R958" s="9" t="str">
        <f ca="1">IFERROR(CONCATENATE(VLOOKUP(A958,GM_Table,12,FALSE)," ",(VLOOKUP(A958,GM_Table,13,FALSE))),"")</f>
        <v/>
      </c>
    </row>
    <row r="959" spans="1:18" ht="15" x14ac:dyDescent="0.2">
      <c r="A959" s="266"/>
      <c r="B959" s="267"/>
      <c r="C959" s="267"/>
      <c r="D959" s="157"/>
      <c r="E959" s="268"/>
      <c r="F959" s="269"/>
      <c r="G959" s="270"/>
      <c r="H959" s="270"/>
      <c r="I959" s="270"/>
      <c r="J959" s="271" t="str">
        <f>IF(ISBLANK(CertifiedCrop[[#This Row],[1. Identifiant interne d’exploitation agricole*]]),"",IF(ISERROR(MATCH(CertifiedCrop[[#This Row],[1. Identifiant interne d’exploitation agricole*]],GroupMember[1. Identifiant interne d’exploitation agricole*],0)),FALSE,TRUE))</f>
        <v/>
      </c>
      <c r="K959" s="271" t="str">
        <f t="array" ref="K959">IF(ISBLANK(CertifiedCrop[[#This Row],[2. Produit agricole certifié*]]),"",IF(ISERROR(MATCH(1,(#REF!=CertifiedCrop[[#This Row],[2. Produit agricole certifié*]])*(#REF!=CertifiedCrop[[#This Row],[3. Variété**]]),0)),FALSE,TRUE))</f>
        <v/>
      </c>
      <c r="L959" s="21" t="str">
        <f t="shared" si="36"/>
        <v/>
      </c>
      <c r="M959" s="59" t="str">
        <f t="shared" si="37"/>
        <v/>
      </c>
      <c r="N959" s="272" t="str">
        <f t="shared" si="38"/>
        <v/>
      </c>
      <c r="O959" s="60" t="str">
        <f t="shared" si="39"/>
        <v/>
      </c>
      <c r="P959" s="60" t="str">
        <f t="shared" si="40"/>
        <v/>
      </c>
      <c r="Q959" s="9" t="str">
        <f ca="1">IFERROR((VLOOKUP(A959,GM_Table,8,FALSE)-SUMIFS(D:D,A:A,A959,B:B,B959,C:C,C959)),"")</f>
        <v/>
      </c>
      <c r="R959" s="9" t="str">
        <f ca="1">IFERROR(CONCATENATE(VLOOKUP(A959,GM_Table,12,FALSE)," ",(VLOOKUP(A959,GM_Table,13,FALSE))),"")</f>
        <v/>
      </c>
    </row>
    <row r="960" spans="1:18" ht="15" x14ac:dyDescent="0.2">
      <c r="A960" s="266"/>
      <c r="B960" s="267"/>
      <c r="C960" s="267"/>
      <c r="D960" s="157"/>
      <c r="E960" s="268"/>
      <c r="F960" s="269"/>
      <c r="G960" s="270"/>
      <c r="H960" s="270"/>
      <c r="I960" s="270"/>
      <c r="J960" s="271" t="str">
        <f>IF(ISBLANK(CertifiedCrop[[#This Row],[1. Identifiant interne d’exploitation agricole*]]),"",IF(ISERROR(MATCH(CertifiedCrop[[#This Row],[1. Identifiant interne d’exploitation agricole*]],GroupMember[1. Identifiant interne d’exploitation agricole*],0)),FALSE,TRUE))</f>
        <v/>
      </c>
      <c r="K960" s="271" t="str">
        <f t="array" ref="K960">IF(ISBLANK(CertifiedCrop[[#This Row],[2. Produit agricole certifié*]]),"",IF(ISERROR(MATCH(1,(#REF!=CertifiedCrop[[#This Row],[2. Produit agricole certifié*]])*(#REF!=CertifiedCrop[[#This Row],[3. Variété**]]),0)),FALSE,TRUE))</f>
        <v/>
      </c>
      <c r="L960" s="21" t="str">
        <f t="shared" si="36"/>
        <v/>
      </c>
      <c r="M960" s="59" t="str">
        <f t="shared" si="37"/>
        <v/>
      </c>
      <c r="N960" s="272" t="str">
        <f t="shared" si="38"/>
        <v/>
      </c>
      <c r="O960" s="60" t="str">
        <f t="shared" si="39"/>
        <v/>
      </c>
      <c r="P960" s="60" t="str">
        <f t="shared" si="40"/>
        <v/>
      </c>
      <c r="Q960" s="9" t="str">
        <f ca="1">IFERROR((VLOOKUP(A960,GM_Table,8,FALSE)-SUMIFS(D:D,A:A,A960,B:B,B960,C:C,C960)),"")</f>
        <v/>
      </c>
      <c r="R960" s="9" t="str">
        <f ca="1">IFERROR(CONCATENATE(VLOOKUP(A960,GM_Table,12,FALSE)," ",(VLOOKUP(A960,GM_Table,13,FALSE))),"")</f>
        <v/>
      </c>
    </row>
    <row r="961" spans="1:18" ht="15" x14ac:dyDescent="0.2">
      <c r="A961" s="266"/>
      <c r="B961" s="267"/>
      <c r="C961" s="267"/>
      <c r="D961" s="157"/>
      <c r="E961" s="268"/>
      <c r="F961" s="269"/>
      <c r="G961" s="270"/>
      <c r="H961" s="270"/>
      <c r="I961" s="270"/>
      <c r="J961" s="271" t="str">
        <f>IF(ISBLANK(CertifiedCrop[[#This Row],[1. Identifiant interne d’exploitation agricole*]]),"",IF(ISERROR(MATCH(CertifiedCrop[[#This Row],[1. Identifiant interne d’exploitation agricole*]],GroupMember[1. Identifiant interne d’exploitation agricole*],0)),FALSE,TRUE))</f>
        <v/>
      </c>
      <c r="K961" s="271" t="str">
        <f t="array" ref="K961">IF(ISBLANK(CertifiedCrop[[#This Row],[2. Produit agricole certifié*]]),"",IF(ISERROR(MATCH(1,(#REF!=CertifiedCrop[[#This Row],[2. Produit agricole certifié*]])*(#REF!=CertifiedCrop[[#This Row],[3. Variété**]]),0)),FALSE,TRUE))</f>
        <v/>
      </c>
      <c r="L961" s="21" t="str">
        <f t="shared" si="36"/>
        <v/>
      </c>
      <c r="M961" s="59" t="str">
        <f t="shared" si="37"/>
        <v/>
      </c>
      <c r="N961" s="272" t="str">
        <f t="shared" si="38"/>
        <v/>
      </c>
      <c r="O961" s="60" t="str">
        <f t="shared" si="39"/>
        <v/>
      </c>
      <c r="P961" s="60" t="str">
        <f t="shared" si="40"/>
        <v/>
      </c>
      <c r="Q961" s="9" t="str">
        <f ca="1">IFERROR((VLOOKUP(A961,GM_Table,8,FALSE)-SUMIFS(D:D,A:A,A961,B:B,B961,C:C,C961)),"")</f>
        <v/>
      </c>
      <c r="R961" s="9" t="str">
        <f ca="1">IFERROR(CONCATENATE(VLOOKUP(A961,GM_Table,12,FALSE)," ",(VLOOKUP(A961,GM_Table,13,FALSE))),"")</f>
        <v/>
      </c>
    </row>
    <row r="962" spans="1:18" ht="15" x14ac:dyDescent="0.2">
      <c r="A962" s="266"/>
      <c r="B962" s="267"/>
      <c r="C962" s="267"/>
      <c r="D962" s="157"/>
      <c r="E962" s="268"/>
      <c r="F962" s="269"/>
      <c r="G962" s="270"/>
      <c r="H962" s="270"/>
      <c r="I962" s="270"/>
      <c r="J962" s="271" t="str">
        <f>IF(ISBLANK(CertifiedCrop[[#This Row],[1. Identifiant interne d’exploitation agricole*]]),"",IF(ISERROR(MATCH(CertifiedCrop[[#This Row],[1. Identifiant interne d’exploitation agricole*]],GroupMember[1. Identifiant interne d’exploitation agricole*],0)),FALSE,TRUE))</f>
        <v/>
      </c>
      <c r="K962" s="271" t="str">
        <f t="array" ref="K962">IF(ISBLANK(CertifiedCrop[[#This Row],[2. Produit agricole certifié*]]),"",IF(ISERROR(MATCH(1,(#REF!=CertifiedCrop[[#This Row],[2. Produit agricole certifié*]])*(#REF!=CertifiedCrop[[#This Row],[3. Variété**]]),0)),FALSE,TRUE))</f>
        <v/>
      </c>
      <c r="L962" s="21" t="str">
        <f t="shared" si="36"/>
        <v/>
      </c>
      <c r="M962" s="59" t="str">
        <f t="shared" si="37"/>
        <v/>
      </c>
      <c r="N962" s="272" t="str">
        <f t="shared" si="38"/>
        <v/>
      </c>
      <c r="O962" s="60" t="str">
        <f t="shared" si="39"/>
        <v/>
      </c>
      <c r="P962" s="60" t="str">
        <f t="shared" si="40"/>
        <v/>
      </c>
      <c r="Q962" s="9" t="str">
        <f ca="1">IFERROR((VLOOKUP(A962,GM_Table,8,FALSE)-SUMIFS(D:D,A:A,A962,B:B,B962,C:C,C962)),"")</f>
        <v/>
      </c>
      <c r="R962" s="9" t="str">
        <f ca="1">IFERROR(CONCATENATE(VLOOKUP(A962,GM_Table,12,FALSE)," ",(VLOOKUP(A962,GM_Table,13,FALSE))),"")</f>
        <v/>
      </c>
    </row>
    <row r="963" spans="1:18" ht="15" x14ac:dyDescent="0.2">
      <c r="A963" s="266"/>
      <c r="B963" s="267"/>
      <c r="C963" s="267"/>
      <c r="D963" s="157"/>
      <c r="E963" s="268"/>
      <c r="F963" s="269"/>
      <c r="G963" s="270"/>
      <c r="H963" s="270"/>
      <c r="I963" s="270"/>
      <c r="J963" s="271" t="str">
        <f>IF(ISBLANK(CertifiedCrop[[#This Row],[1. Identifiant interne d’exploitation agricole*]]),"",IF(ISERROR(MATCH(CertifiedCrop[[#This Row],[1. Identifiant interne d’exploitation agricole*]],GroupMember[1. Identifiant interne d’exploitation agricole*],0)),FALSE,TRUE))</f>
        <v/>
      </c>
      <c r="K963" s="271" t="str">
        <f t="array" ref="K963">IF(ISBLANK(CertifiedCrop[[#This Row],[2. Produit agricole certifié*]]),"",IF(ISERROR(MATCH(1,(#REF!=CertifiedCrop[[#This Row],[2. Produit agricole certifié*]])*(#REF!=CertifiedCrop[[#This Row],[3. Variété**]]),0)),FALSE,TRUE))</f>
        <v/>
      </c>
      <c r="L963" s="21" t="str">
        <f t="shared" si="36"/>
        <v/>
      </c>
      <c r="M963" s="59" t="str">
        <f t="shared" si="37"/>
        <v/>
      </c>
      <c r="N963" s="272" t="str">
        <f t="shared" si="38"/>
        <v/>
      </c>
      <c r="O963" s="60" t="str">
        <f t="shared" si="39"/>
        <v/>
      </c>
      <c r="P963" s="60" t="str">
        <f t="shared" si="40"/>
        <v/>
      </c>
      <c r="Q963" s="9" t="str">
        <f ca="1">IFERROR((VLOOKUP(A963,GM_Table,8,FALSE)-SUMIFS(D:D,A:A,A963,B:B,B963,C:C,C963)),"")</f>
        <v/>
      </c>
      <c r="R963" s="9" t="str">
        <f ca="1">IFERROR(CONCATENATE(VLOOKUP(A963,GM_Table,12,FALSE)," ",(VLOOKUP(A963,GM_Table,13,FALSE))),"")</f>
        <v/>
      </c>
    </row>
    <row r="964" spans="1:18" ht="15" x14ac:dyDescent="0.2">
      <c r="A964" s="266"/>
      <c r="B964" s="267"/>
      <c r="C964" s="267"/>
      <c r="D964" s="157"/>
      <c r="E964" s="268"/>
      <c r="F964" s="269"/>
      <c r="G964" s="270"/>
      <c r="H964" s="270"/>
      <c r="I964" s="270"/>
      <c r="J964" s="271" t="str">
        <f>IF(ISBLANK(CertifiedCrop[[#This Row],[1. Identifiant interne d’exploitation agricole*]]),"",IF(ISERROR(MATCH(CertifiedCrop[[#This Row],[1. Identifiant interne d’exploitation agricole*]],GroupMember[1. Identifiant interne d’exploitation agricole*],0)),FALSE,TRUE))</f>
        <v/>
      </c>
      <c r="K964" s="271" t="str">
        <f t="array" ref="K964">IF(ISBLANK(CertifiedCrop[[#This Row],[2. Produit agricole certifié*]]),"",IF(ISERROR(MATCH(1,(#REF!=CertifiedCrop[[#This Row],[2. Produit agricole certifié*]])*(#REF!=CertifiedCrop[[#This Row],[3. Variété**]]),0)),FALSE,TRUE))</f>
        <v/>
      </c>
      <c r="L964" s="21" t="str">
        <f t="shared" si="36"/>
        <v/>
      </c>
      <c r="M964" s="59" t="str">
        <f t="shared" si="37"/>
        <v/>
      </c>
      <c r="N964" s="272" t="str">
        <f t="shared" si="38"/>
        <v/>
      </c>
      <c r="O964" s="60" t="str">
        <f t="shared" si="39"/>
        <v/>
      </c>
      <c r="P964" s="60" t="str">
        <f t="shared" si="40"/>
        <v/>
      </c>
      <c r="Q964" s="9" t="str">
        <f ca="1">IFERROR((VLOOKUP(A964,GM_Table,8,FALSE)-SUMIFS(D:D,A:A,A964,B:B,B964,C:C,C964)),"")</f>
        <v/>
      </c>
      <c r="R964" s="9" t="str">
        <f ca="1">IFERROR(CONCATENATE(VLOOKUP(A964,GM_Table,12,FALSE)," ",(VLOOKUP(A964,GM_Table,13,FALSE))),"")</f>
        <v/>
      </c>
    </row>
    <row r="965" spans="1:18" ht="15" x14ac:dyDescent="0.2">
      <c r="A965" s="266"/>
      <c r="B965" s="267"/>
      <c r="C965" s="267"/>
      <c r="D965" s="157"/>
      <c r="E965" s="268"/>
      <c r="F965" s="269"/>
      <c r="G965" s="270"/>
      <c r="H965" s="270"/>
      <c r="I965" s="270"/>
      <c r="J965" s="271" t="str">
        <f>IF(ISBLANK(CertifiedCrop[[#This Row],[1. Identifiant interne d’exploitation agricole*]]),"",IF(ISERROR(MATCH(CertifiedCrop[[#This Row],[1. Identifiant interne d’exploitation agricole*]],GroupMember[1. Identifiant interne d’exploitation agricole*],0)),FALSE,TRUE))</f>
        <v/>
      </c>
      <c r="K965" s="271" t="str">
        <f t="array" ref="K965">IF(ISBLANK(CertifiedCrop[[#This Row],[2. Produit agricole certifié*]]),"",IF(ISERROR(MATCH(1,(#REF!=CertifiedCrop[[#This Row],[2. Produit agricole certifié*]])*(#REF!=CertifiedCrop[[#This Row],[3. Variété**]]),0)),FALSE,TRUE))</f>
        <v/>
      </c>
      <c r="L965" s="21" t="str">
        <f t="shared" si="36"/>
        <v/>
      </c>
      <c r="M965" s="59" t="str">
        <f t="shared" si="37"/>
        <v/>
      </c>
      <c r="N965" s="272" t="str">
        <f t="shared" si="38"/>
        <v/>
      </c>
      <c r="O965" s="60" t="str">
        <f t="shared" si="39"/>
        <v/>
      </c>
      <c r="P965" s="60" t="str">
        <f t="shared" si="40"/>
        <v/>
      </c>
      <c r="Q965" s="9" t="str">
        <f ca="1">IFERROR((VLOOKUP(A965,GM_Table,8,FALSE)-SUMIFS(D:D,A:A,A965,B:B,B965,C:C,C965)),"")</f>
        <v/>
      </c>
      <c r="R965" s="9" t="str">
        <f ca="1">IFERROR(CONCATENATE(VLOOKUP(A965,GM_Table,12,FALSE)," ",(VLOOKUP(A965,GM_Table,13,FALSE))),"")</f>
        <v/>
      </c>
    </row>
    <row r="966" spans="1:18" ht="15" x14ac:dyDescent="0.2">
      <c r="A966" s="266"/>
      <c r="B966" s="267"/>
      <c r="C966" s="267"/>
      <c r="D966" s="157"/>
      <c r="E966" s="268"/>
      <c r="F966" s="269"/>
      <c r="G966" s="270"/>
      <c r="H966" s="270"/>
      <c r="I966" s="270"/>
      <c r="J966" s="271" t="str">
        <f>IF(ISBLANK(CertifiedCrop[[#This Row],[1. Identifiant interne d’exploitation agricole*]]),"",IF(ISERROR(MATCH(CertifiedCrop[[#This Row],[1. Identifiant interne d’exploitation agricole*]],GroupMember[1. Identifiant interne d’exploitation agricole*],0)),FALSE,TRUE))</f>
        <v/>
      </c>
      <c r="K966" s="271" t="str">
        <f t="array" ref="K966">IF(ISBLANK(CertifiedCrop[[#This Row],[2. Produit agricole certifié*]]),"",IF(ISERROR(MATCH(1,(#REF!=CertifiedCrop[[#This Row],[2. Produit agricole certifié*]])*(#REF!=CertifiedCrop[[#This Row],[3. Variété**]]),0)),FALSE,TRUE))</f>
        <v/>
      </c>
      <c r="L966" s="21" t="str">
        <f t="shared" si="36"/>
        <v/>
      </c>
      <c r="M966" s="59" t="str">
        <f t="shared" si="37"/>
        <v/>
      </c>
      <c r="N966" s="272" t="str">
        <f t="shared" si="38"/>
        <v/>
      </c>
      <c r="O966" s="60" t="str">
        <f t="shared" si="39"/>
        <v/>
      </c>
      <c r="P966" s="60" t="str">
        <f t="shared" si="40"/>
        <v/>
      </c>
      <c r="Q966" s="9" t="str">
        <f ca="1">IFERROR((VLOOKUP(A966,GM_Table,8,FALSE)-SUMIFS(D:D,A:A,A966,B:B,B966,C:C,C966)),"")</f>
        <v/>
      </c>
      <c r="R966" s="9" t="str">
        <f ca="1">IFERROR(CONCATENATE(VLOOKUP(A966,GM_Table,12,FALSE)," ",(VLOOKUP(A966,GM_Table,13,FALSE))),"")</f>
        <v/>
      </c>
    </row>
    <row r="967" spans="1:18" ht="15" x14ac:dyDescent="0.2">
      <c r="A967" s="266"/>
      <c r="B967" s="267"/>
      <c r="C967" s="267"/>
      <c r="D967" s="157"/>
      <c r="E967" s="268"/>
      <c r="F967" s="269"/>
      <c r="G967" s="270"/>
      <c r="H967" s="270"/>
      <c r="I967" s="270"/>
      <c r="J967" s="271" t="str">
        <f>IF(ISBLANK(CertifiedCrop[[#This Row],[1. Identifiant interne d’exploitation agricole*]]),"",IF(ISERROR(MATCH(CertifiedCrop[[#This Row],[1. Identifiant interne d’exploitation agricole*]],GroupMember[1. Identifiant interne d’exploitation agricole*],0)),FALSE,TRUE))</f>
        <v/>
      </c>
      <c r="K967" s="271" t="str">
        <f t="array" ref="K967">IF(ISBLANK(CertifiedCrop[[#This Row],[2. Produit agricole certifié*]]),"",IF(ISERROR(MATCH(1,(#REF!=CertifiedCrop[[#This Row],[2. Produit agricole certifié*]])*(#REF!=CertifiedCrop[[#This Row],[3. Variété**]]),0)),FALSE,TRUE))</f>
        <v/>
      </c>
      <c r="L967" s="21" t="str">
        <f t="shared" si="36"/>
        <v/>
      </c>
      <c r="M967" s="59" t="str">
        <f t="shared" si="37"/>
        <v/>
      </c>
      <c r="N967" s="272" t="str">
        <f t="shared" si="38"/>
        <v/>
      </c>
      <c r="O967" s="60" t="str">
        <f t="shared" si="39"/>
        <v/>
      </c>
      <c r="P967" s="60" t="str">
        <f t="shared" si="40"/>
        <v/>
      </c>
      <c r="Q967" s="9" t="str">
        <f ca="1">IFERROR((VLOOKUP(A967,GM_Table,8,FALSE)-SUMIFS(D:D,A:A,A967,B:B,B967,C:C,C967)),"")</f>
        <v/>
      </c>
      <c r="R967" s="9" t="str">
        <f ca="1">IFERROR(CONCATENATE(VLOOKUP(A967,GM_Table,12,FALSE)," ",(VLOOKUP(A967,GM_Table,13,FALSE))),"")</f>
        <v/>
      </c>
    </row>
    <row r="968" spans="1:18" ht="15" x14ac:dyDescent="0.2">
      <c r="A968" s="266"/>
      <c r="B968" s="267"/>
      <c r="C968" s="267"/>
      <c r="D968" s="157"/>
      <c r="E968" s="268"/>
      <c r="F968" s="269"/>
      <c r="G968" s="270"/>
      <c r="H968" s="270"/>
      <c r="I968" s="270"/>
      <c r="J968" s="271" t="str">
        <f>IF(ISBLANK(CertifiedCrop[[#This Row],[1. Identifiant interne d’exploitation agricole*]]),"",IF(ISERROR(MATCH(CertifiedCrop[[#This Row],[1. Identifiant interne d’exploitation agricole*]],GroupMember[1. Identifiant interne d’exploitation agricole*],0)),FALSE,TRUE))</f>
        <v/>
      </c>
      <c r="K968" s="271" t="str">
        <f t="array" ref="K968">IF(ISBLANK(CertifiedCrop[[#This Row],[2. Produit agricole certifié*]]),"",IF(ISERROR(MATCH(1,(#REF!=CertifiedCrop[[#This Row],[2. Produit agricole certifié*]])*(#REF!=CertifiedCrop[[#This Row],[3. Variété**]]),0)),FALSE,TRUE))</f>
        <v/>
      </c>
      <c r="L968" s="21" t="str">
        <f t="shared" si="36"/>
        <v/>
      </c>
      <c r="M968" s="59" t="str">
        <f t="shared" si="37"/>
        <v/>
      </c>
      <c r="N968" s="272" t="str">
        <f t="shared" si="38"/>
        <v/>
      </c>
      <c r="O968" s="60" t="str">
        <f t="shared" si="39"/>
        <v/>
      </c>
      <c r="P968" s="60" t="str">
        <f t="shared" si="40"/>
        <v/>
      </c>
      <c r="Q968" s="9" t="str">
        <f ca="1">IFERROR((VLOOKUP(A968,GM_Table,8,FALSE)-SUMIFS(D:D,A:A,A968,B:B,B968,C:C,C968)),"")</f>
        <v/>
      </c>
      <c r="R968" s="9" t="str">
        <f ca="1">IFERROR(CONCATENATE(VLOOKUP(A968,GM_Table,12,FALSE)," ",(VLOOKUP(A968,GM_Table,13,FALSE))),"")</f>
        <v/>
      </c>
    </row>
    <row r="969" spans="1:18" ht="15" x14ac:dyDescent="0.2">
      <c r="A969" s="266"/>
      <c r="B969" s="267"/>
      <c r="C969" s="267"/>
      <c r="D969" s="157"/>
      <c r="E969" s="268"/>
      <c r="F969" s="269"/>
      <c r="G969" s="270"/>
      <c r="H969" s="270"/>
      <c r="I969" s="270"/>
      <c r="J969" s="271" t="str">
        <f>IF(ISBLANK(CertifiedCrop[[#This Row],[1. Identifiant interne d’exploitation agricole*]]),"",IF(ISERROR(MATCH(CertifiedCrop[[#This Row],[1. Identifiant interne d’exploitation agricole*]],GroupMember[1. Identifiant interne d’exploitation agricole*],0)),FALSE,TRUE))</f>
        <v/>
      </c>
      <c r="K969" s="271" t="str">
        <f t="array" ref="K969">IF(ISBLANK(CertifiedCrop[[#This Row],[2. Produit agricole certifié*]]),"",IF(ISERROR(MATCH(1,(#REF!=CertifiedCrop[[#This Row],[2. Produit agricole certifié*]])*(#REF!=CertifiedCrop[[#This Row],[3. Variété**]]),0)),FALSE,TRUE))</f>
        <v/>
      </c>
      <c r="L969" s="21" t="str">
        <f t="shared" ref="L969:L1032" si="41">IF((F969-G969)&lt;0,"!","")</f>
        <v/>
      </c>
      <c r="M969" s="59" t="str">
        <f t="shared" ref="M969:M1032" si="42">IFERROR(IF((F969-G969)/G969&gt;25%,"!",IF((F969-G969)/G969&lt;-25%,"!","")),"")</f>
        <v/>
      </c>
      <c r="N969" s="272" t="str">
        <f t="shared" ref="N969:N1032" si="43">IFERROR(IF((G969-H969)/H969&gt;25%,"!",IF((G969-H969)/H969&lt;-25%,"!","")),"")</f>
        <v/>
      </c>
      <c r="O969" s="60" t="str">
        <f t="shared" ref="O969:O1032" si="44">IFERROR(E969/D969,"")</f>
        <v/>
      </c>
      <c r="P969" s="60" t="str">
        <f t="shared" ref="P969:P1032" si="45">IFERROR(F969/D969,"")</f>
        <v/>
      </c>
      <c r="Q969" s="9" t="str">
        <f ca="1">IFERROR((VLOOKUP(A969,GM_Table,8,FALSE)-SUMIFS(D:D,A:A,A969,B:B,B969,C:C,C969)),"")</f>
        <v/>
      </c>
      <c r="R969" s="9" t="str">
        <f ca="1">IFERROR(CONCATENATE(VLOOKUP(A969,GM_Table,12,FALSE)," ",(VLOOKUP(A969,GM_Table,13,FALSE))),"")</f>
        <v/>
      </c>
    </row>
    <row r="970" spans="1:18" ht="15" x14ac:dyDescent="0.2">
      <c r="A970" s="266"/>
      <c r="B970" s="267"/>
      <c r="C970" s="267"/>
      <c r="D970" s="157"/>
      <c r="E970" s="268"/>
      <c r="F970" s="269"/>
      <c r="G970" s="270"/>
      <c r="H970" s="270"/>
      <c r="I970" s="270"/>
      <c r="J970" s="271" t="str">
        <f>IF(ISBLANK(CertifiedCrop[[#This Row],[1. Identifiant interne d’exploitation agricole*]]),"",IF(ISERROR(MATCH(CertifiedCrop[[#This Row],[1. Identifiant interne d’exploitation agricole*]],GroupMember[1. Identifiant interne d’exploitation agricole*],0)),FALSE,TRUE))</f>
        <v/>
      </c>
      <c r="K970" s="271" t="str">
        <f t="array" ref="K970">IF(ISBLANK(CertifiedCrop[[#This Row],[2. Produit agricole certifié*]]),"",IF(ISERROR(MATCH(1,(#REF!=CertifiedCrop[[#This Row],[2. Produit agricole certifié*]])*(#REF!=CertifiedCrop[[#This Row],[3. Variété**]]),0)),FALSE,TRUE))</f>
        <v/>
      </c>
      <c r="L970" s="21" t="str">
        <f t="shared" si="41"/>
        <v/>
      </c>
      <c r="M970" s="59" t="str">
        <f t="shared" si="42"/>
        <v/>
      </c>
      <c r="N970" s="272" t="str">
        <f t="shared" si="43"/>
        <v/>
      </c>
      <c r="O970" s="60" t="str">
        <f t="shared" si="44"/>
        <v/>
      </c>
      <c r="P970" s="60" t="str">
        <f t="shared" si="45"/>
        <v/>
      </c>
      <c r="Q970" s="9" t="str">
        <f ca="1">IFERROR((VLOOKUP(A970,GM_Table,8,FALSE)-SUMIFS(D:D,A:A,A970,B:B,B970,C:C,C970)),"")</f>
        <v/>
      </c>
      <c r="R970" s="9" t="str">
        <f ca="1">IFERROR(CONCATENATE(VLOOKUP(A970,GM_Table,12,FALSE)," ",(VLOOKUP(A970,GM_Table,13,FALSE))),"")</f>
        <v/>
      </c>
    </row>
    <row r="971" spans="1:18" ht="15" x14ac:dyDescent="0.2">
      <c r="A971" s="266"/>
      <c r="B971" s="267"/>
      <c r="C971" s="267"/>
      <c r="D971" s="157"/>
      <c r="E971" s="268"/>
      <c r="F971" s="269"/>
      <c r="G971" s="270"/>
      <c r="H971" s="270"/>
      <c r="I971" s="270"/>
      <c r="J971" s="271" t="str">
        <f>IF(ISBLANK(CertifiedCrop[[#This Row],[1. Identifiant interne d’exploitation agricole*]]),"",IF(ISERROR(MATCH(CertifiedCrop[[#This Row],[1. Identifiant interne d’exploitation agricole*]],GroupMember[1. Identifiant interne d’exploitation agricole*],0)),FALSE,TRUE))</f>
        <v/>
      </c>
      <c r="K971" s="271" t="str">
        <f t="array" ref="K971">IF(ISBLANK(CertifiedCrop[[#This Row],[2. Produit agricole certifié*]]),"",IF(ISERROR(MATCH(1,(#REF!=CertifiedCrop[[#This Row],[2. Produit agricole certifié*]])*(#REF!=CertifiedCrop[[#This Row],[3. Variété**]]),0)),FALSE,TRUE))</f>
        <v/>
      </c>
      <c r="L971" s="21" t="str">
        <f t="shared" si="41"/>
        <v/>
      </c>
      <c r="M971" s="59" t="str">
        <f t="shared" si="42"/>
        <v/>
      </c>
      <c r="N971" s="272" t="str">
        <f t="shared" si="43"/>
        <v/>
      </c>
      <c r="O971" s="60" t="str">
        <f t="shared" si="44"/>
        <v/>
      </c>
      <c r="P971" s="60" t="str">
        <f t="shared" si="45"/>
        <v/>
      </c>
      <c r="Q971" s="9" t="str">
        <f ca="1">IFERROR((VLOOKUP(A971,GM_Table,8,FALSE)-SUMIFS(D:D,A:A,A971,B:B,B971,C:C,C971)),"")</f>
        <v/>
      </c>
      <c r="R971" s="9" t="str">
        <f ca="1">IFERROR(CONCATENATE(VLOOKUP(A971,GM_Table,12,FALSE)," ",(VLOOKUP(A971,GM_Table,13,FALSE))),"")</f>
        <v/>
      </c>
    </row>
    <row r="972" spans="1:18" ht="15" x14ac:dyDescent="0.2">
      <c r="A972" s="266"/>
      <c r="B972" s="267"/>
      <c r="C972" s="267"/>
      <c r="D972" s="157"/>
      <c r="E972" s="268"/>
      <c r="F972" s="269"/>
      <c r="G972" s="270"/>
      <c r="H972" s="270"/>
      <c r="I972" s="270"/>
      <c r="J972" s="271" t="str">
        <f>IF(ISBLANK(CertifiedCrop[[#This Row],[1. Identifiant interne d’exploitation agricole*]]),"",IF(ISERROR(MATCH(CertifiedCrop[[#This Row],[1. Identifiant interne d’exploitation agricole*]],GroupMember[1. Identifiant interne d’exploitation agricole*],0)),FALSE,TRUE))</f>
        <v/>
      </c>
      <c r="K972" s="271" t="str">
        <f t="array" ref="K972">IF(ISBLANK(CertifiedCrop[[#This Row],[2. Produit agricole certifié*]]),"",IF(ISERROR(MATCH(1,(#REF!=CertifiedCrop[[#This Row],[2. Produit agricole certifié*]])*(#REF!=CertifiedCrop[[#This Row],[3. Variété**]]),0)),FALSE,TRUE))</f>
        <v/>
      </c>
      <c r="L972" s="21" t="str">
        <f t="shared" si="41"/>
        <v/>
      </c>
      <c r="M972" s="59" t="str">
        <f t="shared" si="42"/>
        <v/>
      </c>
      <c r="N972" s="272" t="str">
        <f t="shared" si="43"/>
        <v/>
      </c>
      <c r="O972" s="60" t="str">
        <f t="shared" si="44"/>
        <v/>
      </c>
      <c r="P972" s="60" t="str">
        <f t="shared" si="45"/>
        <v/>
      </c>
      <c r="Q972" s="9" t="str">
        <f ca="1">IFERROR((VLOOKUP(A972,GM_Table,8,FALSE)-SUMIFS(D:D,A:A,A972,B:B,B972,C:C,C972)),"")</f>
        <v/>
      </c>
      <c r="R972" s="9" t="str">
        <f ca="1">IFERROR(CONCATENATE(VLOOKUP(A972,GM_Table,12,FALSE)," ",(VLOOKUP(A972,GM_Table,13,FALSE))),"")</f>
        <v/>
      </c>
    </row>
    <row r="973" spans="1:18" ht="15" x14ac:dyDescent="0.2">
      <c r="A973" s="266"/>
      <c r="B973" s="267"/>
      <c r="C973" s="267"/>
      <c r="D973" s="157"/>
      <c r="E973" s="268"/>
      <c r="F973" s="269"/>
      <c r="G973" s="270"/>
      <c r="H973" s="270"/>
      <c r="I973" s="270"/>
      <c r="J973" s="271" t="str">
        <f>IF(ISBLANK(CertifiedCrop[[#This Row],[1. Identifiant interne d’exploitation agricole*]]),"",IF(ISERROR(MATCH(CertifiedCrop[[#This Row],[1. Identifiant interne d’exploitation agricole*]],GroupMember[1. Identifiant interne d’exploitation agricole*],0)),FALSE,TRUE))</f>
        <v/>
      </c>
      <c r="K973" s="271" t="str">
        <f t="array" ref="K973">IF(ISBLANK(CertifiedCrop[[#This Row],[2. Produit agricole certifié*]]),"",IF(ISERROR(MATCH(1,(#REF!=CertifiedCrop[[#This Row],[2. Produit agricole certifié*]])*(#REF!=CertifiedCrop[[#This Row],[3. Variété**]]),0)),FALSE,TRUE))</f>
        <v/>
      </c>
      <c r="L973" s="21" t="str">
        <f t="shared" si="41"/>
        <v/>
      </c>
      <c r="M973" s="59" t="str">
        <f t="shared" si="42"/>
        <v/>
      </c>
      <c r="N973" s="272" t="str">
        <f t="shared" si="43"/>
        <v/>
      </c>
      <c r="O973" s="60" t="str">
        <f t="shared" si="44"/>
        <v/>
      </c>
      <c r="P973" s="60" t="str">
        <f t="shared" si="45"/>
        <v/>
      </c>
      <c r="Q973" s="9" t="str">
        <f ca="1">IFERROR((VLOOKUP(A973,GM_Table,8,FALSE)-SUMIFS(D:D,A:A,A973,B:B,B973,C:C,C973)),"")</f>
        <v/>
      </c>
      <c r="R973" s="9" t="str">
        <f ca="1">IFERROR(CONCATENATE(VLOOKUP(A973,GM_Table,12,FALSE)," ",(VLOOKUP(A973,GM_Table,13,FALSE))),"")</f>
        <v/>
      </c>
    </row>
    <row r="974" spans="1:18" ht="15" x14ac:dyDescent="0.2">
      <c r="A974" s="266"/>
      <c r="B974" s="267"/>
      <c r="C974" s="267"/>
      <c r="D974" s="157"/>
      <c r="E974" s="268"/>
      <c r="F974" s="269"/>
      <c r="G974" s="270"/>
      <c r="H974" s="270"/>
      <c r="I974" s="270"/>
      <c r="J974" s="271" t="str">
        <f>IF(ISBLANK(CertifiedCrop[[#This Row],[1. Identifiant interne d’exploitation agricole*]]),"",IF(ISERROR(MATCH(CertifiedCrop[[#This Row],[1. Identifiant interne d’exploitation agricole*]],GroupMember[1. Identifiant interne d’exploitation agricole*],0)),FALSE,TRUE))</f>
        <v/>
      </c>
      <c r="K974" s="271" t="str">
        <f t="array" ref="K974">IF(ISBLANK(CertifiedCrop[[#This Row],[2. Produit agricole certifié*]]),"",IF(ISERROR(MATCH(1,(#REF!=CertifiedCrop[[#This Row],[2. Produit agricole certifié*]])*(#REF!=CertifiedCrop[[#This Row],[3. Variété**]]),0)),FALSE,TRUE))</f>
        <v/>
      </c>
      <c r="L974" s="21" t="str">
        <f t="shared" si="41"/>
        <v/>
      </c>
      <c r="M974" s="59" t="str">
        <f t="shared" si="42"/>
        <v/>
      </c>
      <c r="N974" s="272" t="str">
        <f t="shared" si="43"/>
        <v/>
      </c>
      <c r="O974" s="60" t="str">
        <f t="shared" si="44"/>
        <v/>
      </c>
      <c r="P974" s="60" t="str">
        <f t="shared" si="45"/>
        <v/>
      </c>
      <c r="Q974" s="9" t="str">
        <f ca="1">IFERROR((VLOOKUP(A974,GM_Table,8,FALSE)-SUMIFS(D:D,A:A,A974,B:B,B974,C:C,C974)),"")</f>
        <v/>
      </c>
      <c r="R974" s="9" t="str">
        <f ca="1">IFERROR(CONCATENATE(VLOOKUP(A974,GM_Table,12,FALSE)," ",(VLOOKUP(A974,GM_Table,13,FALSE))),"")</f>
        <v/>
      </c>
    </row>
    <row r="975" spans="1:18" ht="15" x14ac:dyDescent="0.2">
      <c r="A975" s="266"/>
      <c r="B975" s="267"/>
      <c r="C975" s="267"/>
      <c r="D975" s="157"/>
      <c r="E975" s="268"/>
      <c r="F975" s="269"/>
      <c r="G975" s="270"/>
      <c r="H975" s="270"/>
      <c r="I975" s="270"/>
      <c r="J975" s="271" t="str">
        <f>IF(ISBLANK(CertifiedCrop[[#This Row],[1. Identifiant interne d’exploitation agricole*]]),"",IF(ISERROR(MATCH(CertifiedCrop[[#This Row],[1. Identifiant interne d’exploitation agricole*]],GroupMember[1. Identifiant interne d’exploitation agricole*],0)),FALSE,TRUE))</f>
        <v/>
      </c>
      <c r="K975" s="271" t="str">
        <f t="array" ref="K975">IF(ISBLANK(CertifiedCrop[[#This Row],[2. Produit agricole certifié*]]),"",IF(ISERROR(MATCH(1,(#REF!=CertifiedCrop[[#This Row],[2. Produit agricole certifié*]])*(#REF!=CertifiedCrop[[#This Row],[3. Variété**]]),0)),FALSE,TRUE))</f>
        <v/>
      </c>
      <c r="L975" s="21" t="str">
        <f t="shared" si="41"/>
        <v/>
      </c>
      <c r="M975" s="59" t="str">
        <f t="shared" si="42"/>
        <v/>
      </c>
      <c r="N975" s="272" t="str">
        <f t="shared" si="43"/>
        <v/>
      </c>
      <c r="O975" s="60" t="str">
        <f t="shared" si="44"/>
        <v/>
      </c>
      <c r="P975" s="60" t="str">
        <f t="shared" si="45"/>
        <v/>
      </c>
      <c r="Q975" s="9" t="str">
        <f ca="1">IFERROR((VLOOKUP(A975,GM_Table,8,FALSE)-SUMIFS(D:D,A:A,A975,B:B,B975,C:C,C975)),"")</f>
        <v/>
      </c>
      <c r="R975" s="9" t="str">
        <f ca="1">IFERROR(CONCATENATE(VLOOKUP(A975,GM_Table,12,FALSE)," ",(VLOOKUP(A975,GM_Table,13,FALSE))),"")</f>
        <v/>
      </c>
    </row>
    <row r="976" spans="1:18" ht="15" x14ac:dyDescent="0.2">
      <c r="A976" s="266"/>
      <c r="B976" s="267"/>
      <c r="C976" s="267"/>
      <c r="D976" s="157"/>
      <c r="E976" s="268"/>
      <c r="F976" s="269"/>
      <c r="G976" s="270"/>
      <c r="H976" s="270"/>
      <c r="I976" s="270"/>
      <c r="J976" s="271" t="str">
        <f>IF(ISBLANK(CertifiedCrop[[#This Row],[1. Identifiant interne d’exploitation agricole*]]),"",IF(ISERROR(MATCH(CertifiedCrop[[#This Row],[1. Identifiant interne d’exploitation agricole*]],GroupMember[1. Identifiant interne d’exploitation agricole*],0)),FALSE,TRUE))</f>
        <v/>
      </c>
      <c r="K976" s="271" t="str">
        <f t="array" ref="K976">IF(ISBLANK(CertifiedCrop[[#This Row],[2. Produit agricole certifié*]]),"",IF(ISERROR(MATCH(1,(#REF!=CertifiedCrop[[#This Row],[2. Produit agricole certifié*]])*(#REF!=CertifiedCrop[[#This Row],[3. Variété**]]),0)),FALSE,TRUE))</f>
        <v/>
      </c>
      <c r="L976" s="21" t="str">
        <f t="shared" si="41"/>
        <v/>
      </c>
      <c r="M976" s="59" t="str">
        <f t="shared" si="42"/>
        <v/>
      </c>
      <c r="N976" s="272" t="str">
        <f t="shared" si="43"/>
        <v/>
      </c>
      <c r="O976" s="60" t="str">
        <f t="shared" si="44"/>
        <v/>
      </c>
      <c r="P976" s="60" t="str">
        <f t="shared" si="45"/>
        <v/>
      </c>
      <c r="Q976" s="9" t="str">
        <f ca="1">IFERROR((VLOOKUP(A976,GM_Table,8,FALSE)-SUMIFS(D:D,A:A,A976,B:B,B976,C:C,C976)),"")</f>
        <v/>
      </c>
      <c r="R976" s="9" t="str">
        <f ca="1">IFERROR(CONCATENATE(VLOOKUP(A976,GM_Table,12,FALSE)," ",(VLOOKUP(A976,GM_Table,13,FALSE))),"")</f>
        <v/>
      </c>
    </row>
    <row r="977" spans="1:18" ht="15" x14ac:dyDescent="0.2">
      <c r="A977" s="266"/>
      <c r="B977" s="267"/>
      <c r="C977" s="267"/>
      <c r="D977" s="157"/>
      <c r="E977" s="268"/>
      <c r="F977" s="269"/>
      <c r="G977" s="270"/>
      <c r="H977" s="270"/>
      <c r="I977" s="270"/>
      <c r="J977" s="271" t="str">
        <f>IF(ISBLANK(CertifiedCrop[[#This Row],[1. Identifiant interne d’exploitation agricole*]]),"",IF(ISERROR(MATCH(CertifiedCrop[[#This Row],[1. Identifiant interne d’exploitation agricole*]],GroupMember[1. Identifiant interne d’exploitation agricole*],0)),FALSE,TRUE))</f>
        <v/>
      </c>
      <c r="K977" s="271" t="str">
        <f t="array" ref="K977">IF(ISBLANK(CertifiedCrop[[#This Row],[2. Produit agricole certifié*]]),"",IF(ISERROR(MATCH(1,(#REF!=CertifiedCrop[[#This Row],[2. Produit agricole certifié*]])*(#REF!=CertifiedCrop[[#This Row],[3. Variété**]]),0)),FALSE,TRUE))</f>
        <v/>
      </c>
      <c r="L977" s="21" t="str">
        <f t="shared" si="41"/>
        <v/>
      </c>
      <c r="M977" s="59" t="str">
        <f t="shared" si="42"/>
        <v/>
      </c>
      <c r="N977" s="272" t="str">
        <f t="shared" si="43"/>
        <v/>
      </c>
      <c r="O977" s="60" t="str">
        <f t="shared" si="44"/>
        <v/>
      </c>
      <c r="P977" s="60" t="str">
        <f t="shared" si="45"/>
        <v/>
      </c>
      <c r="Q977" s="9" t="str">
        <f ca="1">IFERROR((VLOOKUP(A977,GM_Table,8,FALSE)-SUMIFS(D:D,A:A,A977,B:B,B977,C:C,C977)),"")</f>
        <v/>
      </c>
      <c r="R977" s="9" t="str">
        <f ca="1">IFERROR(CONCATENATE(VLOOKUP(A977,GM_Table,12,FALSE)," ",(VLOOKUP(A977,GM_Table,13,FALSE))),"")</f>
        <v/>
      </c>
    </row>
    <row r="978" spans="1:18" ht="15" x14ac:dyDescent="0.2">
      <c r="A978" s="266"/>
      <c r="B978" s="267"/>
      <c r="C978" s="267"/>
      <c r="D978" s="157"/>
      <c r="E978" s="268"/>
      <c r="F978" s="269"/>
      <c r="G978" s="270"/>
      <c r="H978" s="270"/>
      <c r="I978" s="270"/>
      <c r="J978" s="271" t="str">
        <f>IF(ISBLANK(CertifiedCrop[[#This Row],[1. Identifiant interne d’exploitation agricole*]]),"",IF(ISERROR(MATCH(CertifiedCrop[[#This Row],[1. Identifiant interne d’exploitation agricole*]],GroupMember[1. Identifiant interne d’exploitation agricole*],0)),FALSE,TRUE))</f>
        <v/>
      </c>
      <c r="K978" s="271" t="str">
        <f t="array" ref="K978">IF(ISBLANK(CertifiedCrop[[#This Row],[2. Produit agricole certifié*]]),"",IF(ISERROR(MATCH(1,(#REF!=CertifiedCrop[[#This Row],[2. Produit agricole certifié*]])*(#REF!=CertifiedCrop[[#This Row],[3. Variété**]]),0)),FALSE,TRUE))</f>
        <v/>
      </c>
      <c r="L978" s="21" t="str">
        <f t="shared" si="41"/>
        <v/>
      </c>
      <c r="M978" s="59" t="str">
        <f t="shared" si="42"/>
        <v/>
      </c>
      <c r="N978" s="272" t="str">
        <f t="shared" si="43"/>
        <v/>
      </c>
      <c r="O978" s="60" t="str">
        <f t="shared" si="44"/>
        <v/>
      </c>
      <c r="P978" s="60" t="str">
        <f t="shared" si="45"/>
        <v/>
      </c>
      <c r="Q978" s="9" t="str">
        <f ca="1">IFERROR((VLOOKUP(A978,GM_Table,8,FALSE)-SUMIFS(D:D,A:A,A978,B:B,B978,C:C,C978)),"")</f>
        <v/>
      </c>
      <c r="R978" s="9" t="str">
        <f ca="1">IFERROR(CONCATENATE(VLOOKUP(A978,GM_Table,12,FALSE)," ",(VLOOKUP(A978,GM_Table,13,FALSE))),"")</f>
        <v/>
      </c>
    </row>
    <row r="979" spans="1:18" ht="15" x14ac:dyDescent="0.2">
      <c r="A979" s="266"/>
      <c r="B979" s="267"/>
      <c r="C979" s="267"/>
      <c r="D979" s="157"/>
      <c r="E979" s="268"/>
      <c r="F979" s="269"/>
      <c r="G979" s="270"/>
      <c r="H979" s="270"/>
      <c r="I979" s="270"/>
      <c r="J979" s="271" t="str">
        <f>IF(ISBLANK(CertifiedCrop[[#This Row],[1. Identifiant interne d’exploitation agricole*]]),"",IF(ISERROR(MATCH(CertifiedCrop[[#This Row],[1. Identifiant interne d’exploitation agricole*]],GroupMember[1. Identifiant interne d’exploitation agricole*],0)),FALSE,TRUE))</f>
        <v/>
      </c>
      <c r="K979" s="271" t="str">
        <f t="array" ref="K979">IF(ISBLANK(CertifiedCrop[[#This Row],[2. Produit agricole certifié*]]),"",IF(ISERROR(MATCH(1,(#REF!=CertifiedCrop[[#This Row],[2. Produit agricole certifié*]])*(#REF!=CertifiedCrop[[#This Row],[3. Variété**]]),0)),FALSE,TRUE))</f>
        <v/>
      </c>
      <c r="L979" s="21" t="str">
        <f t="shared" si="41"/>
        <v/>
      </c>
      <c r="M979" s="59" t="str">
        <f t="shared" si="42"/>
        <v/>
      </c>
      <c r="N979" s="272" t="str">
        <f t="shared" si="43"/>
        <v/>
      </c>
      <c r="O979" s="60" t="str">
        <f t="shared" si="44"/>
        <v/>
      </c>
      <c r="P979" s="60" t="str">
        <f t="shared" si="45"/>
        <v/>
      </c>
      <c r="Q979" s="9" t="str">
        <f ca="1">IFERROR((VLOOKUP(A979,GM_Table,8,FALSE)-SUMIFS(D:D,A:A,A979,B:B,B979,C:C,C979)),"")</f>
        <v/>
      </c>
      <c r="R979" s="9" t="str">
        <f ca="1">IFERROR(CONCATENATE(VLOOKUP(A979,GM_Table,12,FALSE)," ",(VLOOKUP(A979,GM_Table,13,FALSE))),"")</f>
        <v/>
      </c>
    </row>
    <row r="980" spans="1:18" ht="15" x14ac:dyDescent="0.2">
      <c r="A980" s="266"/>
      <c r="B980" s="267"/>
      <c r="C980" s="267"/>
      <c r="D980" s="157"/>
      <c r="E980" s="268"/>
      <c r="F980" s="269"/>
      <c r="G980" s="270"/>
      <c r="H980" s="270"/>
      <c r="I980" s="270"/>
      <c r="J980" s="271" t="str">
        <f>IF(ISBLANK(CertifiedCrop[[#This Row],[1. Identifiant interne d’exploitation agricole*]]),"",IF(ISERROR(MATCH(CertifiedCrop[[#This Row],[1. Identifiant interne d’exploitation agricole*]],GroupMember[1. Identifiant interne d’exploitation agricole*],0)),FALSE,TRUE))</f>
        <v/>
      </c>
      <c r="K980" s="271" t="str">
        <f t="array" ref="K980">IF(ISBLANK(CertifiedCrop[[#This Row],[2. Produit agricole certifié*]]),"",IF(ISERROR(MATCH(1,(#REF!=CertifiedCrop[[#This Row],[2. Produit agricole certifié*]])*(#REF!=CertifiedCrop[[#This Row],[3. Variété**]]),0)),FALSE,TRUE))</f>
        <v/>
      </c>
      <c r="L980" s="21" t="str">
        <f t="shared" si="41"/>
        <v/>
      </c>
      <c r="M980" s="59" t="str">
        <f t="shared" si="42"/>
        <v/>
      </c>
      <c r="N980" s="272" t="str">
        <f t="shared" si="43"/>
        <v/>
      </c>
      <c r="O980" s="60" t="str">
        <f t="shared" si="44"/>
        <v/>
      </c>
      <c r="P980" s="60" t="str">
        <f t="shared" si="45"/>
        <v/>
      </c>
      <c r="Q980" s="9" t="str">
        <f ca="1">IFERROR((VLOOKUP(A980,GM_Table,8,FALSE)-SUMIFS(D:D,A:A,A980,B:B,B980,C:C,C980)),"")</f>
        <v/>
      </c>
      <c r="R980" s="9" t="str">
        <f ca="1">IFERROR(CONCATENATE(VLOOKUP(A980,GM_Table,12,FALSE)," ",(VLOOKUP(A980,GM_Table,13,FALSE))),"")</f>
        <v/>
      </c>
    </row>
    <row r="981" spans="1:18" ht="15" x14ac:dyDescent="0.2">
      <c r="A981" s="266"/>
      <c r="B981" s="267"/>
      <c r="C981" s="267"/>
      <c r="D981" s="157"/>
      <c r="E981" s="268"/>
      <c r="F981" s="269"/>
      <c r="G981" s="270"/>
      <c r="H981" s="270"/>
      <c r="I981" s="270"/>
      <c r="J981" s="271" t="str">
        <f>IF(ISBLANK(CertifiedCrop[[#This Row],[1. Identifiant interne d’exploitation agricole*]]),"",IF(ISERROR(MATCH(CertifiedCrop[[#This Row],[1. Identifiant interne d’exploitation agricole*]],GroupMember[1. Identifiant interne d’exploitation agricole*],0)),FALSE,TRUE))</f>
        <v/>
      </c>
      <c r="K981" s="271" t="str">
        <f t="array" ref="K981">IF(ISBLANK(CertifiedCrop[[#This Row],[2. Produit agricole certifié*]]),"",IF(ISERROR(MATCH(1,(#REF!=CertifiedCrop[[#This Row],[2. Produit agricole certifié*]])*(#REF!=CertifiedCrop[[#This Row],[3. Variété**]]),0)),FALSE,TRUE))</f>
        <v/>
      </c>
      <c r="L981" s="21" t="str">
        <f t="shared" si="41"/>
        <v/>
      </c>
      <c r="M981" s="59" t="str">
        <f t="shared" si="42"/>
        <v/>
      </c>
      <c r="N981" s="272" t="str">
        <f t="shared" si="43"/>
        <v/>
      </c>
      <c r="O981" s="60" t="str">
        <f t="shared" si="44"/>
        <v/>
      </c>
      <c r="P981" s="60" t="str">
        <f t="shared" si="45"/>
        <v/>
      </c>
      <c r="Q981" s="9" t="str">
        <f ca="1">IFERROR((VLOOKUP(A981,GM_Table,8,FALSE)-SUMIFS(D:D,A:A,A981,B:B,B981,C:C,C981)),"")</f>
        <v/>
      </c>
      <c r="R981" s="9" t="str">
        <f ca="1">IFERROR(CONCATENATE(VLOOKUP(A981,GM_Table,12,FALSE)," ",(VLOOKUP(A981,GM_Table,13,FALSE))),"")</f>
        <v/>
      </c>
    </row>
    <row r="982" spans="1:18" ht="15" x14ac:dyDescent="0.2">
      <c r="A982" s="266"/>
      <c r="B982" s="267"/>
      <c r="C982" s="267"/>
      <c r="D982" s="157"/>
      <c r="E982" s="268"/>
      <c r="F982" s="269"/>
      <c r="G982" s="270"/>
      <c r="H982" s="270"/>
      <c r="I982" s="270"/>
      <c r="J982" s="271" t="str">
        <f>IF(ISBLANK(CertifiedCrop[[#This Row],[1. Identifiant interne d’exploitation agricole*]]),"",IF(ISERROR(MATCH(CertifiedCrop[[#This Row],[1. Identifiant interne d’exploitation agricole*]],GroupMember[1. Identifiant interne d’exploitation agricole*],0)),FALSE,TRUE))</f>
        <v/>
      </c>
      <c r="K982" s="271" t="str">
        <f t="array" ref="K982">IF(ISBLANK(CertifiedCrop[[#This Row],[2. Produit agricole certifié*]]),"",IF(ISERROR(MATCH(1,(#REF!=CertifiedCrop[[#This Row],[2. Produit agricole certifié*]])*(#REF!=CertifiedCrop[[#This Row],[3. Variété**]]),0)),FALSE,TRUE))</f>
        <v/>
      </c>
      <c r="L982" s="21" t="str">
        <f t="shared" si="41"/>
        <v/>
      </c>
      <c r="M982" s="59" t="str">
        <f t="shared" si="42"/>
        <v/>
      </c>
      <c r="N982" s="272" t="str">
        <f t="shared" si="43"/>
        <v/>
      </c>
      <c r="O982" s="60" t="str">
        <f t="shared" si="44"/>
        <v/>
      </c>
      <c r="P982" s="60" t="str">
        <f t="shared" si="45"/>
        <v/>
      </c>
      <c r="Q982" s="9" t="str">
        <f ca="1">IFERROR((VLOOKUP(A982,GM_Table,8,FALSE)-SUMIFS(D:D,A:A,A982,B:B,B982,C:C,C982)),"")</f>
        <v/>
      </c>
      <c r="R982" s="9" t="str">
        <f ca="1">IFERROR(CONCATENATE(VLOOKUP(A982,GM_Table,12,FALSE)," ",(VLOOKUP(A982,GM_Table,13,FALSE))),"")</f>
        <v/>
      </c>
    </row>
    <row r="983" spans="1:18" ht="15" x14ac:dyDescent="0.2">
      <c r="A983" s="266"/>
      <c r="B983" s="267"/>
      <c r="C983" s="267"/>
      <c r="D983" s="157"/>
      <c r="E983" s="268"/>
      <c r="F983" s="269"/>
      <c r="G983" s="270"/>
      <c r="H983" s="270"/>
      <c r="I983" s="270"/>
      <c r="J983" s="271" t="str">
        <f>IF(ISBLANK(CertifiedCrop[[#This Row],[1. Identifiant interne d’exploitation agricole*]]),"",IF(ISERROR(MATCH(CertifiedCrop[[#This Row],[1. Identifiant interne d’exploitation agricole*]],GroupMember[1. Identifiant interne d’exploitation agricole*],0)),FALSE,TRUE))</f>
        <v/>
      </c>
      <c r="K983" s="271" t="str">
        <f t="array" ref="K983">IF(ISBLANK(CertifiedCrop[[#This Row],[2. Produit agricole certifié*]]),"",IF(ISERROR(MATCH(1,(#REF!=CertifiedCrop[[#This Row],[2. Produit agricole certifié*]])*(#REF!=CertifiedCrop[[#This Row],[3. Variété**]]),0)),FALSE,TRUE))</f>
        <v/>
      </c>
      <c r="L983" s="21" t="str">
        <f t="shared" si="41"/>
        <v/>
      </c>
      <c r="M983" s="59" t="str">
        <f t="shared" si="42"/>
        <v/>
      </c>
      <c r="N983" s="272" t="str">
        <f t="shared" si="43"/>
        <v/>
      </c>
      <c r="O983" s="60" t="str">
        <f t="shared" si="44"/>
        <v/>
      </c>
      <c r="P983" s="60" t="str">
        <f t="shared" si="45"/>
        <v/>
      </c>
      <c r="Q983" s="9" t="str">
        <f ca="1">IFERROR((VLOOKUP(A983,GM_Table,8,FALSE)-SUMIFS(D:D,A:A,A983,B:B,B983,C:C,C983)),"")</f>
        <v/>
      </c>
      <c r="R983" s="9" t="str">
        <f ca="1">IFERROR(CONCATENATE(VLOOKUP(A983,GM_Table,12,FALSE)," ",(VLOOKUP(A983,GM_Table,13,FALSE))),"")</f>
        <v/>
      </c>
    </row>
    <row r="984" spans="1:18" ht="15" x14ac:dyDescent="0.2">
      <c r="A984" s="266"/>
      <c r="B984" s="267"/>
      <c r="C984" s="267"/>
      <c r="D984" s="157"/>
      <c r="E984" s="268"/>
      <c r="F984" s="269"/>
      <c r="G984" s="270"/>
      <c r="H984" s="270"/>
      <c r="I984" s="270"/>
      <c r="J984" s="271" t="str">
        <f>IF(ISBLANK(CertifiedCrop[[#This Row],[1. Identifiant interne d’exploitation agricole*]]),"",IF(ISERROR(MATCH(CertifiedCrop[[#This Row],[1. Identifiant interne d’exploitation agricole*]],GroupMember[1. Identifiant interne d’exploitation agricole*],0)),FALSE,TRUE))</f>
        <v/>
      </c>
      <c r="K984" s="271" t="str">
        <f t="array" ref="K984">IF(ISBLANK(CertifiedCrop[[#This Row],[2. Produit agricole certifié*]]),"",IF(ISERROR(MATCH(1,(#REF!=CertifiedCrop[[#This Row],[2. Produit agricole certifié*]])*(#REF!=CertifiedCrop[[#This Row],[3. Variété**]]),0)),FALSE,TRUE))</f>
        <v/>
      </c>
      <c r="L984" s="21" t="str">
        <f t="shared" si="41"/>
        <v/>
      </c>
      <c r="M984" s="59" t="str">
        <f t="shared" si="42"/>
        <v/>
      </c>
      <c r="N984" s="272" t="str">
        <f t="shared" si="43"/>
        <v/>
      </c>
      <c r="O984" s="60" t="str">
        <f t="shared" si="44"/>
        <v/>
      </c>
      <c r="P984" s="60" t="str">
        <f t="shared" si="45"/>
        <v/>
      </c>
      <c r="Q984" s="9" t="str">
        <f ca="1">IFERROR((VLOOKUP(A984,GM_Table,8,FALSE)-SUMIFS(D:D,A:A,A984,B:B,B984,C:C,C984)),"")</f>
        <v/>
      </c>
      <c r="R984" s="9" t="str">
        <f ca="1">IFERROR(CONCATENATE(VLOOKUP(A984,GM_Table,12,FALSE)," ",(VLOOKUP(A984,GM_Table,13,FALSE))),"")</f>
        <v/>
      </c>
    </row>
    <row r="985" spans="1:18" ht="15" x14ac:dyDescent="0.2">
      <c r="A985" s="266"/>
      <c r="B985" s="267"/>
      <c r="C985" s="267"/>
      <c r="D985" s="157"/>
      <c r="E985" s="268"/>
      <c r="F985" s="269"/>
      <c r="G985" s="270"/>
      <c r="H985" s="270"/>
      <c r="I985" s="270"/>
      <c r="J985" s="271" t="str">
        <f>IF(ISBLANK(CertifiedCrop[[#This Row],[1. Identifiant interne d’exploitation agricole*]]),"",IF(ISERROR(MATCH(CertifiedCrop[[#This Row],[1. Identifiant interne d’exploitation agricole*]],GroupMember[1. Identifiant interne d’exploitation agricole*],0)),FALSE,TRUE))</f>
        <v/>
      </c>
      <c r="K985" s="271" t="str">
        <f t="array" ref="K985">IF(ISBLANK(CertifiedCrop[[#This Row],[2. Produit agricole certifié*]]),"",IF(ISERROR(MATCH(1,(#REF!=CertifiedCrop[[#This Row],[2. Produit agricole certifié*]])*(#REF!=CertifiedCrop[[#This Row],[3. Variété**]]),0)),FALSE,TRUE))</f>
        <v/>
      </c>
      <c r="L985" s="21" t="str">
        <f t="shared" si="41"/>
        <v/>
      </c>
      <c r="M985" s="59" t="str">
        <f t="shared" si="42"/>
        <v/>
      </c>
      <c r="N985" s="272" t="str">
        <f t="shared" si="43"/>
        <v/>
      </c>
      <c r="O985" s="60" t="str">
        <f t="shared" si="44"/>
        <v/>
      </c>
      <c r="P985" s="60" t="str">
        <f t="shared" si="45"/>
        <v/>
      </c>
      <c r="Q985" s="9" t="str">
        <f ca="1">IFERROR((VLOOKUP(A985,GM_Table,8,FALSE)-SUMIFS(D:D,A:A,A985,B:B,B985,C:C,C985)),"")</f>
        <v/>
      </c>
      <c r="R985" s="9" t="str">
        <f ca="1">IFERROR(CONCATENATE(VLOOKUP(A985,GM_Table,12,FALSE)," ",(VLOOKUP(A985,GM_Table,13,FALSE))),"")</f>
        <v/>
      </c>
    </row>
    <row r="986" spans="1:18" ht="15" x14ac:dyDescent="0.2">
      <c r="A986" s="266"/>
      <c r="B986" s="267"/>
      <c r="C986" s="267"/>
      <c r="D986" s="157"/>
      <c r="E986" s="268"/>
      <c r="F986" s="269"/>
      <c r="G986" s="270"/>
      <c r="H986" s="270"/>
      <c r="I986" s="270"/>
      <c r="J986" s="271" t="str">
        <f>IF(ISBLANK(CertifiedCrop[[#This Row],[1. Identifiant interne d’exploitation agricole*]]),"",IF(ISERROR(MATCH(CertifiedCrop[[#This Row],[1. Identifiant interne d’exploitation agricole*]],GroupMember[1. Identifiant interne d’exploitation agricole*],0)),FALSE,TRUE))</f>
        <v/>
      </c>
      <c r="K986" s="271" t="str">
        <f t="array" ref="K986">IF(ISBLANK(CertifiedCrop[[#This Row],[2. Produit agricole certifié*]]),"",IF(ISERROR(MATCH(1,(#REF!=CertifiedCrop[[#This Row],[2. Produit agricole certifié*]])*(#REF!=CertifiedCrop[[#This Row],[3. Variété**]]),0)),FALSE,TRUE))</f>
        <v/>
      </c>
      <c r="L986" s="21" t="str">
        <f t="shared" si="41"/>
        <v/>
      </c>
      <c r="M986" s="59" t="str">
        <f t="shared" si="42"/>
        <v/>
      </c>
      <c r="N986" s="272" t="str">
        <f t="shared" si="43"/>
        <v/>
      </c>
      <c r="O986" s="60" t="str">
        <f t="shared" si="44"/>
        <v/>
      </c>
      <c r="P986" s="60" t="str">
        <f t="shared" si="45"/>
        <v/>
      </c>
      <c r="Q986" s="9" t="str">
        <f ca="1">IFERROR((VLOOKUP(A986,GM_Table,8,FALSE)-SUMIFS(D:D,A:A,A986,B:B,B986,C:C,C986)),"")</f>
        <v/>
      </c>
      <c r="R986" s="9" t="str">
        <f ca="1">IFERROR(CONCATENATE(VLOOKUP(A986,GM_Table,12,FALSE)," ",(VLOOKUP(A986,GM_Table,13,FALSE))),"")</f>
        <v/>
      </c>
    </row>
    <row r="987" spans="1:18" ht="15" x14ac:dyDescent="0.2">
      <c r="A987" s="266"/>
      <c r="B987" s="267"/>
      <c r="C987" s="267"/>
      <c r="D987" s="157"/>
      <c r="E987" s="268"/>
      <c r="F987" s="269"/>
      <c r="G987" s="270"/>
      <c r="H987" s="270"/>
      <c r="I987" s="270"/>
      <c r="J987" s="271" t="str">
        <f>IF(ISBLANK(CertifiedCrop[[#This Row],[1. Identifiant interne d’exploitation agricole*]]),"",IF(ISERROR(MATCH(CertifiedCrop[[#This Row],[1. Identifiant interne d’exploitation agricole*]],GroupMember[1. Identifiant interne d’exploitation agricole*],0)),FALSE,TRUE))</f>
        <v/>
      </c>
      <c r="K987" s="271" t="str">
        <f t="array" ref="K987">IF(ISBLANK(CertifiedCrop[[#This Row],[2. Produit agricole certifié*]]),"",IF(ISERROR(MATCH(1,(#REF!=CertifiedCrop[[#This Row],[2. Produit agricole certifié*]])*(#REF!=CertifiedCrop[[#This Row],[3. Variété**]]),0)),FALSE,TRUE))</f>
        <v/>
      </c>
      <c r="L987" s="21" t="str">
        <f t="shared" si="41"/>
        <v/>
      </c>
      <c r="M987" s="59" t="str">
        <f t="shared" si="42"/>
        <v/>
      </c>
      <c r="N987" s="272" t="str">
        <f t="shared" si="43"/>
        <v/>
      </c>
      <c r="O987" s="60" t="str">
        <f t="shared" si="44"/>
        <v/>
      </c>
      <c r="P987" s="60" t="str">
        <f t="shared" si="45"/>
        <v/>
      </c>
      <c r="Q987" s="9" t="str">
        <f ca="1">IFERROR((VLOOKUP(A987,GM_Table,8,FALSE)-SUMIFS(D:D,A:A,A987,B:B,B987,C:C,C987)),"")</f>
        <v/>
      </c>
      <c r="R987" s="9" t="str">
        <f ca="1">IFERROR(CONCATENATE(VLOOKUP(A987,GM_Table,12,FALSE)," ",(VLOOKUP(A987,GM_Table,13,FALSE))),"")</f>
        <v/>
      </c>
    </row>
    <row r="988" spans="1:18" ht="15" x14ac:dyDescent="0.2">
      <c r="A988" s="266"/>
      <c r="B988" s="267"/>
      <c r="C988" s="267"/>
      <c r="D988" s="157"/>
      <c r="E988" s="268"/>
      <c r="F988" s="269"/>
      <c r="G988" s="270"/>
      <c r="H988" s="270"/>
      <c r="I988" s="270"/>
      <c r="J988" s="271" t="str">
        <f>IF(ISBLANK(CertifiedCrop[[#This Row],[1. Identifiant interne d’exploitation agricole*]]),"",IF(ISERROR(MATCH(CertifiedCrop[[#This Row],[1. Identifiant interne d’exploitation agricole*]],GroupMember[1. Identifiant interne d’exploitation agricole*],0)),FALSE,TRUE))</f>
        <v/>
      </c>
      <c r="K988" s="271" t="str">
        <f t="array" ref="K988">IF(ISBLANK(CertifiedCrop[[#This Row],[2. Produit agricole certifié*]]),"",IF(ISERROR(MATCH(1,(#REF!=CertifiedCrop[[#This Row],[2. Produit agricole certifié*]])*(#REF!=CertifiedCrop[[#This Row],[3. Variété**]]),0)),FALSE,TRUE))</f>
        <v/>
      </c>
      <c r="L988" s="21" t="str">
        <f t="shared" si="41"/>
        <v/>
      </c>
      <c r="M988" s="59" t="str">
        <f t="shared" si="42"/>
        <v/>
      </c>
      <c r="N988" s="272" t="str">
        <f t="shared" si="43"/>
        <v/>
      </c>
      <c r="O988" s="60" t="str">
        <f t="shared" si="44"/>
        <v/>
      </c>
      <c r="P988" s="60" t="str">
        <f t="shared" si="45"/>
        <v/>
      </c>
      <c r="Q988" s="9" t="str">
        <f ca="1">IFERROR((VLOOKUP(A988,GM_Table,8,FALSE)-SUMIFS(D:D,A:A,A988,B:B,B988,C:C,C988)),"")</f>
        <v/>
      </c>
      <c r="R988" s="9" t="str">
        <f ca="1">IFERROR(CONCATENATE(VLOOKUP(A988,GM_Table,12,FALSE)," ",(VLOOKUP(A988,GM_Table,13,FALSE))),"")</f>
        <v/>
      </c>
    </row>
    <row r="989" spans="1:18" ht="15" x14ac:dyDescent="0.2">
      <c r="A989" s="266"/>
      <c r="B989" s="267"/>
      <c r="C989" s="267"/>
      <c r="D989" s="157"/>
      <c r="E989" s="268"/>
      <c r="F989" s="269"/>
      <c r="G989" s="270"/>
      <c r="H989" s="270"/>
      <c r="I989" s="270"/>
      <c r="J989" s="271" t="str">
        <f>IF(ISBLANK(CertifiedCrop[[#This Row],[1. Identifiant interne d’exploitation agricole*]]),"",IF(ISERROR(MATCH(CertifiedCrop[[#This Row],[1. Identifiant interne d’exploitation agricole*]],GroupMember[1. Identifiant interne d’exploitation agricole*],0)),FALSE,TRUE))</f>
        <v/>
      </c>
      <c r="K989" s="271" t="str">
        <f t="array" ref="K989">IF(ISBLANK(CertifiedCrop[[#This Row],[2. Produit agricole certifié*]]),"",IF(ISERROR(MATCH(1,(#REF!=CertifiedCrop[[#This Row],[2. Produit agricole certifié*]])*(#REF!=CertifiedCrop[[#This Row],[3. Variété**]]),0)),FALSE,TRUE))</f>
        <v/>
      </c>
      <c r="L989" s="21" t="str">
        <f t="shared" si="41"/>
        <v/>
      </c>
      <c r="M989" s="59" t="str">
        <f t="shared" si="42"/>
        <v/>
      </c>
      <c r="N989" s="272" t="str">
        <f t="shared" si="43"/>
        <v/>
      </c>
      <c r="O989" s="60" t="str">
        <f t="shared" si="44"/>
        <v/>
      </c>
      <c r="P989" s="60" t="str">
        <f t="shared" si="45"/>
        <v/>
      </c>
      <c r="Q989" s="9" t="str">
        <f ca="1">IFERROR((VLOOKUP(A989,GM_Table,8,FALSE)-SUMIFS(D:D,A:A,A989,B:B,B989,C:C,C989)),"")</f>
        <v/>
      </c>
      <c r="R989" s="9" t="str">
        <f ca="1">IFERROR(CONCATENATE(VLOOKUP(A989,GM_Table,12,FALSE)," ",(VLOOKUP(A989,GM_Table,13,FALSE))),"")</f>
        <v/>
      </c>
    </row>
    <row r="990" spans="1:18" ht="15" x14ac:dyDescent="0.2">
      <c r="A990" s="266"/>
      <c r="B990" s="267"/>
      <c r="C990" s="267"/>
      <c r="D990" s="157"/>
      <c r="E990" s="268"/>
      <c r="F990" s="269"/>
      <c r="G990" s="270"/>
      <c r="H990" s="270"/>
      <c r="I990" s="270"/>
      <c r="J990" s="271" t="str">
        <f>IF(ISBLANK(CertifiedCrop[[#This Row],[1. Identifiant interne d’exploitation agricole*]]),"",IF(ISERROR(MATCH(CertifiedCrop[[#This Row],[1. Identifiant interne d’exploitation agricole*]],GroupMember[1. Identifiant interne d’exploitation agricole*],0)),FALSE,TRUE))</f>
        <v/>
      </c>
      <c r="K990" s="271" t="str">
        <f t="array" ref="K990">IF(ISBLANK(CertifiedCrop[[#This Row],[2. Produit agricole certifié*]]),"",IF(ISERROR(MATCH(1,(#REF!=CertifiedCrop[[#This Row],[2. Produit agricole certifié*]])*(#REF!=CertifiedCrop[[#This Row],[3. Variété**]]),0)),FALSE,TRUE))</f>
        <v/>
      </c>
      <c r="L990" s="21" t="str">
        <f t="shared" si="41"/>
        <v/>
      </c>
      <c r="M990" s="59" t="str">
        <f t="shared" si="42"/>
        <v/>
      </c>
      <c r="N990" s="272" t="str">
        <f t="shared" si="43"/>
        <v/>
      </c>
      <c r="O990" s="60" t="str">
        <f t="shared" si="44"/>
        <v/>
      </c>
      <c r="P990" s="60" t="str">
        <f t="shared" si="45"/>
        <v/>
      </c>
      <c r="Q990" s="9" t="str">
        <f ca="1">IFERROR((VLOOKUP(A990,GM_Table,8,FALSE)-SUMIFS(D:D,A:A,A990,B:B,B990,C:C,C990)),"")</f>
        <v/>
      </c>
      <c r="R990" s="9" t="str">
        <f ca="1">IFERROR(CONCATENATE(VLOOKUP(A990,GM_Table,12,FALSE)," ",(VLOOKUP(A990,GM_Table,13,FALSE))),"")</f>
        <v/>
      </c>
    </row>
    <row r="991" spans="1:18" ht="15" x14ac:dyDescent="0.2">
      <c r="A991" s="266"/>
      <c r="B991" s="267"/>
      <c r="C991" s="267"/>
      <c r="D991" s="157"/>
      <c r="E991" s="268"/>
      <c r="F991" s="269"/>
      <c r="G991" s="270"/>
      <c r="H991" s="270"/>
      <c r="I991" s="270"/>
      <c r="J991" s="271" t="str">
        <f>IF(ISBLANK(CertifiedCrop[[#This Row],[1. Identifiant interne d’exploitation agricole*]]),"",IF(ISERROR(MATCH(CertifiedCrop[[#This Row],[1. Identifiant interne d’exploitation agricole*]],GroupMember[1. Identifiant interne d’exploitation agricole*],0)),FALSE,TRUE))</f>
        <v/>
      </c>
      <c r="K991" s="271" t="str">
        <f t="array" ref="K991">IF(ISBLANK(CertifiedCrop[[#This Row],[2. Produit agricole certifié*]]),"",IF(ISERROR(MATCH(1,(#REF!=CertifiedCrop[[#This Row],[2. Produit agricole certifié*]])*(#REF!=CertifiedCrop[[#This Row],[3. Variété**]]),0)),FALSE,TRUE))</f>
        <v/>
      </c>
      <c r="L991" s="21" t="str">
        <f t="shared" si="41"/>
        <v/>
      </c>
      <c r="M991" s="59" t="str">
        <f t="shared" si="42"/>
        <v/>
      </c>
      <c r="N991" s="272" t="str">
        <f t="shared" si="43"/>
        <v/>
      </c>
      <c r="O991" s="60" t="str">
        <f t="shared" si="44"/>
        <v/>
      </c>
      <c r="P991" s="60" t="str">
        <f t="shared" si="45"/>
        <v/>
      </c>
      <c r="Q991" s="9" t="str">
        <f ca="1">IFERROR((VLOOKUP(A991,GM_Table,8,FALSE)-SUMIFS(D:D,A:A,A991,B:B,B991,C:C,C991)),"")</f>
        <v/>
      </c>
      <c r="R991" s="9" t="str">
        <f ca="1">IFERROR(CONCATENATE(VLOOKUP(A991,GM_Table,12,FALSE)," ",(VLOOKUP(A991,GM_Table,13,FALSE))),"")</f>
        <v/>
      </c>
    </row>
    <row r="992" spans="1:18" ht="15" x14ac:dyDescent="0.2">
      <c r="A992" s="266"/>
      <c r="B992" s="267"/>
      <c r="C992" s="267"/>
      <c r="D992" s="157"/>
      <c r="E992" s="268"/>
      <c r="F992" s="269"/>
      <c r="G992" s="270"/>
      <c r="H992" s="270"/>
      <c r="I992" s="270"/>
      <c r="J992" s="271" t="str">
        <f>IF(ISBLANK(CertifiedCrop[[#This Row],[1. Identifiant interne d’exploitation agricole*]]),"",IF(ISERROR(MATCH(CertifiedCrop[[#This Row],[1. Identifiant interne d’exploitation agricole*]],GroupMember[1. Identifiant interne d’exploitation agricole*],0)),FALSE,TRUE))</f>
        <v/>
      </c>
      <c r="K992" s="271" t="str">
        <f t="array" ref="K992">IF(ISBLANK(CertifiedCrop[[#This Row],[2. Produit agricole certifié*]]),"",IF(ISERROR(MATCH(1,(#REF!=CertifiedCrop[[#This Row],[2. Produit agricole certifié*]])*(#REF!=CertifiedCrop[[#This Row],[3. Variété**]]),0)),FALSE,TRUE))</f>
        <v/>
      </c>
      <c r="L992" s="21" t="str">
        <f t="shared" si="41"/>
        <v/>
      </c>
      <c r="M992" s="59" t="str">
        <f t="shared" si="42"/>
        <v/>
      </c>
      <c r="N992" s="272" t="str">
        <f t="shared" si="43"/>
        <v/>
      </c>
      <c r="O992" s="60" t="str">
        <f t="shared" si="44"/>
        <v/>
      </c>
      <c r="P992" s="60" t="str">
        <f t="shared" si="45"/>
        <v/>
      </c>
      <c r="Q992" s="9" t="str">
        <f ca="1">IFERROR((VLOOKUP(A992,GM_Table,8,FALSE)-SUMIFS(D:D,A:A,A992,B:B,B992,C:C,C992)),"")</f>
        <v/>
      </c>
      <c r="R992" s="9" t="str">
        <f ca="1">IFERROR(CONCATENATE(VLOOKUP(A992,GM_Table,12,FALSE)," ",(VLOOKUP(A992,GM_Table,13,FALSE))),"")</f>
        <v/>
      </c>
    </row>
    <row r="993" spans="1:18" ht="15" x14ac:dyDescent="0.2">
      <c r="A993" s="266"/>
      <c r="B993" s="267"/>
      <c r="C993" s="267"/>
      <c r="D993" s="157"/>
      <c r="E993" s="268"/>
      <c r="F993" s="269"/>
      <c r="G993" s="270"/>
      <c r="H993" s="270"/>
      <c r="I993" s="270"/>
      <c r="J993" s="271" t="str">
        <f>IF(ISBLANK(CertifiedCrop[[#This Row],[1. Identifiant interne d’exploitation agricole*]]),"",IF(ISERROR(MATCH(CertifiedCrop[[#This Row],[1. Identifiant interne d’exploitation agricole*]],GroupMember[1. Identifiant interne d’exploitation agricole*],0)),FALSE,TRUE))</f>
        <v/>
      </c>
      <c r="K993" s="271" t="str">
        <f t="array" ref="K993">IF(ISBLANK(CertifiedCrop[[#This Row],[2. Produit agricole certifié*]]),"",IF(ISERROR(MATCH(1,(#REF!=CertifiedCrop[[#This Row],[2. Produit agricole certifié*]])*(#REF!=CertifiedCrop[[#This Row],[3. Variété**]]),0)),FALSE,TRUE))</f>
        <v/>
      </c>
      <c r="L993" s="21" t="str">
        <f t="shared" si="41"/>
        <v/>
      </c>
      <c r="M993" s="59" t="str">
        <f t="shared" si="42"/>
        <v/>
      </c>
      <c r="N993" s="272" t="str">
        <f t="shared" si="43"/>
        <v/>
      </c>
      <c r="O993" s="60" t="str">
        <f t="shared" si="44"/>
        <v/>
      </c>
      <c r="P993" s="60" t="str">
        <f t="shared" si="45"/>
        <v/>
      </c>
      <c r="Q993" s="9" t="str">
        <f ca="1">IFERROR((VLOOKUP(A993,GM_Table,8,FALSE)-SUMIFS(D:D,A:A,A993,B:B,B993,C:C,C993)),"")</f>
        <v/>
      </c>
      <c r="R993" s="9" t="str">
        <f ca="1">IFERROR(CONCATENATE(VLOOKUP(A993,GM_Table,12,FALSE)," ",(VLOOKUP(A993,GM_Table,13,FALSE))),"")</f>
        <v/>
      </c>
    </row>
    <row r="994" spans="1:18" ht="15" x14ac:dyDescent="0.2">
      <c r="A994" s="266"/>
      <c r="B994" s="267"/>
      <c r="C994" s="267"/>
      <c r="D994" s="157"/>
      <c r="E994" s="268"/>
      <c r="F994" s="269"/>
      <c r="G994" s="270"/>
      <c r="H994" s="270"/>
      <c r="I994" s="270"/>
      <c r="J994" s="271" t="str">
        <f>IF(ISBLANK(CertifiedCrop[[#This Row],[1. Identifiant interne d’exploitation agricole*]]),"",IF(ISERROR(MATCH(CertifiedCrop[[#This Row],[1. Identifiant interne d’exploitation agricole*]],GroupMember[1. Identifiant interne d’exploitation agricole*],0)),FALSE,TRUE))</f>
        <v/>
      </c>
      <c r="K994" s="271" t="str">
        <f t="array" ref="K994">IF(ISBLANK(CertifiedCrop[[#This Row],[2. Produit agricole certifié*]]),"",IF(ISERROR(MATCH(1,(#REF!=CertifiedCrop[[#This Row],[2. Produit agricole certifié*]])*(#REF!=CertifiedCrop[[#This Row],[3. Variété**]]),0)),FALSE,TRUE))</f>
        <v/>
      </c>
      <c r="L994" s="21" t="str">
        <f t="shared" si="41"/>
        <v/>
      </c>
      <c r="M994" s="59" t="str">
        <f t="shared" si="42"/>
        <v/>
      </c>
      <c r="N994" s="272" t="str">
        <f t="shared" si="43"/>
        <v/>
      </c>
      <c r="O994" s="60" t="str">
        <f t="shared" si="44"/>
        <v/>
      </c>
      <c r="P994" s="60" t="str">
        <f t="shared" si="45"/>
        <v/>
      </c>
      <c r="Q994" s="9" t="str">
        <f ca="1">IFERROR((VLOOKUP(A994,GM_Table,8,FALSE)-SUMIFS(D:D,A:A,A994,B:B,B994,C:C,C994)),"")</f>
        <v/>
      </c>
      <c r="R994" s="9" t="str">
        <f ca="1">IFERROR(CONCATENATE(VLOOKUP(A994,GM_Table,12,FALSE)," ",(VLOOKUP(A994,GM_Table,13,FALSE))),"")</f>
        <v/>
      </c>
    </row>
    <row r="995" spans="1:18" ht="15" x14ac:dyDescent="0.2">
      <c r="A995" s="266"/>
      <c r="B995" s="267"/>
      <c r="C995" s="267"/>
      <c r="D995" s="157"/>
      <c r="E995" s="268"/>
      <c r="F995" s="269"/>
      <c r="G995" s="270"/>
      <c r="H995" s="270"/>
      <c r="I995" s="270"/>
      <c r="J995" s="271" t="str">
        <f>IF(ISBLANK(CertifiedCrop[[#This Row],[1. Identifiant interne d’exploitation agricole*]]),"",IF(ISERROR(MATCH(CertifiedCrop[[#This Row],[1. Identifiant interne d’exploitation agricole*]],GroupMember[1. Identifiant interne d’exploitation agricole*],0)),FALSE,TRUE))</f>
        <v/>
      </c>
      <c r="K995" s="271" t="str">
        <f t="array" ref="K995">IF(ISBLANK(CertifiedCrop[[#This Row],[2. Produit agricole certifié*]]),"",IF(ISERROR(MATCH(1,(#REF!=CertifiedCrop[[#This Row],[2. Produit agricole certifié*]])*(#REF!=CertifiedCrop[[#This Row],[3. Variété**]]),0)),FALSE,TRUE))</f>
        <v/>
      </c>
      <c r="L995" s="21" t="str">
        <f t="shared" si="41"/>
        <v/>
      </c>
      <c r="M995" s="59" t="str">
        <f t="shared" si="42"/>
        <v/>
      </c>
      <c r="N995" s="272" t="str">
        <f t="shared" si="43"/>
        <v/>
      </c>
      <c r="O995" s="60" t="str">
        <f t="shared" si="44"/>
        <v/>
      </c>
      <c r="P995" s="60" t="str">
        <f t="shared" si="45"/>
        <v/>
      </c>
      <c r="Q995" s="9" t="str">
        <f ca="1">IFERROR((VLOOKUP(A995,GM_Table,8,FALSE)-SUMIFS(D:D,A:A,A995,B:B,B995,C:C,C995)),"")</f>
        <v/>
      </c>
      <c r="R995" s="9" t="str">
        <f ca="1">IFERROR(CONCATENATE(VLOOKUP(A995,GM_Table,12,FALSE)," ",(VLOOKUP(A995,GM_Table,13,FALSE))),"")</f>
        <v/>
      </c>
    </row>
    <row r="996" spans="1:18" ht="15" x14ac:dyDescent="0.2">
      <c r="A996" s="266"/>
      <c r="B996" s="267"/>
      <c r="C996" s="267"/>
      <c r="D996" s="157"/>
      <c r="E996" s="268"/>
      <c r="F996" s="269"/>
      <c r="G996" s="270"/>
      <c r="H996" s="270"/>
      <c r="I996" s="270"/>
      <c r="J996" s="271" t="str">
        <f>IF(ISBLANK(CertifiedCrop[[#This Row],[1. Identifiant interne d’exploitation agricole*]]),"",IF(ISERROR(MATCH(CertifiedCrop[[#This Row],[1. Identifiant interne d’exploitation agricole*]],GroupMember[1. Identifiant interne d’exploitation agricole*],0)),FALSE,TRUE))</f>
        <v/>
      </c>
      <c r="K996" s="271" t="str">
        <f t="array" ref="K996">IF(ISBLANK(CertifiedCrop[[#This Row],[2. Produit agricole certifié*]]),"",IF(ISERROR(MATCH(1,(#REF!=CertifiedCrop[[#This Row],[2. Produit agricole certifié*]])*(#REF!=CertifiedCrop[[#This Row],[3. Variété**]]),0)),FALSE,TRUE))</f>
        <v/>
      </c>
      <c r="L996" s="21" t="str">
        <f t="shared" si="41"/>
        <v/>
      </c>
      <c r="M996" s="59" t="str">
        <f t="shared" si="42"/>
        <v/>
      </c>
      <c r="N996" s="272" t="str">
        <f t="shared" si="43"/>
        <v/>
      </c>
      <c r="O996" s="60" t="str">
        <f t="shared" si="44"/>
        <v/>
      </c>
      <c r="P996" s="60" t="str">
        <f t="shared" si="45"/>
        <v/>
      </c>
      <c r="Q996" s="9" t="str">
        <f ca="1">IFERROR((VLOOKUP(A996,GM_Table,8,FALSE)-SUMIFS(D:D,A:A,A996,B:B,B996,C:C,C996)),"")</f>
        <v/>
      </c>
      <c r="R996" s="9" t="str">
        <f ca="1">IFERROR(CONCATENATE(VLOOKUP(A996,GM_Table,12,FALSE)," ",(VLOOKUP(A996,GM_Table,13,FALSE))),"")</f>
        <v/>
      </c>
    </row>
    <row r="997" spans="1:18" ht="15" x14ac:dyDescent="0.2">
      <c r="A997" s="266"/>
      <c r="B997" s="267"/>
      <c r="C997" s="267"/>
      <c r="D997" s="157"/>
      <c r="E997" s="268"/>
      <c r="F997" s="269"/>
      <c r="G997" s="270"/>
      <c r="H997" s="270"/>
      <c r="I997" s="270"/>
      <c r="J997" s="271" t="str">
        <f>IF(ISBLANK(CertifiedCrop[[#This Row],[1. Identifiant interne d’exploitation agricole*]]),"",IF(ISERROR(MATCH(CertifiedCrop[[#This Row],[1. Identifiant interne d’exploitation agricole*]],GroupMember[1. Identifiant interne d’exploitation agricole*],0)),FALSE,TRUE))</f>
        <v/>
      </c>
      <c r="K997" s="271" t="str">
        <f t="array" ref="K997">IF(ISBLANK(CertifiedCrop[[#This Row],[2. Produit agricole certifié*]]),"",IF(ISERROR(MATCH(1,(#REF!=CertifiedCrop[[#This Row],[2. Produit agricole certifié*]])*(#REF!=CertifiedCrop[[#This Row],[3. Variété**]]),0)),FALSE,TRUE))</f>
        <v/>
      </c>
      <c r="L997" s="21" t="str">
        <f t="shared" si="41"/>
        <v/>
      </c>
      <c r="M997" s="59" t="str">
        <f t="shared" si="42"/>
        <v/>
      </c>
      <c r="N997" s="272" t="str">
        <f t="shared" si="43"/>
        <v/>
      </c>
      <c r="O997" s="60" t="str">
        <f t="shared" si="44"/>
        <v/>
      </c>
      <c r="P997" s="60" t="str">
        <f t="shared" si="45"/>
        <v/>
      </c>
      <c r="Q997" s="9" t="str">
        <f ca="1">IFERROR((VLOOKUP(A997,GM_Table,8,FALSE)-SUMIFS(D:D,A:A,A997,B:B,B997,C:C,C997)),"")</f>
        <v/>
      </c>
      <c r="R997" s="9" t="str">
        <f ca="1">IFERROR(CONCATENATE(VLOOKUP(A997,GM_Table,12,FALSE)," ",(VLOOKUP(A997,GM_Table,13,FALSE))),"")</f>
        <v/>
      </c>
    </row>
    <row r="998" spans="1:18" ht="15" x14ac:dyDescent="0.2">
      <c r="A998" s="266"/>
      <c r="B998" s="267"/>
      <c r="C998" s="267"/>
      <c r="D998" s="157"/>
      <c r="E998" s="268"/>
      <c r="F998" s="269"/>
      <c r="G998" s="270"/>
      <c r="H998" s="270"/>
      <c r="I998" s="270"/>
      <c r="J998" s="271" t="str">
        <f>IF(ISBLANK(CertifiedCrop[[#This Row],[1. Identifiant interne d’exploitation agricole*]]),"",IF(ISERROR(MATCH(CertifiedCrop[[#This Row],[1. Identifiant interne d’exploitation agricole*]],GroupMember[1. Identifiant interne d’exploitation agricole*],0)),FALSE,TRUE))</f>
        <v/>
      </c>
      <c r="K998" s="271" t="str">
        <f t="array" ref="K998">IF(ISBLANK(CertifiedCrop[[#This Row],[2. Produit agricole certifié*]]),"",IF(ISERROR(MATCH(1,(#REF!=CertifiedCrop[[#This Row],[2. Produit agricole certifié*]])*(#REF!=CertifiedCrop[[#This Row],[3. Variété**]]),0)),FALSE,TRUE))</f>
        <v/>
      </c>
      <c r="L998" s="21" t="str">
        <f t="shared" si="41"/>
        <v/>
      </c>
      <c r="M998" s="59" t="str">
        <f t="shared" si="42"/>
        <v/>
      </c>
      <c r="N998" s="272" t="str">
        <f t="shared" si="43"/>
        <v/>
      </c>
      <c r="O998" s="60" t="str">
        <f t="shared" si="44"/>
        <v/>
      </c>
      <c r="P998" s="60" t="str">
        <f t="shared" si="45"/>
        <v/>
      </c>
      <c r="Q998" s="9" t="str">
        <f ca="1">IFERROR((VLOOKUP(A998,GM_Table,8,FALSE)-SUMIFS(D:D,A:A,A998,B:B,B998,C:C,C998)),"")</f>
        <v/>
      </c>
      <c r="R998" s="9" t="str">
        <f ca="1">IFERROR(CONCATENATE(VLOOKUP(A998,GM_Table,12,FALSE)," ",(VLOOKUP(A998,GM_Table,13,FALSE))),"")</f>
        <v/>
      </c>
    </row>
    <row r="999" spans="1:18" ht="15" x14ac:dyDescent="0.2">
      <c r="A999" s="266"/>
      <c r="B999" s="267"/>
      <c r="C999" s="267"/>
      <c r="D999" s="157"/>
      <c r="E999" s="268"/>
      <c r="F999" s="269"/>
      <c r="G999" s="270"/>
      <c r="H999" s="270"/>
      <c r="I999" s="270"/>
      <c r="J999" s="271" t="str">
        <f>IF(ISBLANK(CertifiedCrop[[#This Row],[1. Identifiant interne d’exploitation agricole*]]),"",IF(ISERROR(MATCH(CertifiedCrop[[#This Row],[1. Identifiant interne d’exploitation agricole*]],GroupMember[1. Identifiant interne d’exploitation agricole*],0)),FALSE,TRUE))</f>
        <v/>
      </c>
      <c r="K999" s="271" t="str">
        <f t="array" ref="K999">IF(ISBLANK(CertifiedCrop[[#This Row],[2. Produit agricole certifié*]]),"",IF(ISERROR(MATCH(1,(#REF!=CertifiedCrop[[#This Row],[2. Produit agricole certifié*]])*(#REF!=CertifiedCrop[[#This Row],[3. Variété**]]),0)),FALSE,TRUE))</f>
        <v/>
      </c>
      <c r="L999" s="21" t="str">
        <f t="shared" si="41"/>
        <v/>
      </c>
      <c r="M999" s="59" t="str">
        <f t="shared" si="42"/>
        <v/>
      </c>
      <c r="N999" s="272" t="str">
        <f t="shared" si="43"/>
        <v/>
      </c>
      <c r="O999" s="60" t="str">
        <f t="shared" si="44"/>
        <v/>
      </c>
      <c r="P999" s="60" t="str">
        <f t="shared" si="45"/>
        <v/>
      </c>
      <c r="Q999" s="9" t="str">
        <f ca="1">IFERROR((VLOOKUP(A999,GM_Table,8,FALSE)-SUMIFS(D:D,A:A,A999,B:B,B999,C:C,C999)),"")</f>
        <v/>
      </c>
      <c r="R999" s="9" t="str">
        <f ca="1">IFERROR(CONCATENATE(VLOOKUP(A999,GM_Table,12,FALSE)," ",(VLOOKUP(A999,GM_Table,13,FALSE))),"")</f>
        <v/>
      </c>
    </row>
    <row r="1000" spans="1:18" ht="15" x14ac:dyDescent="0.2">
      <c r="A1000" s="266"/>
      <c r="B1000" s="267"/>
      <c r="C1000" s="267"/>
      <c r="D1000" s="157"/>
      <c r="E1000" s="268"/>
      <c r="F1000" s="269"/>
      <c r="G1000" s="270"/>
      <c r="H1000" s="270"/>
      <c r="I1000" s="270"/>
      <c r="J1000" s="271" t="str">
        <f>IF(ISBLANK(CertifiedCrop[[#This Row],[1. Identifiant interne d’exploitation agricole*]]),"",IF(ISERROR(MATCH(CertifiedCrop[[#This Row],[1. Identifiant interne d’exploitation agricole*]],GroupMember[1. Identifiant interne d’exploitation agricole*],0)),FALSE,TRUE))</f>
        <v/>
      </c>
      <c r="K1000" s="271" t="str">
        <f t="array" ref="K1000">IF(ISBLANK(CertifiedCrop[[#This Row],[2. Produit agricole certifié*]]),"",IF(ISERROR(MATCH(1,(#REF!=CertifiedCrop[[#This Row],[2. Produit agricole certifié*]])*(#REF!=CertifiedCrop[[#This Row],[3. Variété**]]),0)),FALSE,TRUE))</f>
        <v/>
      </c>
      <c r="L1000" s="21" t="str">
        <f t="shared" si="41"/>
        <v/>
      </c>
      <c r="M1000" s="59" t="str">
        <f t="shared" si="42"/>
        <v/>
      </c>
      <c r="N1000" s="272" t="str">
        <f t="shared" si="43"/>
        <v/>
      </c>
      <c r="O1000" s="60" t="str">
        <f t="shared" si="44"/>
        <v/>
      </c>
      <c r="P1000" s="60" t="str">
        <f t="shared" si="45"/>
        <v/>
      </c>
      <c r="Q1000" s="9" t="str">
        <f ca="1">IFERROR((VLOOKUP(A1000,GM_Table,8,FALSE)-SUMIFS(D:D,A:A,A1000,B:B,B1000,C:C,C1000)),"")</f>
        <v/>
      </c>
      <c r="R1000" s="9" t="str">
        <f ca="1">IFERROR(CONCATENATE(VLOOKUP(A1000,GM_Table,12,FALSE)," ",(VLOOKUP(A1000,GM_Table,13,FALSE))),"")</f>
        <v/>
      </c>
    </row>
    <row r="1001" spans="1:18" ht="15" x14ac:dyDescent="0.2">
      <c r="A1001" s="266"/>
      <c r="B1001" s="267"/>
      <c r="C1001" s="267"/>
      <c r="D1001" s="157"/>
      <c r="E1001" s="268"/>
      <c r="F1001" s="269"/>
      <c r="G1001" s="270"/>
      <c r="H1001" s="270"/>
      <c r="I1001" s="270"/>
      <c r="J1001" s="271" t="str">
        <f>IF(ISBLANK(CertifiedCrop[[#This Row],[1. Identifiant interne d’exploitation agricole*]]),"",IF(ISERROR(MATCH(CertifiedCrop[[#This Row],[1. Identifiant interne d’exploitation agricole*]],GroupMember[1. Identifiant interne d’exploitation agricole*],0)),FALSE,TRUE))</f>
        <v/>
      </c>
      <c r="K1001" s="271" t="str">
        <f t="array" ref="K1001">IF(ISBLANK(CertifiedCrop[[#This Row],[2. Produit agricole certifié*]]),"",IF(ISERROR(MATCH(1,(#REF!=CertifiedCrop[[#This Row],[2. Produit agricole certifié*]])*(#REF!=CertifiedCrop[[#This Row],[3. Variété**]]),0)),FALSE,TRUE))</f>
        <v/>
      </c>
      <c r="L1001" s="21" t="str">
        <f t="shared" si="41"/>
        <v/>
      </c>
      <c r="M1001" s="59" t="str">
        <f t="shared" si="42"/>
        <v/>
      </c>
      <c r="N1001" s="272" t="str">
        <f t="shared" si="43"/>
        <v/>
      </c>
      <c r="O1001" s="60" t="str">
        <f t="shared" si="44"/>
        <v/>
      </c>
      <c r="P1001" s="60" t="str">
        <f t="shared" si="45"/>
        <v/>
      </c>
      <c r="Q1001" s="9" t="str">
        <f ca="1">IFERROR((VLOOKUP(A1001,GM_Table,8,FALSE)-SUMIFS(D:D,A:A,A1001,B:B,B1001,C:C,C1001)),"")</f>
        <v/>
      </c>
      <c r="R1001" s="9" t="str">
        <f ca="1">IFERROR(CONCATENATE(VLOOKUP(A1001,GM_Table,12,FALSE)," ",(VLOOKUP(A1001,GM_Table,13,FALSE))),"")</f>
        <v/>
      </c>
    </row>
    <row r="1002" spans="1:18" ht="15" x14ac:dyDescent="0.2">
      <c r="A1002" s="266"/>
      <c r="B1002" s="267"/>
      <c r="C1002" s="267"/>
      <c r="D1002" s="157"/>
      <c r="E1002" s="268"/>
      <c r="F1002" s="269"/>
      <c r="G1002" s="270"/>
      <c r="H1002" s="270"/>
      <c r="I1002" s="270"/>
      <c r="J1002" s="271" t="str">
        <f>IF(ISBLANK(CertifiedCrop[[#This Row],[1. Identifiant interne d’exploitation agricole*]]),"",IF(ISERROR(MATCH(CertifiedCrop[[#This Row],[1. Identifiant interne d’exploitation agricole*]],GroupMember[1. Identifiant interne d’exploitation agricole*],0)),FALSE,TRUE))</f>
        <v/>
      </c>
      <c r="K1002" s="271" t="str">
        <f t="array" ref="K1002">IF(ISBLANK(CertifiedCrop[[#This Row],[2. Produit agricole certifié*]]),"",IF(ISERROR(MATCH(1,(#REF!=CertifiedCrop[[#This Row],[2. Produit agricole certifié*]])*(#REF!=CertifiedCrop[[#This Row],[3. Variété**]]),0)),FALSE,TRUE))</f>
        <v/>
      </c>
      <c r="L1002" s="21" t="str">
        <f t="shared" si="41"/>
        <v/>
      </c>
      <c r="M1002" s="59" t="str">
        <f t="shared" si="42"/>
        <v/>
      </c>
      <c r="N1002" s="272" t="str">
        <f t="shared" si="43"/>
        <v/>
      </c>
      <c r="O1002" s="60" t="str">
        <f t="shared" si="44"/>
        <v/>
      </c>
      <c r="P1002" s="60" t="str">
        <f t="shared" si="45"/>
        <v/>
      </c>
      <c r="Q1002" s="9" t="str">
        <f ca="1">IFERROR((VLOOKUP(A1002,GM_Table,8,FALSE)-SUMIFS(D:D,A:A,A1002,B:B,B1002,C:C,C1002)),"")</f>
        <v/>
      </c>
      <c r="R1002" s="9" t="str">
        <f ca="1">IFERROR(CONCATENATE(VLOOKUP(A1002,GM_Table,12,FALSE)," ",(VLOOKUP(A1002,GM_Table,13,FALSE))),"")</f>
        <v/>
      </c>
    </row>
    <row r="1003" spans="1:18" ht="15" x14ac:dyDescent="0.2">
      <c r="A1003" s="266"/>
      <c r="B1003" s="267"/>
      <c r="C1003" s="267"/>
      <c r="D1003" s="157"/>
      <c r="E1003" s="268"/>
      <c r="F1003" s="269"/>
      <c r="G1003" s="270"/>
      <c r="H1003" s="270"/>
      <c r="I1003" s="270"/>
      <c r="J1003" s="271" t="str">
        <f>IF(ISBLANK(CertifiedCrop[[#This Row],[1. Identifiant interne d’exploitation agricole*]]),"",IF(ISERROR(MATCH(CertifiedCrop[[#This Row],[1. Identifiant interne d’exploitation agricole*]],GroupMember[1. Identifiant interne d’exploitation agricole*],0)),FALSE,TRUE))</f>
        <v/>
      </c>
      <c r="K1003" s="271" t="str">
        <f t="array" ref="K1003">IF(ISBLANK(CertifiedCrop[[#This Row],[2. Produit agricole certifié*]]),"",IF(ISERROR(MATCH(1,(#REF!=CertifiedCrop[[#This Row],[2. Produit agricole certifié*]])*(#REF!=CertifiedCrop[[#This Row],[3. Variété**]]),0)),FALSE,TRUE))</f>
        <v/>
      </c>
      <c r="L1003" s="21" t="str">
        <f t="shared" si="41"/>
        <v/>
      </c>
      <c r="M1003" s="59" t="str">
        <f t="shared" si="42"/>
        <v/>
      </c>
      <c r="N1003" s="272" t="str">
        <f t="shared" si="43"/>
        <v/>
      </c>
      <c r="O1003" s="60" t="str">
        <f t="shared" si="44"/>
        <v/>
      </c>
      <c r="P1003" s="60" t="str">
        <f t="shared" si="45"/>
        <v/>
      </c>
      <c r="Q1003" s="9" t="str">
        <f ca="1">IFERROR((VLOOKUP(A1003,GM_Table,8,FALSE)-SUMIFS(D:D,A:A,A1003,B:B,B1003,C:C,C1003)),"")</f>
        <v/>
      </c>
      <c r="R1003" s="9" t="str">
        <f ca="1">IFERROR(CONCATENATE(VLOOKUP(A1003,GM_Table,12,FALSE)," ",(VLOOKUP(A1003,GM_Table,13,FALSE))),"")</f>
        <v/>
      </c>
    </row>
    <row r="1004" spans="1:18" ht="15" x14ac:dyDescent="0.2">
      <c r="A1004" s="266"/>
      <c r="B1004" s="267"/>
      <c r="C1004" s="267"/>
      <c r="D1004" s="157"/>
      <c r="E1004" s="268"/>
      <c r="F1004" s="269"/>
      <c r="G1004" s="270"/>
      <c r="H1004" s="270"/>
      <c r="I1004" s="270"/>
      <c r="J1004" s="271" t="str">
        <f>IF(ISBLANK(CertifiedCrop[[#This Row],[1. Identifiant interne d’exploitation agricole*]]),"",IF(ISERROR(MATCH(CertifiedCrop[[#This Row],[1. Identifiant interne d’exploitation agricole*]],GroupMember[1. Identifiant interne d’exploitation agricole*],0)),FALSE,TRUE))</f>
        <v/>
      </c>
      <c r="K1004" s="271" t="str">
        <f t="array" ref="K1004">IF(ISBLANK(CertifiedCrop[[#This Row],[2. Produit agricole certifié*]]),"",IF(ISERROR(MATCH(1,(#REF!=CertifiedCrop[[#This Row],[2. Produit agricole certifié*]])*(#REF!=CertifiedCrop[[#This Row],[3. Variété**]]),0)),FALSE,TRUE))</f>
        <v/>
      </c>
      <c r="L1004" s="21" t="str">
        <f t="shared" si="41"/>
        <v/>
      </c>
      <c r="M1004" s="59" t="str">
        <f t="shared" si="42"/>
        <v/>
      </c>
      <c r="N1004" s="272" t="str">
        <f t="shared" si="43"/>
        <v/>
      </c>
      <c r="O1004" s="60" t="str">
        <f t="shared" si="44"/>
        <v/>
      </c>
      <c r="P1004" s="60" t="str">
        <f t="shared" si="45"/>
        <v/>
      </c>
      <c r="Q1004" s="9" t="str">
        <f ca="1">IFERROR((VLOOKUP(A1004,GM_Table,8,FALSE)-SUMIFS(D:D,A:A,A1004,B:B,B1004,C:C,C1004)),"")</f>
        <v/>
      </c>
      <c r="R1004" s="9" t="str">
        <f ca="1">IFERROR(CONCATENATE(VLOOKUP(A1004,GM_Table,12,FALSE)," ",(VLOOKUP(A1004,GM_Table,13,FALSE))),"")</f>
        <v/>
      </c>
    </row>
    <row r="1005" spans="1:18" ht="15" x14ac:dyDescent="0.2">
      <c r="A1005" s="266"/>
      <c r="B1005" s="267"/>
      <c r="C1005" s="267"/>
      <c r="D1005" s="157"/>
      <c r="E1005" s="268"/>
      <c r="F1005" s="269"/>
      <c r="G1005" s="270"/>
      <c r="H1005" s="270"/>
      <c r="I1005" s="270"/>
      <c r="J1005" s="271" t="str">
        <f>IF(ISBLANK(CertifiedCrop[[#This Row],[1. Identifiant interne d’exploitation agricole*]]),"",IF(ISERROR(MATCH(CertifiedCrop[[#This Row],[1. Identifiant interne d’exploitation agricole*]],GroupMember[1. Identifiant interne d’exploitation agricole*],0)),FALSE,TRUE))</f>
        <v/>
      </c>
      <c r="K1005" s="271" t="str">
        <f t="array" ref="K1005">IF(ISBLANK(CertifiedCrop[[#This Row],[2. Produit agricole certifié*]]),"",IF(ISERROR(MATCH(1,(#REF!=CertifiedCrop[[#This Row],[2. Produit agricole certifié*]])*(#REF!=CertifiedCrop[[#This Row],[3. Variété**]]),0)),FALSE,TRUE))</f>
        <v/>
      </c>
      <c r="L1005" s="21" t="str">
        <f t="shared" si="41"/>
        <v/>
      </c>
      <c r="M1005" s="59" t="str">
        <f t="shared" si="42"/>
        <v/>
      </c>
      <c r="N1005" s="272" t="str">
        <f t="shared" si="43"/>
        <v/>
      </c>
      <c r="O1005" s="60" t="str">
        <f t="shared" si="44"/>
        <v/>
      </c>
      <c r="P1005" s="60" t="str">
        <f t="shared" si="45"/>
        <v/>
      </c>
      <c r="Q1005" s="9" t="str">
        <f ca="1">IFERROR((VLOOKUP(A1005,GM_Table,8,FALSE)-SUMIFS(D:D,A:A,A1005,B:B,B1005,C:C,C1005)),"")</f>
        <v/>
      </c>
      <c r="R1005" s="9" t="str">
        <f ca="1">IFERROR(CONCATENATE(VLOOKUP(A1005,GM_Table,12,FALSE)," ",(VLOOKUP(A1005,GM_Table,13,FALSE))),"")</f>
        <v/>
      </c>
    </row>
    <row r="1006" spans="1:18" ht="15" x14ac:dyDescent="0.2">
      <c r="A1006" s="266"/>
      <c r="B1006" s="267"/>
      <c r="C1006" s="267"/>
      <c r="D1006" s="157"/>
      <c r="E1006" s="268"/>
      <c r="F1006" s="269"/>
      <c r="G1006" s="270"/>
      <c r="H1006" s="270"/>
      <c r="I1006" s="270"/>
      <c r="J1006" s="271" t="str">
        <f>IF(ISBLANK(CertifiedCrop[[#This Row],[1. Identifiant interne d’exploitation agricole*]]),"",IF(ISERROR(MATCH(CertifiedCrop[[#This Row],[1. Identifiant interne d’exploitation agricole*]],GroupMember[1. Identifiant interne d’exploitation agricole*],0)),FALSE,TRUE))</f>
        <v/>
      </c>
      <c r="K1006" s="271" t="str">
        <f t="array" ref="K1006">IF(ISBLANK(CertifiedCrop[[#This Row],[2. Produit agricole certifié*]]),"",IF(ISERROR(MATCH(1,(#REF!=CertifiedCrop[[#This Row],[2. Produit agricole certifié*]])*(#REF!=CertifiedCrop[[#This Row],[3. Variété**]]),0)),FALSE,TRUE))</f>
        <v/>
      </c>
      <c r="L1006" s="21" t="str">
        <f t="shared" si="41"/>
        <v/>
      </c>
      <c r="M1006" s="59" t="str">
        <f t="shared" si="42"/>
        <v/>
      </c>
      <c r="N1006" s="272" t="str">
        <f t="shared" si="43"/>
        <v/>
      </c>
      <c r="O1006" s="60" t="str">
        <f t="shared" si="44"/>
        <v/>
      </c>
      <c r="P1006" s="60" t="str">
        <f t="shared" si="45"/>
        <v/>
      </c>
      <c r="Q1006" s="9" t="str">
        <f ca="1">IFERROR((VLOOKUP(A1006,GM_Table,8,FALSE)-SUMIFS(D:D,A:A,A1006,B:B,B1006,C:C,C1006)),"")</f>
        <v/>
      </c>
      <c r="R1006" s="9" t="str">
        <f ca="1">IFERROR(CONCATENATE(VLOOKUP(A1006,GM_Table,12,FALSE)," ",(VLOOKUP(A1006,GM_Table,13,FALSE))),"")</f>
        <v/>
      </c>
    </row>
    <row r="1007" spans="1:18" ht="15" x14ac:dyDescent="0.2">
      <c r="A1007" s="266"/>
      <c r="B1007" s="267"/>
      <c r="C1007" s="267"/>
      <c r="D1007" s="157"/>
      <c r="E1007" s="268"/>
      <c r="F1007" s="269"/>
      <c r="G1007" s="270"/>
      <c r="H1007" s="270"/>
      <c r="I1007" s="270"/>
      <c r="J1007" s="271" t="str">
        <f>IF(ISBLANK(CertifiedCrop[[#This Row],[1. Identifiant interne d’exploitation agricole*]]),"",IF(ISERROR(MATCH(CertifiedCrop[[#This Row],[1. Identifiant interne d’exploitation agricole*]],GroupMember[1. Identifiant interne d’exploitation agricole*],0)),FALSE,TRUE))</f>
        <v/>
      </c>
      <c r="K1007" s="271" t="str">
        <f t="array" ref="K1007">IF(ISBLANK(CertifiedCrop[[#This Row],[2. Produit agricole certifié*]]),"",IF(ISERROR(MATCH(1,(#REF!=CertifiedCrop[[#This Row],[2. Produit agricole certifié*]])*(#REF!=CertifiedCrop[[#This Row],[3. Variété**]]),0)),FALSE,TRUE))</f>
        <v/>
      </c>
      <c r="L1007" s="21" t="str">
        <f t="shared" si="41"/>
        <v/>
      </c>
      <c r="M1007" s="59" t="str">
        <f t="shared" si="42"/>
        <v/>
      </c>
      <c r="N1007" s="272" t="str">
        <f t="shared" si="43"/>
        <v/>
      </c>
      <c r="O1007" s="60" t="str">
        <f t="shared" si="44"/>
        <v/>
      </c>
      <c r="P1007" s="60" t="str">
        <f t="shared" si="45"/>
        <v/>
      </c>
      <c r="Q1007" s="9" t="str">
        <f ca="1">IFERROR((VLOOKUP(A1007,GM_Table,8,FALSE)-SUMIFS(D:D,A:A,A1007,B:B,B1007,C:C,C1007)),"")</f>
        <v/>
      </c>
      <c r="R1007" s="9" t="str">
        <f ca="1">IFERROR(CONCATENATE(VLOOKUP(A1007,GM_Table,12,FALSE)," ",(VLOOKUP(A1007,GM_Table,13,FALSE))),"")</f>
        <v/>
      </c>
    </row>
    <row r="1008" spans="1:18" ht="15" x14ac:dyDescent="0.2">
      <c r="A1008" s="266"/>
      <c r="B1008" s="267"/>
      <c r="C1008" s="267"/>
      <c r="D1008" s="157"/>
      <c r="E1008" s="268"/>
      <c r="F1008" s="269"/>
      <c r="G1008" s="270"/>
      <c r="H1008" s="270"/>
      <c r="I1008" s="270"/>
      <c r="J1008" s="271" t="str">
        <f>IF(ISBLANK(CertifiedCrop[[#This Row],[1. Identifiant interne d’exploitation agricole*]]),"",IF(ISERROR(MATCH(CertifiedCrop[[#This Row],[1. Identifiant interne d’exploitation agricole*]],GroupMember[1. Identifiant interne d’exploitation agricole*],0)),FALSE,TRUE))</f>
        <v/>
      </c>
      <c r="K1008" s="271" t="str">
        <f t="array" ref="K1008">IF(ISBLANK(CertifiedCrop[[#This Row],[2. Produit agricole certifié*]]),"",IF(ISERROR(MATCH(1,(#REF!=CertifiedCrop[[#This Row],[2. Produit agricole certifié*]])*(#REF!=CertifiedCrop[[#This Row],[3. Variété**]]),0)),FALSE,TRUE))</f>
        <v/>
      </c>
      <c r="L1008" s="21" t="str">
        <f t="shared" si="41"/>
        <v/>
      </c>
      <c r="M1008" s="59" t="str">
        <f t="shared" si="42"/>
        <v/>
      </c>
      <c r="N1008" s="272" t="str">
        <f t="shared" si="43"/>
        <v/>
      </c>
      <c r="O1008" s="60" t="str">
        <f t="shared" si="44"/>
        <v/>
      </c>
      <c r="P1008" s="60" t="str">
        <f t="shared" si="45"/>
        <v/>
      </c>
      <c r="Q1008" s="9" t="str">
        <f ca="1">IFERROR((VLOOKUP(A1008,GM_Table,8,FALSE)-SUMIFS(D:D,A:A,A1008,B:B,B1008,C:C,C1008)),"")</f>
        <v/>
      </c>
      <c r="R1008" s="9" t="str">
        <f ca="1">IFERROR(CONCATENATE(VLOOKUP(A1008,GM_Table,12,FALSE)," ",(VLOOKUP(A1008,GM_Table,13,FALSE))),"")</f>
        <v/>
      </c>
    </row>
    <row r="1009" spans="1:18" ht="15" x14ac:dyDescent="0.2">
      <c r="A1009" s="266"/>
      <c r="B1009" s="267"/>
      <c r="C1009" s="267"/>
      <c r="D1009" s="157"/>
      <c r="E1009" s="268"/>
      <c r="F1009" s="269"/>
      <c r="G1009" s="270"/>
      <c r="H1009" s="270"/>
      <c r="I1009" s="270"/>
      <c r="J1009" s="271" t="str">
        <f>IF(ISBLANK(CertifiedCrop[[#This Row],[1. Identifiant interne d’exploitation agricole*]]),"",IF(ISERROR(MATCH(CertifiedCrop[[#This Row],[1. Identifiant interne d’exploitation agricole*]],GroupMember[1. Identifiant interne d’exploitation agricole*],0)),FALSE,TRUE))</f>
        <v/>
      </c>
      <c r="K1009" s="271" t="str">
        <f t="array" ref="K1009">IF(ISBLANK(CertifiedCrop[[#This Row],[2. Produit agricole certifié*]]),"",IF(ISERROR(MATCH(1,(#REF!=CertifiedCrop[[#This Row],[2. Produit agricole certifié*]])*(#REF!=CertifiedCrop[[#This Row],[3. Variété**]]),0)),FALSE,TRUE))</f>
        <v/>
      </c>
      <c r="L1009" s="21" t="str">
        <f t="shared" si="41"/>
        <v/>
      </c>
      <c r="M1009" s="59" t="str">
        <f t="shared" si="42"/>
        <v/>
      </c>
      <c r="N1009" s="272" t="str">
        <f t="shared" si="43"/>
        <v/>
      </c>
      <c r="O1009" s="60" t="str">
        <f t="shared" si="44"/>
        <v/>
      </c>
      <c r="P1009" s="60" t="str">
        <f t="shared" si="45"/>
        <v/>
      </c>
      <c r="Q1009" s="9" t="str">
        <f ca="1">IFERROR((VLOOKUP(A1009,GM_Table,8,FALSE)-SUMIFS(D:D,A:A,A1009,B:B,B1009,C:C,C1009)),"")</f>
        <v/>
      </c>
      <c r="R1009" s="9" t="str">
        <f ca="1">IFERROR(CONCATENATE(VLOOKUP(A1009,GM_Table,12,FALSE)," ",(VLOOKUP(A1009,GM_Table,13,FALSE))),"")</f>
        <v/>
      </c>
    </row>
    <row r="1010" spans="1:18" ht="15" x14ac:dyDescent="0.2">
      <c r="A1010" s="266"/>
      <c r="B1010" s="267"/>
      <c r="C1010" s="267"/>
      <c r="D1010" s="157"/>
      <c r="E1010" s="268"/>
      <c r="F1010" s="269"/>
      <c r="G1010" s="270"/>
      <c r="H1010" s="270"/>
      <c r="I1010" s="270"/>
      <c r="J1010" s="271" t="str">
        <f>IF(ISBLANK(CertifiedCrop[[#This Row],[1. Identifiant interne d’exploitation agricole*]]),"",IF(ISERROR(MATCH(CertifiedCrop[[#This Row],[1. Identifiant interne d’exploitation agricole*]],GroupMember[1. Identifiant interne d’exploitation agricole*],0)),FALSE,TRUE))</f>
        <v/>
      </c>
      <c r="K1010" s="271" t="str">
        <f t="array" ref="K1010">IF(ISBLANK(CertifiedCrop[[#This Row],[2. Produit agricole certifié*]]),"",IF(ISERROR(MATCH(1,(#REF!=CertifiedCrop[[#This Row],[2. Produit agricole certifié*]])*(#REF!=CertifiedCrop[[#This Row],[3. Variété**]]),0)),FALSE,TRUE))</f>
        <v/>
      </c>
      <c r="L1010" s="21" t="str">
        <f t="shared" si="41"/>
        <v/>
      </c>
      <c r="M1010" s="59" t="str">
        <f t="shared" si="42"/>
        <v/>
      </c>
      <c r="N1010" s="272" t="str">
        <f t="shared" si="43"/>
        <v/>
      </c>
      <c r="O1010" s="60" t="str">
        <f t="shared" si="44"/>
        <v/>
      </c>
      <c r="P1010" s="60" t="str">
        <f t="shared" si="45"/>
        <v/>
      </c>
      <c r="Q1010" s="9" t="str">
        <f ca="1">IFERROR((VLOOKUP(A1010,GM_Table,8,FALSE)-SUMIFS(D:D,A:A,A1010,B:B,B1010,C:C,C1010)),"")</f>
        <v/>
      </c>
      <c r="R1010" s="9" t="str">
        <f ca="1">IFERROR(CONCATENATE(VLOOKUP(A1010,GM_Table,12,FALSE)," ",(VLOOKUP(A1010,GM_Table,13,FALSE))),"")</f>
        <v/>
      </c>
    </row>
    <row r="1011" spans="1:18" ht="15" x14ac:dyDescent="0.2">
      <c r="A1011" s="266"/>
      <c r="B1011" s="267"/>
      <c r="C1011" s="267"/>
      <c r="D1011" s="157"/>
      <c r="E1011" s="268"/>
      <c r="F1011" s="269"/>
      <c r="G1011" s="270"/>
      <c r="H1011" s="270"/>
      <c r="I1011" s="270"/>
      <c r="J1011" s="271" t="str">
        <f>IF(ISBLANK(CertifiedCrop[[#This Row],[1. Identifiant interne d’exploitation agricole*]]),"",IF(ISERROR(MATCH(CertifiedCrop[[#This Row],[1. Identifiant interne d’exploitation agricole*]],GroupMember[1. Identifiant interne d’exploitation agricole*],0)),FALSE,TRUE))</f>
        <v/>
      </c>
      <c r="K1011" s="271" t="str">
        <f t="array" ref="K1011">IF(ISBLANK(CertifiedCrop[[#This Row],[2. Produit agricole certifié*]]),"",IF(ISERROR(MATCH(1,(#REF!=CertifiedCrop[[#This Row],[2. Produit agricole certifié*]])*(#REF!=CertifiedCrop[[#This Row],[3. Variété**]]),0)),FALSE,TRUE))</f>
        <v/>
      </c>
      <c r="L1011" s="21" t="str">
        <f t="shared" si="41"/>
        <v/>
      </c>
      <c r="M1011" s="59" t="str">
        <f t="shared" si="42"/>
        <v/>
      </c>
      <c r="N1011" s="272" t="str">
        <f t="shared" si="43"/>
        <v/>
      </c>
      <c r="O1011" s="60" t="str">
        <f t="shared" si="44"/>
        <v/>
      </c>
      <c r="P1011" s="60" t="str">
        <f t="shared" si="45"/>
        <v/>
      </c>
      <c r="Q1011" s="9" t="str">
        <f ca="1">IFERROR((VLOOKUP(A1011,GM_Table,8,FALSE)-SUMIFS(D:D,A:A,A1011,B:B,B1011,C:C,C1011)),"")</f>
        <v/>
      </c>
      <c r="R1011" s="9" t="str">
        <f ca="1">IFERROR(CONCATENATE(VLOOKUP(A1011,GM_Table,12,FALSE)," ",(VLOOKUP(A1011,GM_Table,13,FALSE))),"")</f>
        <v/>
      </c>
    </row>
    <row r="1012" spans="1:18" ht="15" x14ac:dyDescent="0.2">
      <c r="A1012" s="266"/>
      <c r="B1012" s="267"/>
      <c r="C1012" s="267"/>
      <c r="D1012" s="157"/>
      <c r="E1012" s="268"/>
      <c r="F1012" s="269"/>
      <c r="G1012" s="270"/>
      <c r="H1012" s="270"/>
      <c r="I1012" s="270"/>
      <c r="J1012" s="271" t="str">
        <f>IF(ISBLANK(CertifiedCrop[[#This Row],[1. Identifiant interne d’exploitation agricole*]]),"",IF(ISERROR(MATCH(CertifiedCrop[[#This Row],[1. Identifiant interne d’exploitation agricole*]],GroupMember[1. Identifiant interne d’exploitation agricole*],0)),FALSE,TRUE))</f>
        <v/>
      </c>
      <c r="K1012" s="271" t="str">
        <f t="array" ref="K1012">IF(ISBLANK(CertifiedCrop[[#This Row],[2. Produit agricole certifié*]]),"",IF(ISERROR(MATCH(1,(#REF!=CertifiedCrop[[#This Row],[2. Produit agricole certifié*]])*(#REF!=CertifiedCrop[[#This Row],[3. Variété**]]),0)),FALSE,TRUE))</f>
        <v/>
      </c>
      <c r="L1012" s="21" t="str">
        <f t="shared" si="41"/>
        <v/>
      </c>
      <c r="M1012" s="59" t="str">
        <f t="shared" si="42"/>
        <v/>
      </c>
      <c r="N1012" s="272" t="str">
        <f t="shared" si="43"/>
        <v/>
      </c>
      <c r="O1012" s="60" t="str">
        <f t="shared" si="44"/>
        <v/>
      </c>
      <c r="P1012" s="60" t="str">
        <f t="shared" si="45"/>
        <v/>
      </c>
      <c r="Q1012" s="9" t="str">
        <f ca="1">IFERROR((VLOOKUP(A1012,GM_Table,8,FALSE)-SUMIFS(D:D,A:A,A1012,B:B,B1012,C:C,C1012)),"")</f>
        <v/>
      </c>
      <c r="R1012" s="9" t="str">
        <f ca="1">IFERROR(CONCATENATE(VLOOKUP(A1012,GM_Table,12,FALSE)," ",(VLOOKUP(A1012,GM_Table,13,FALSE))),"")</f>
        <v/>
      </c>
    </row>
    <row r="1013" spans="1:18" ht="15" x14ac:dyDescent="0.2">
      <c r="A1013" s="266"/>
      <c r="B1013" s="267"/>
      <c r="C1013" s="267"/>
      <c r="D1013" s="157"/>
      <c r="E1013" s="268"/>
      <c r="F1013" s="269"/>
      <c r="G1013" s="270"/>
      <c r="H1013" s="270"/>
      <c r="I1013" s="270"/>
      <c r="J1013" s="271" t="str">
        <f>IF(ISBLANK(CertifiedCrop[[#This Row],[1. Identifiant interne d’exploitation agricole*]]),"",IF(ISERROR(MATCH(CertifiedCrop[[#This Row],[1. Identifiant interne d’exploitation agricole*]],GroupMember[1. Identifiant interne d’exploitation agricole*],0)),FALSE,TRUE))</f>
        <v/>
      </c>
      <c r="K1013" s="271" t="str">
        <f t="array" ref="K1013">IF(ISBLANK(CertifiedCrop[[#This Row],[2. Produit agricole certifié*]]),"",IF(ISERROR(MATCH(1,(#REF!=CertifiedCrop[[#This Row],[2. Produit agricole certifié*]])*(#REF!=CertifiedCrop[[#This Row],[3. Variété**]]),0)),FALSE,TRUE))</f>
        <v/>
      </c>
      <c r="L1013" s="21" t="str">
        <f t="shared" si="41"/>
        <v/>
      </c>
      <c r="M1013" s="59" t="str">
        <f t="shared" si="42"/>
        <v/>
      </c>
      <c r="N1013" s="272" t="str">
        <f t="shared" si="43"/>
        <v/>
      </c>
      <c r="O1013" s="60" t="str">
        <f t="shared" si="44"/>
        <v/>
      </c>
      <c r="P1013" s="60" t="str">
        <f t="shared" si="45"/>
        <v/>
      </c>
      <c r="Q1013" s="9" t="str">
        <f ca="1">IFERROR((VLOOKUP(A1013,GM_Table,8,FALSE)-SUMIFS(D:D,A:A,A1013,B:B,B1013,C:C,C1013)),"")</f>
        <v/>
      </c>
      <c r="R1013" s="9" t="str">
        <f ca="1">IFERROR(CONCATENATE(VLOOKUP(A1013,GM_Table,12,FALSE)," ",(VLOOKUP(A1013,GM_Table,13,FALSE))),"")</f>
        <v/>
      </c>
    </row>
    <row r="1014" spans="1:18" ht="15" x14ac:dyDescent="0.2">
      <c r="A1014" s="266"/>
      <c r="B1014" s="267"/>
      <c r="C1014" s="267"/>
      <c r="D1014" s="157"/>
      <c r="E1014" s="268"/>
      <c r="F1014" s="269"/>
      <c r="G1014" s="270"/>
      <c r="H1014" s="270"/>
      <c r="I1014" s="270"/>
      <c r="J1014" s="271" t="str">
        <f>IF(ISBLANK(CertifiedCrop[[#This Row],[1. Identifiant interne d’exploitation agricole*]]),"",IF(ISERROR(MATCH(CertifiedCrop[[#This Row],[1. Identifiant interne d’exploitation agricole*]],GroupMember[1. Identifiant interne d’exploitation agricole*],0)),FALSE,TRUE))</f>
        <v/>
      </c>
      <c r="K1014" s="271" t="str">
        <f t="array" ref="K1014">IF(ISBLANK(CertifiedCrop[[#This Row],[2. Produit agricole certifié*]]),"",IF(ISERROR(MATCH(1,(#REF!=CertifiedCrop[[#This Row],[2. Produit agricole certifié*]])*(#REF!=CertifiedCrop[[#This Row],[3. Variété**]]),0)),FALSE,TRUE))</f>
        <v/>
      </c>
      <c r="L1014" s="21" t="str">
        <f t="shared" si="41"/>
        <v/>
      </c>
      <c r="M1014" s="59" t="str">
        <f t="shared" si="42"/>
        <v/>
      </c>
      <c r="N1014" s="272" t="str">
        <f t="shared" si="43"/>
        <v/>
      </c>
      <c r="O1014" s="60" t="str">
        <f t="shared" si="44"/>
        <v/>
      </c>
      <c r="P1014" s="60" t="str">
        <f t="shared" si="45"/>
        <v/>
      </c>
      <c r="Q1014" s="9" t="str">
        <f ca="1">IFERROR((VLOOKUP(A1014,GM_Table,8,FALSE)-SUMIFS(D:D,A:A,A1014,B:B,B1014,C:C,C1014)),"")</f>
        <v/>
      </c>
      <c r="R1014" s="9" t="str">
        <f ca="1">IFERROR(CONCATENATE(VLOOKUP(A1014,GM_Table,12,FALSE)," ",(VLOOKUP(A1014,GM_Table,13,FALSE))),"")</f>
        <v/>
      </c>
    </row>
    <row r="1015" spans="1:18" ht="15" x14ac:dyDescent="0.2">
      <c r="A1015" s="266"/>
      <c r="B1015" s="267"/>
      <c r="C1015" s="267"/>
      <c r="D1015" s="157"/>
      <c r="E1015" s="268"/>
      <c r="F1015" s="269"/>
      <c r="G1015" s="270"/>
      <c r="H1015" s="270"/>
      <c r="I1015" s="270"/>
      <c r="J1015" s="271" t="str">
        <f>IF(ISBLANK(CertifiedCrop[[#This Row],[1. Identifiant interne d’exploitation agricole*]]),"",IF(ISERROR(MATCH(CertifiedCrop[[#This Row],[1. Identifiant interne d’exploitation agricole*]],GroupMember[1. Identifiant interne d’exploitation agricole*],0)),FALSE,TRUE))</f>
        <v/>
      </c>
      <c r="K1015" s="271" t="str">
        <f t="array" ref="K1015">IF(ISBLANK(CertifiedCrop[[#This Row],[2. Produit agricole certifié*]]),"",IF(ISERROR(MATCH(1,(#REF!=CertifiedCrop[[#This Row],[2. Produit agricole certifié*]])*(#REF!=CertifiedCrop[[#This Row],[3. Variété**]]),0)),FALSE,TRUE))</f>
        <v/>
      </c>
      <c r="L1015" s="21" t="str">
        <f t="shared" si="41"/>
        <v/>
      </c>
      <c r="M1015" s="59" t="str">
        <f t="shared" si="42"/>
        <v/>
      </c>
      <c r="N1015" s="272" t="str">
        <f t="shared" si="43"/>
        <v/>
      </c>
      <c r="O1015" s="60" t="str">
        <f t="shared" si="44"/>
        <v/>
      </c>
      <c r="P1015" s="60" t="str">
        <f t="shared" si="45"/>
        <v/>
      </c>
      <c r="Q1015" s="9" t="str">
        <f ca="1">IFERROR((VLOOKUP(A1015,GM_Table,8,FALSE)-SUMIFS(D:D,A:A,A1015,B:B,B1015,C:C,C1015)),"")</f>
        <v/>
      </c>
      <c r="R1015" s="9" t="str">
        <f ca="1">IFERROR(CONCATENATE(VLOOKUP(A1015,GM_Table,12,FALSE)," ",(VLOOKUP(A1015,GM_Table,13,FALSE))),"")</f>
        <v/>
      </c>
    </row>
    <row r="1016" spans="1:18" ht="15" x14ac:dyDescent="0.2">
      <c r="A1016" s="266"/>
      <c r="B1016" s="267"/>
      <c r="C1016" s="267"/>
      <c r="D1016" s="157"/>
      <c r="E1016" s="268"/>
      <c r="F1016" s="269"/>
      <c r="G1016" s="270"/>
      <c r="H1016" s="270"/>
      <c r="I1016" s="270"/>
      <c r="J1016" s="271" t="str">
        <f>IF(ISBLANK(CertifiedCrop[[#This Row],[1. Identifiant interne d’exploitation agricole*]]),"",IF(ISERROR(MATCH(CertifiedCrop[[#This Row],[1. Identifiant interne d’exploitation agricole*]],GroupMember[1. Identifiant interne d’exploitation agricole*],0)),FALSE,TRUE))</f>
        <v/>
      </c>
      <c r="K1016" s="271" t="str">
        <f t="array" ref="K1016">IF(ISBLANK(CertifiedCrop[[#This Row],[2. Produit agricole certifié*]]),"",IF(ISERROR(MATCH(1,(#REF!=CertifiedCrop[[#This Row],[2. Produit agricole certifié*]])*(#REF!=CertifiedCrop[[#This Row],[3. Variété**]]),0)),FALSE,TRUE))</f>
        <v/>
      </c>
      <c r="L1016" s="21" t="str">
        <f t="shared" si="41"/>
        <v/>
      </c>
      <c r="M1016" s="59" t="str">
        <f t="shared" si="42"/>
        <v/>
      </c>
      <c r="N1016" s="272" t="str">
        <f t="shared" si="43"/>
        <v/>
      </c>
      <c r="O1016" s="60" t="str">
        <f t="shared" si="44"/>
        <v/>
      </c>
      <c r="P1016" s="60" t="str">
        <f t="shared" si="45"/>
        <v/>
      </c>
      <c r="Q1016" s="9" t="str">
        <f ca="1">IFERROR((VLOOKUP(A1016,GM_Table,8,FALSE)-SUMIFS(D:D,A:A,A1016,B:B,B1016,C:C,C1016)),"")</f>
        <v/>
      </c>
      <c r="R1016" s="9" t="str">
        <f ca="1">IFERROR(CONCATENATE(VLOOKUP(A1016,GM_Table,12,FALSE)," ",(VLOOKUP(A1016,GM_Table,13,FALSE))),"")</f>
        <v/>
      </c>
    </row>
    <row r="1017" spans="1:18" ht="15" x14ac:dyDescent="0.2">
      <c r="A1017" s="266"/>
      <c r="B1017" s="267"/>
      <c r="C1017" s="267"/>
      <c r="D1017" s="157"/>
      <c r="E1017" s="268"/>
      <c r="F1017" s="269"/>
      <c r="G1017" s="270"/>
      <c r="H1017" s="270"/>
      <c r="I1017" s="270"/>
      <c r="J1017" s="271" t="str">
        <f>IF(ISBLANK(CertifiedCrop[[#This Row],[1. Identifiant interne d’exploitation agricole*]]),"",IF(ISERROR(MATCH(CertifiedCrop[[#This Row],[1. Identifiant interne d’exploitation agricole*]],GroupMember[1. Identifiant interne d’exploitation agricole*],0)),FALSE,TRUE))</f>
        <v/>
      </c>
      <c r="K1017" s="271" t="str">
        <f t="array" ref="K1017">IF(ISBLANK(CertifiedCrop[[#This Row],[2. Produit agricole certifié*]]),"",IF(ISERROR(MATCH(1,(#REF!=CertifiedCrop[[#This Row],[2. Produit agricole certifié*]])*(#REF!=CertifiedCrop[[#This Row],[3. Variété**]]),0)),FALSE,TRUE))</f>
        <v/>
      </c>
      <c r="L1017" s="21" t="str">
        <f t="shared" si="41"/>
        <v/>
      </c>
      <c r="M1017" s="59" t="str">
        <f t="shared" si="42"/>
        <v/>
      </c>
      <c r="N1017" s="272" t="str">
        <f t="shared" si="43"/>
        <v/>
      </c>
      <c r="O1017" s="60" t="str">
        <f t="shared" si="44"/>
        <v/>
      </c>
      <c r="P1017" s="60" t="str">
        <f t="shared" si="45"/>
        <v/>
      </c>
      <c r="Q1017" s="9" t="str">
        <f ca="1">IFERROR((VLOOKUP(A1017,GM_Table,8,FALSE)-SUMIFS(D:D,A:A,A1017,B:B,B1017,C:C,C1017)),"")</f>
        <v/>
      </c>
      <c r="R1017" s="9" t="str">
        <f ca="1">IFERROR(CONCATENATE(VLOOKUP(A1017,GM_Table,12,FALSE)," ",(VLOOKUP(A1017,GM_Table,13,FALSE))),"")</f>
        <v/>
      </c>
    </row>
    <row r="1018" spans="1:18" ht="15" x14ac:dyDescent="0.2">
      <c r="A1018" s="266"/>
      <c r="B1018" s="267"/>
      <c r="C1018" s="267"/>
      <c r="D1018" s="157"/>
      <c r="E1018" s="268"/>
      <c r="F1018" s="269"/>
      <c r="G1018" s="270"/>
      <c r="H1018" s="270"/>
      <c r="I1018" s="270"/>
      <c r="J1018" s="271" t="str">
        <f>IF(ISBLANK(CertifiedCrop[[#This Row],[1. Identifiant interne d’exploitation agricole*]]),"",IF(ISERROR(MATCH(CertifiedCrop[[#This Row],[1. Identifiant interne d’exploitation agricole*]],GroupMember[1. Identifiant interne d’exploitation agricole*],0)),FALSE,TRUE))</f>
        <v/>
      </c>
      <c r="K1018" s="271" t="str">
        <f t="array" ref="K1018">IF(ISBLANK(CertifiedCrop[[#This Row],[2. Produit agricole certifié*]]),"",IF(ISERROR(MATCH(1,(#REF!=CertifiedCrop[[#This Row],[2. Produit agricole certifié*]])*(#REF!=CertifiedCrop[[#This Row],[3. Variété**]]),0)),FALSE,TRUE))</f>
        <v/>
      </c>
      <c r="L1018" s="21" t="str">
        <f t="shared" si="41"/>
        <v/>
      </c>
      <c r="M1018" s="59" t="str">
        <f t="shared" si="42"/>
        <v/>
      </c>
      <c r="N1018" s="272" t="str">
        <f t="shared" si="43"/>
        <v/>
      </c>
      <c r="O1018" s="60" t="str">
        <f t="shared" si="44"/>
        <v/>
      </c>
      <c r="P1018" s="60" t="str">
        <f t="shared" si="45"/>
        <v/>
      </c>
      <c r="Q1018" s="9" t="str">
        <f ca="1">IFERROR((VLOOKUP(A1018,GM_Table,8,FALSE)-SUMIFS(D:D,A:A,A1018,B:B,B1018,C:C,C1018)),"")</f>
        <v/>
      </c>
      <c r="R1018" s="9" t="str">
        <f ca="1">IFERROR(CONCATENATE(VLOOKUP(A1018,GM_Table,12,FALSE)," ",(VLOOKUP(A1018,GM_Table,13,FALSE))),"")</f>
        <v/>
      </c>
    </row>
    <row r="1019" spans="1:18" ht="15" x14ac:dyDescent="0.2">
      <c r="A1019" s="266"/>
      <c r="B1019" s="267"/>
      <c r="C1019" s="267"/>
      <c r="D1019" s="157"/>
      <c r="E1019" s="268"/>
      <c r="F1019" s="269"/>
      <c r="G1019" s="270"/>
      <c r="H1019" s="270"/>
      <c r="I1019" s="270"/>
      <c r="J1019" s="271" t="str">
        <f>IF(ISBLANK(CertifiedCrop[[#This Row],[1. Identifiant interne d’exploitation agricole*]]),"",IF(ISERROR(MATCH(CertifiedCrop[[#This Row],[1. Identifiant interne d’exploitation agricole*]],GroupMember[1. Identifiant interne d’exploitation agricole*],0)),FALSE,TRUE))</f>
        <v/>
      </c>
      <c r="K1019" s="271" t="str">
        <f t="array" ref="K1019">IF(ISBLANK(CertifiedCrop[[#This Row],[2. Produit agricole certifié*]]),"",IF(ISERROR(MATCH(1,(#REF!=CertifiedCrop[[#This Row],[2. Produit agricole certifié*]])*(#REF!=CertifiedCrop[[#This Row],[3. Variété**]]),0)),FALSE,TRUE))</f>
        <v/>
      </c>
      <c r="L1019" s="21" t="str">
        <f t="shared" si="41"/>
        <v/>
      </c>
      <c r="M1019" s="59" t="str">
        <f t="shared" si="42"/>
        <v/>
      </c>
      <c r="N1019" s="272" t="str">
        <f t="shared" si="43"/>
        <v/>
      </c>
      <c r="O1019" s="60" t="str">
        <f t="shared" si="44"/>
        <v/>
      </c>
      <c r="P1019" s="60" t="str">
        <f t="shared" si="45"/>
        <v/>
      </c>
      <c r="Q1019" s="9" t="str">
        <f ca="1">IFERROR((VLOOKUP(A1019,GM_Table,8,FALSE)-SUMIFS(D:D,A:A,A1019,B:B,B1019,C:C,C1019)),"")</f>
        <v/>
      </c>
      <c r="R1019" s="9" t="str">
        <f ca="1">IFERROR(CONCATENATE(VLOOKUP(A1019,GM_Table,12,FALSE)," ",(VLOOKUP(A1019,GM_Table,13,FALSE))),"")</f>
        <v/>
      </c>
    </row>
    <row r="1020" spans="1:18" ht="15" x14ac:dyDescent="0.2">
      <c r="A1020" s="266"/>
      <c r="B1020" s="267"/>
      <c r="C1020" s="267"/>
      <c r="D1020" s="157"/>
      <c r="E1020" s="268"/>
      <c r="F1020" s="269"/>
      <c r="G1020" s="270"/>
      <c r="H1020" s="270"/>
      <c r="I1020" s="270"/>
      <c r="J1020" s="271" t="str">
        <f>IF(ISBLANK(CertifiedCrop[[#This Row],[1. Identifiant interne d’exploitation agricole*]]),"",IF(ISERROR(MATCH(CertifiedCrop[[#This Row],[1. Identifiant interne d’exploitation agricole*]],GroupMember[1. Identifiant interne d’exploitation agricole*],0)),FALSE,TRUE))</f>
        <v/>
      </c>
      <c r="K1020" s="271" t="str">
        <f t="array" ref="K1020">IF(ISBLANK(CertifiedCrop[[#This Row],[2. Produit agricole certifié*]]),"",IF(ISERROR(MATCH(1,(#REF!=CertifiedCrop[[#This Row],[2. Produit agricole certifié*]])*(#REF!=CertifiedCrop[[#This Row],[3. Variété**]]),0)),FALSE,TRUE))</f>
        <v/>
      </c>
      <c r="L1020" s="21" t="str">
        <f t="shared" si="41"/>
        <v/>
      </c>
      <c r="M1020" s="59" t="str">
        <f t="shared" si="42"/>
        <v/>
      </c>
      <c r="N1020" s="272" t="str">
        <f t="shared" si="43"/>
        <v/>
      </c>
      <c r="O1020" s="60" t="str">
        <f t="shared" si="44"/>
        <v/>
      </c>
      <c r="P1020" s="60" t="str">
        <f t="shared" si="45"/>
        <v/>
      </c>
      <c r="Q1020" s="9" t="str">
        <f ca="1">IFERROR((VLOOKUP(A1020,GM_Table,8,FALSE)-SUMIFS(D:D,A:A,A1020,B:B,B1020,C:C,C1020)),"")</f>
        <v/>
      </c>
      <c r="R1020" s="9" t="str">
        <f ca="1">IFERROR(CONCATENATE(VLOOKUP(A1020,GM_Table,12,FALSE)," ",(VLOOKUP(A1020,GM_Table,13,FALSE))),"")</f>
        <v/>
      </c>
    </row>
    <row r="1021" spans="1:18" ht="15" x14ac:dyDescent="0.2">
      <c r="A1021" s="266"/>
      <c r="B1021" s="267"/>
      <c r="C1021" s="267"/>
      <c r="D1021" s="157"/>
      <c r="E1021" s="268"/>
      <c r="F1021" s="269"/>
      <c r="G1021" s="270"/>
      <c r="H1021" s="270"/>
      <c r="I1021" s="270"/>
      <c r="J1021" s="271" t="str">
        <f>IF(ISBLANK(CertifiedCrop[[#This Row],[1. Identifiant interne d’exploitation agricole*]]),"",IF(ISERROR(MATCH(CertifiedCrop[[#This Row],[1. Identifiant interne d’exploitation agricole*]],GroupMember[1. Identifiant interne d’exploitation agricole*],0)),FALSE,TRUE))</f>
        <v/>
      </c>
      <c r="K1021" s="271" t="str">
        <f t="array" ref="K1021">IF(ISBLANK(CertifiedCrop[[#This Row],[2. Produit agricole certifié*]]),"",IF(ISERROR(MATCH(1,(#REF!=CertifiedCrop[[#This Row],[2. Produit agricole certifié*]])*(#REF!=CertifiedCrop[[#This Row],[3. Variété**]]),0)),FALSE,TRUE))</f>
        <v/>
      </c>
      <c r="L1021" s="21" t="str">
        <f t="shared" si="41"/>
        <v/>
      </c>
      <c r="M1021" s="59" t="str">
        <f t="shared" si="42"/>
        <v/>
      </c>
      <c r="N1021" s="272" t="str">
        <f t="shared" si="43"/>
        <v/>
      </c>
      <c r="O1021" s="60" t="str">
        <f t="shared" si="44"/>
        <v/>
      </c>
      <c r="P1021" s="60" t="str">
        <f t="shared" si="45"/>
        <v/>
      </c>
      <c r="Q1021" s="9" t="str">
        <f ca="1">IFERROR((VLOOKUP(A1021,GM_Table,8,FALSE)-SUMIFS(D:D,A:A,A1021,B:B,B1021,C:C,C1021)),"")</f>
        <v/>
      </c>
      <c r="R1021" s="9" t="str">
        <f ca="1">IFERROR(CONCATENATE(VLOOKUP(A1021,GM_Table,12,FALSE)," ",(VLOOKUP(A1021,GM_Table,13,FALSE))),"")</f>
        <v/>
      </c>
    </row>
    <row r="1022" spans="1:18" ht="15" x14ac:dyDescent="0.2">
      <c r="A1022" s="266"/>
      <c r="B1022" s="267"/>
      <c r="C1022" s="267"/>
      <c r="D1022" s="157"/>
      <c r="E1022" s="268"/>
      <c r="F1022" s="269"/>
      <c r="G1022" s="270"/>
      <c r="H1022" s="270"/>
      <c r="I1022" s="270"/>
      <c r="J1022" s="271" t="str">
        <f>IF(ISBLANK(CertifiedCrop[[#This Row],[1. Identifiant interne d’exploitation agricole*]]),"",IF(ISERROR(MATCH(CertifiedCrop[[#This Row],[1. Identifiant interne d’exploitation agricole*]],GroupMember[1. Identifiant interne d’exploitation agricole*],0)),FALSE,TRUE))</f>
        <v/>
      </c>
      <c r="K1022" s="271" t="str">
        <f t="array" ref="K1022">IF(ISBLANK(CertifiedCrop[[#This Row],[2. Produit agricole certifié*]]),"",IF(ISERROR(MATCH(1,(#REF!=CertifiedCrop[[#This Row],[2. Produit agricole certifié*]])*(#REF!=CertifiedCrop[[#This Row],[3. Variété**]]),0)),FALSE,TRUE))</f>
        <v/>
      </c>
      <c r="L1022" s="21" t="str">
        <f t="shared" si="41"/>
        <v/>
      </c>
      <c r="M1022" s="59" t="str">
        <f t="shared" si="42"/>
        <v/>
      </c>
      <c r="N1022" s="272" t="str">
        <f t="shared" si="43"/>
        <v/>
      </c>
      <c r="O1022" s="60" t="str">
        <f t="shared" si="44"/>
        <v/>
      </c>
      <c r="P1022" s="60" t="str">
        <f t="shared" si="45"/>
        <v/>
      </c>
      <c r="Q1022" s="9" t="str">
        <f ca="1">IFERROR((VLOOKUP(A1022,GM_Table,8,FALSE)-SUMIFS(D:D,A:A,A1022,B:B,B1022,C:C,C1022)),"")</f>
        <v/>
      </c>
      <c r="R1022" s="9" t="str">
        <f ca="1">IFERROR(CONCATENATE(VLOOKUP(A1022,GM_Table,12,FALSE)," ",(VLOOKUP(A1022,GM_Table,13,FALSE))),"")</f>
        <v/>
      </c>
    </row>
    <row r="1023" spans="1:18" ht="15" x14ac:dyDescent="0.2">
      <c r="A1023" s="266"/>
      <c r="B1023" s="267"/>
      <c r="C1023" s="267"/>
      <c r="D1023" s="157"/>
      <c r="E1023" s="268"/>
      <c r="F1023" s="269"/>
      <c r="G1023" s="270"/>
      <c r="H1023" s="270"/>
      <c r="I1023" s="270"/>
      <c r="J1023" s="271" t="str">
        <f>IF(ISBLANK(CertifiedCrop[[#This Row],[1. Identifiant interne d’exploitation agricole*]]),"",IF(ISERROR(MATCH(CertifiedCrop[[#This Row],[1. Identifiant interne d’exploitation agricole*]],GroupMember[1. Identifiant interne d’exploitation agricole*],0)),FALSE,TRUE))</f>
        <v/>
      </c>
      <c r="K1023" s="271" t="str">
        <f t="array" ref="K1023">IF(ISBLANK(CertifiedCrop[[#This Row],[2. Produit agricole certifié*]]),"",IF(ISERROR(MATCH(1,(#REF!=CertifiedCrop[[#This Row],[2. Produit agricole certifié*]])*(#REF!=CertifiedCrop[[#This Row],[3. Variété**]]),0)),FALSE,TRUE))</f>
        <v/>
      </c>
      <c r="L1023" s="21" t="str">
        <f t="shared" si="41"/>
        <v/>
      </c>
      <c r="M1023" s="59" t="str">
        <f t="shared" si="42"/>
        <v/>
      </c>
      <c r="N1023" s="272" t="str">
        <f t="shared" si="43"/>
        <v/>
      </c>
      <c r="O1023" s="60" t="str">
        <f t="shared" si="44"/>
        <v/>
      </c>
      <c r="P1023" s="60" t="str">
        <f t="shared" si="45"/>
        <v/>
      </c>
      <c r="Q1023" s="9" t="str">
        <f ca="1">IFERROR((VLOOKUP(A1023,GM_Table,8,FALSE)-SUMIFS(D:D,A:A,A1023,B:B,B1023,C:C,C1023)),"")</f>
        <v/>
      </c>
      <c r="R1023" s="9" t="str">
        <f ca="1">IFERROR(CONCATENATE(VLOOKUP(A1023,GM_Table,12,FALSE)," ",(VLOOKUP(A1023,GM_Table,13,FALSE))),"")</f>
        <v/>
      </c>
    </row>
    <row r="1024" spans="1:18" ht="15" x14ac:dyDescent="0.2">
      <c r="A1024" s="266"/>
      <c r="B1024" s="267"/>
      <c r="C1024" s="267"/>
      <c r="D1024" s="157"/>
      <c r="E1024" s="268"/>
      <c r="F1024" s="269"/>
      <c r="G1024" s="270"/>
      <c r="H1024" s="270"/>
      <c r="I1024" s="270"/>
      <c r="J1024" s="271" t="str">
        <f>IF(ISBLANK(CertifiedCrop[[#This Row],[1. Identifiant interne d’exploitation agricole*]]),"",IF(ISERROR(MATCH(CertifiedCrop[[#This Row],[1. Identifiant interne d’exploitation agricole*]],GroupMember[1. Identifiant interne d’exploitation agricole*],0)),FALSE,TRUE))</f>
        <v/>
      </c>
      <c r="K1024" s="271" t="str">
        <f t="array" ref="K1024">IF(ISBLANK(CertifiedCrop[[#This Row],[2. Produit agricole certifié*]]),"",IF(ISERROR(MATCH(1,(#REF!=CertifiedCrop[[#This Row],[2. Produit agricole certifié*]])*(#REF!=CertifiedCrop[[#This Row],[3. Variété**]]),0)),FALSE,TRUE))</f>
        <v/>
      </c>
      <c r="L1024" s="21" t="str">
        <f t="shared" si="41"/>
        <v/>
      </c>
      <c r="M1024" s="59" t="str">
        <f t="shared" si="42"/>
        <v/>
      </c>
      <c r="N1024" s="272" t="str">
        <f t="shared" si="43"/>
        <v/>
      </c>
      <c r="O1024" s="60" t="str">
        <f t="shared" si="44"/>
        <v/>
      </c>
      <c r="P1024" s="60" t="str">
        <f t="shared" si="45"/>
        <v/>
      </c>
      <c r="Q1024" s="9" t="str">
        <f ca="1">IFERROR((VLOOKUP(A1024,GM_Table,8,FALSE)-SUMIFS(D:D,A:A,A1024,B:B,B1024,C:C,C1024)),"")</f>
        <v/>
      </c>
      <c r="R1024" s="9" t="str">
        <f ca="1">IFERROR(CONCATENATE(VLOOKUP(A1024,GM_Table,12,FALSE)," ",(VLOOKUP(A1024,GM_Table,13,FALSE))),"")</f>
        <v/>
      </c>
    </row>
    <row r="1025" spans="1:18" ht="15" x14ac:dyDescent="0.2">
      <c r="A1025" s="266"/>
      <c r="B1025" s="267"/>
      <c r="C1025" s="267"/>
      <c r="D1025" s="157"/>
      <c r="E1025" s="268"/>
      <c r="F1025" s="269"/>
      <c r="G1025" s="270"/>
      <c r="H1025" s="270"/>
      <c r="I1025" s="270"/>
      <c r="J1025" s="271" t="str">
        <f>IF(ISBLANK(CertifiedCrop[[#This Row],[1. Identifiant interne d’exploitation agricole*]]),"",IF(ISERROR(MATCH(CertifiedCrop[[#This Row],[1. Identifiant interne d’exploitation agricole*]],GroupMember[1. Identifiant interne d’exploitation agricole*],0)),FALSE,TRUE))</f>
        <v/>
      </c>
      <c r="K1025" s="271" t="str">
        <f t="array" ref="K1025">IF(ISBLANK(CertifiedCrop[[#This Row],[2. Produit agricole certifié*]]),"",IF(ISERROR(MATCH(1,(#REF!=CertifiedCrop[[#This Row],[2. Produit agricole certifié*]])*(#REF!=CertifiedCrop[[#This Row],[3. Variété**]]),0)),FALSE,TRUE))</f>
        <v/>
      </c>
      <c r="L1025" s="21" t="str">
        <f t="shared" si="41"/>
        <v/>
      </c>
      <c r="M1025" s="59" t="str">
        <f t="shared" si="42"/>
        <v/>
      </c>
      <c r="N1025" s="272" t="str">
        <f t="shared" si="43"/>
        <v/>
      </c>
      <c r="O1025" s="60" t="str">
        <f t="shared" si="44"/>
        <v/>
      </c>
      <c r="P1025" s="60" t="str">
        <f t="shared" si="45"/>
        <v/>
      </c>
      <c r="Q1025" s="9" t="str">
        <f ca="1">IFERROR((VLOOKUP(A1025,GM_Table,8,FALSE)-SUMIFS(D:D,A:A,A1025,B:B,B1025,C:C,C1025)),"")</f>
        <v/>
      </c>
      <c r="R1025" s="9" t="str">
        <f ca="1">IFERROR(CONCATENATE(VLOOKUP(A1025,GM_Table,12,FALSE)," ",(VLOOKUP(A1025,GM_Table,13,FALSE))),"")</f>
        <v/>
      </c>
    </row>
    <row r="1026" spans="1:18" ht="15" x14ac:dyDescent="0.2">
      <c r="A1026" s="266"/>
      <c r="B1026" s="267"/>
      <c r="C1026" s="267"/>
      <c r="D1026" s="157"/>
      <c r="E1026" s="268"/>
      <c r="F1026" s="269"/>
      <c r="G1026" s="270"/>
      <c r="H1026" s="270"/>
      <c r="I1026" s="270"/>
      <c r="J1026" s="271" t="str">
        <f>IF(ISBLANK(CertifiedCrop[[#This Row],[1. Identifiant interne d’exploitation agricole*]]),"",IF(ISERROR(MATCH(CertifiedCrop[[#This Row],[1. Identifiant interne d’exploitation agricole*]],GroupMember[1. Identifiant interne d’exploitation agricole*],0)),FALSE,TRUE))</f>
        <v/>
      </c>
      <c r="K1026" s="271" t="str">
        <f t="array" ref="K1026">IF(ISBLANK(CertifiedCrop[[#This Row],[2. Produit agricole certifié*]]),"",IF(ISERROR(MATCH(1,(#REF!=CertifiedCrop[[#This Row],[2. Produit agricole certifié*]])*(#REF!=CertifiedCrop[[#This Row],[3. Variété**]]),0)),FALSE,TRUE))</f>
        <v/>
      </c>
      <c r="L1026" s="21" t="str">
        <f t="shared" si="41"/>
        <v/>
      </c>
      <c r="M1026" s="59" t="str">
        <f t="shared" si="42"/>
        <v/>
      </c>
      <c r="N1026" s="272" t="str">
        <f t="shared" si="43"/>
        <v/>
      </c>
      <c r="O1026" s="60" t="str">
        <f t="shared" si="44"/>
        <v/>
      </c>
      <c r="P1026" s="60" t="str">
        <f t="shared" si="45"/>
        <v/>
      </c>
      <c r="Q1026" s="9" t="str">
        <f ca="1">IFERROR((VLOOKUP(A1026,GM_Table,8,FALSE)-SUMIFS(D:D,A:A,A1026,B:B,B1026,C:C,C1026)),"")</f>
        <v/>
      </c>
      <c r="R1026" s="9" t="str">
        <f ca="1">IFERROR(CONCATENATE(VLOOKUP(A1026,GM_Table,12,FALSE)," ",(VLOOKUP(A1026,GM_Table,13,FALSE))),"")</f>
        <v/>
      </c>
    </row>
    <row r="1027" spans="1:18" ht="15" x14ac:dyDescent="0.2">
      <c r="A1027" s="266"/>
      <c r="B1027" s="267"/>
      <c r="C1027" s="267"/>
      <c r="D1027" s="157"/>
      <c r="E1027" s="268"/>
      <c r="F1027" s="269"/>
      <c r="G1027" s="270"/>
      <c r="H1027" s="270"/>
      <c r="I1027" s="270"/>
      <c r="J1027" s="271" t="str">
        <f>IF(ISBLANK(CertifiedCrop[[#This Row],[1. Identifiant interne d’exploitation agricole*]]),"",IF(ISERROR(MATCH(CertifiedCrop[[#This Row],[1. Identifiant interne d’exploitation agricole*]],GroupMember[1. Identifiant interne d’exploitation agricole*],0)),FALSE,TRUE))</f>
        <v/>
      </c>
      <c r="K1027" s="271" t="str">
        <f t="array" ref="K1027">IF(ISBLANK(CertifiedCrop[[#This Row],[2. Produit agricole certifié*]]),"",IF(ISERROR(MATCH(1,(#REF!=CertifiedCrop[[#This Row],[2. Produit agricole certifié*]])*(#REF!=CertifiedCrop[[#This Row],[3. Variété**]]),0)),FALSE,TRUE))</f>
        <v/>
      </c>
      <c r="L1027" s="21" t="str">
        <f t="shared" si="41"/>
        <v/>
      </c>
      <c r="M1027" s="59" t="str">
        <f t="shared" si="42"/>
        <v/>
      </c>
      <c r="N1027" s="272" t="str">
        <f t="shared" si="43"/>
        <v/>
      </c>
      <c r="O1027" s="60" t="str">
        <f t="shared" si="44"/>
        <v/>
      </c>
      <c r="P1027" s="60" t="str">
        <f t="shared" si="45"/>
        <v/>
      </c>
      <c r="Q1027" s="9" t="str">
        <f ca="1">IFERROR((VLOOKUP(A1027,GM_Table,8,FALSE)-SUMIFS(D:D,A:A,A1027,B:B,B1027,C:C,C1027)),"")</f>
        <v/>
      </c>
      <c r="R1027" s="9" t="str">
        <f ca="1">IFERROR(CONCATENATE(VLOOKUP(A1027,GM_Table,12,FALSE)," ",(VLOOKUP(A1027,GM_Table,13,FALSE))),"")</f>
        <v/>
      </c>
    </row>
    <row r="1028" spans="1:18" ht="15" x14ac:dyDescent="0.2">
      <c r="A1028" s="266"/>
      <c r="B1028" s="267"/>
      <c r="C1028" s="267"/>
      <c r="D1028" s="157"/>
      <c r="E1028" s="268"/>
      <c r="F1028" s="269"/>
      <c r="G1028" s="270"/>
      <c r="H1028" s="270"/>
      <c r="I1028" s="270"/>
      <c r="J1028" s="271" t="str">
        <f>IF(ISBLANK(CertifiedCrop[[#This Row],[1. Identifiant interne d’exploitation agricole*]]),"",IF(ISERROR(MATCH(CertifiedCrop[[#This Row],[1. Identifiant interne d’exploitation agricole*]],GroupMember[1. Identifiant interne d’exploitation agricole*],0)),FALSE,TRUE))</f>
        <v/>
      </c>
      <c r="K1028" s="271" t="str">
        <f t="array" ref="K1028">IF(ISBLANK(CertifiedCrop[[#This Row],[2. Produit agricole certifié*]]),"",IF(ISERROR(MATCH(1,(#REF!=CertifiedCrop[[#This Row],[2. Produit agricole certifié*]])*(#REF!=CertifiedCrop[[#This Row],[3. Variété**]]),0)),FALSE,TRUE))</f>
        <v/>
      </c>
      <c r="L1028" s="21" t="str">
        <f t="shared" si="41"/>
        <v/>
      </c>
      <c r="M1028" s="59" t="str">
        <f t="shared" si="42"/>
        <v/>
      </c>
      <c r="N1028" s="272" t="str">
        <f t="shared" si="43"/>
        <v/>
      </c>
      <c r="O1028" s="60" t="str">
        <f t="shared" si="44"/>
        <v/>
      </c>
      <c r="P1028" s="60" t="str">
        <f t="shared" si="45"/>
        <v/>
      </c>
      <c r="Q1028" s="9" t="str">
        <f ca="1">IFERROR((VLOOKUP(A1028,GM_Table,8,FALSE)-SUMIFS(D:D,A:A,A1028,B:B,B1028,C:C,C1028)),"")</f>
        <v/>
      </c>
      <c r="R1028" s="9" t="str">
        <f ca="1">IFERROR(CONCATENATE(VLOOKUP(A1028,GM_Table,12,FALSE)," ",(VLOOKUP(A1028,GM_Table,13,FALSE))),"")</f>
        <v/>
      </c>
    </row>
    <row r="1029" spans="1:18" ht="15" x14ac:dyDescent="0.2">
      <c r="A1029" s="266"/>
      <c r="B1029" s="267"/>
      <c r="C1029" s="267"/>
      <c r="D1029" s="157"/>
      <c r="E1029" s="268"/>
      <c r="F1029" s="269"/>
      <c r="G1029" s="270"/>
      <c r="H1029" s="270"/>
      <c r="I1029" s="270"/>
      <c r="J1029" s="271" t="str">
        <f>IF(ISBLANK(CertifiedCrop[[#This Row],[1. Identifiant interne d’exploitation agricole*]]),"",IF(ISERROR(MATCH(CertifiedCrop[[#This Row],[1. Identifiant interne d’exploitation agricole*]],GroupMember[1. Identifiant interne d’exploitation agricole*],0)),FALSE,TRUE))</f>
        <v/>
      </c>
      <c r="K1029" s="271" t="str">
        <f t="array" ref="K1029">IF(ISBLANK(CertifiedCrop[[#This Row],[2. Produit agricole certifié*]]),"",IF(ISERROR(MATCH(1,(#REF!=CertifiedCrop[[#This Row],[2. Produit agricole certifié*]])*(#REF!=CertifiedCrop[[#This Row],[3. Variété**]]),0)),FALSE,TRUE))</f>
        <v/>
      </c>
      <c r="L1029" s="21" t="str">
        <f t="shared" si="41"/>
        <v/>
      </c>
      <c r="M1029" s="59" t="str">
        <f t="shared" si="42"/>
        <v/>
      </c>
      <c r="N1029" s="272" t="str">
        <f t="shared" si="43"/>
        <v/>
      </c>
      <c r="O1029" s="60" t="str">
        <f t="shared" si="44"/>
        <v/>
      </c>
      <c r="P1029" s="60" t="str">
        <f t="shared" si="45"/>
        <v/>
      </c>
      <c r="Q1029" s="9" t="str">
        <f ca="1">IFERROR((VLOOKUP(A1029,GM_Table,8,FALSE)-SUMIFS(D:D,A:A,A1029,B:B,B1029,C:C,C1029)),"")</f>
        <v/>
      </c>
      <c r="R1029" s="9" t="str">
        <f ca="1">IFERROR(CONCATENATE(VLOOKUP(A1029,GM_Table,12,FALSE)," ",(VLOOKUP(A1029,GM_Table,13,FALSE))),"")</f>
        <v/>
      </c>
    </row>
    <row r="1030" spans="1:18" ht="15" x14ac:dyDescent="0.2">
      <c r="A1030" s="266"/>
      <c r="B1030" s="267"/>
      <c r="C1030" s="267"/>
      <c r="D1030" s="157"/>
      <c r="E1030" s="268"/>
      <c r="F1030" s="269"/>
      <c r="G1030" s="270"/>
      <c r="H1030" s="270"/>
      <c r="I1030" s="270"/>
      <c r="J1030" s="271" t="str">
        <f>IF(ISBLANK(CertifiedCrop[[#This Row],[1. Identifiant interne d’exploitation agricole*]]),"",IF(ISERROR(MATCH(CertifiedCrop[[#This Row],[1. Identifiant interne d’exploitation agricole*]],GroupMember[1. Identifiant interne d’exploitation agricole*],0)),FALSE,TRUE))</f>
        <v/>
      </c>
      <c r="K1030" s="271" t="str">
        <f t="array" ref="K1030">IF(ISBLANK(CertifiedCrop[[#This Row],[2. Produit agricole certifié*]]),"",IF(ISERROR(MATCH(1,(#REF!=CertifiedCrop[[#This Row],[2. Produit agricole certifié*]])*(#REF!=CertifiedCrop[[#This Row],[3. Variété**]]),0)),FALSE,TRUE))</f>
        <v/>
      </c>
      <c r="L1030" s="21" t="str">
        <f t="shared" si="41"/>
        <v/>
      </c>
      <c r="M1030" s="59" t="str">
        <f t="shared" si="42"/>
        <v/>
      </c>
      <c r="N1030" s="272" t="str">
        <f t="shared" si="43"/>
        <v/>
      </c>
      <c r="O1030" s="60" t="str">
        <f t="shared" si="44"/>
        <v/>
      </c>
      <c r="P1030" s="60" t="str">
        <f t="shared" si="45"/>
        <v/>
      </c>
      <c r="Q1030" s="9" t="str">
        <f ca="1">IFERROR((VLOOKUP(A1030,GM_Table,8,FALSE)-SUMIFS(D:D,A:A,A1030,B:B,B1030,C:C,C1030)),"")</f>
        <v/>
      </c>
      <c r="R1030" s="9" t="str">
        <f ca="1">IFERROR(CONCATENATE(VLOOKUP(A1030,GM_Table,12,FALSE)," ",(VLOOKUP(A1030,GM_Table,13,FALSE))),"")</f>
        <v/>
      </c>
    </row>
    <row r="1031" spans="1:18" ht="15" x14ac:dyDescent="0.2">
      <c r="A1031" s="266"/>
      <c r="B1031" s="267"/>
      <c r="C1031" s="267"/>
      <c r="D1031" s="157"/>
      <c r="E1031" s="268"/>
      <c r="F1031" s="269"/>
      <c r="G1031" s="270"/>
      <c r="H1031" s="270"/>
      <c r="I1031" s="270"/>
      <c r="J1031" s="271" t="str">
        <f>IF(ISBLANK(CertifiedCrop[[#This Row],[1. Identifiant interne d’exploitation agricole*]]),"",IF(ISERROR(MATCH(CertifiedCrop[[#This Row],[1. Identifiant interne d’exploitation agricole*]],GroupMember[1. Identifiant interne d’exploitation agricole*],0)),FALSE,TRUE))</f>
        <v/>
      </c>
      <c r="K1031" s="271" t="str">
        <f t="array" ref="K1031">IF(ISBLANK(CertifiedCrop[[#This Row],[2. Produit agricole certifié*]]),"",IF(ISERROR(MATCH(1,(#REF!=CertifiedCrop[[#This Row],[2. Produit agricole certifié*]])*(#REF!=CertifiedCrop[[#This Row],[3. Variété**]]),0)),FALSE,TRUE))</f>
        <v/>
      </c>
      <c r="L1031" s="21" t="str">
        <f t="shared" si="41"/>
        <v/>
      </c>
      <c r="M1031" s="59" t="str">
        <f t="shared" si="42"/>
        <v/>
      </c>
      <c r="N1031" s="272" t="str">
        <f t="shared" si="43"/>
        <v/>
      </c>
      <c r="O1031" s="60" t="str">
        <f t="shared" si="44"/>
        <v/>
      </c>
      <c r="P1031" s="60" t="str">
        <f t="shared" si="45"/>
        <v/>
      </c>
      <c r="Q1031" s="9" t="str">
        <f ca="1">IFERROR((VLOOKUP(A1031,GM_Table,8,FALSE)-SUMIFS(D:D,A:A,A1031,B:B,B1031,C:C,C1031)),"")</f>
        <v/>
      </c>
      <c r="R1031" s="9" t="str">
        <f ca="1">IFERROR(CONCATENATE(VLOOKUP(A1031,GM_Table,12,FALSE)," ",(VLOOKUP(A1031,GM_Table,13,FALSE))),"")</f>
        <v/>
      </c>
    </row>
    <row r="1032" spans="1:18" ht="15" x14ac:dyDescent="0.2">
      <c r="A1032" s="266"/>
      <c r="B1032" s="267"/>
      <c r="C1032" s="267"/>
      <c r="D1032" s="157"/>
      <c r="E1032" s="268"/>
      <c r="F1032" s="269"/>
      <c r="G1032" s="270"/>
      <c r="H1032" s="270"/>
      <c r="I1032" s="270"/>
      <c r="J1032" s="271" t="str">
        <f>IF(ISBLANK(CertifiedCrop[[#This Row],[1. Identifiant interne d’exploitation agricole*]]),"",IF(ISERROR(MATCH(CertifiedCrop[[#This Row],[1. Identifiant interne d’exploitation agricole*]],GroupMember[1. Identifiant interne d’exploitation agricole*],0)),FALSE,TRUE))</f>
        <v/>
      </c>
      <c r="K1032" s="271" t="str">
        <f t="array" ref="K1032">IF(ISBLANK(CertifiedCrop[[#This Row],[2. Produit agricole certifié*]]),"",IF(ISERROR(MATCH(1,(#REF!=CertifiedCrop[[#This Row],[2. Produit agricole certifié*]])*(#REF!=CertifiedCrop[[#This Row],[3. Variété**]]),0)),FALSE,TRUE))</f>
        <v/>
      </c>
      <c r="L1032" s="21" t="str">
        <f t="shared" si="41"/>
        <v/>
      </c>
      <c r="M1032" s="59" t="str">
        <f t="shared" si="42"/>
        <v/>
      </c>
      <c r="N1032" s="272" t="str">
        <f t="shared" si="43"/>
        <v/>
      </c>
      <c r="O1032" s="60" t="str">
        <f t="shared" si="44"/>
        <v/>
      </c>
      <c r="P1032" s="60" t="str">
        <f t="shared" si="45"/>
        <v/>
      </c>
      <c r="Q1032" s="9" t="str">
        <f ca="1">IFERROR((VLOOKUP(A1032,GM_Table,8,FALSE)-SUMIFS(D:D,A:A,A1032,B:B,B1032,C:C,C1032)),"")</f>
        <v/>
      </c>
      <c r="R1032" s="9" t="str">
        <f ca="1">IFERROR(CONCATENATE(VLOOKUP(A1032,GM_Table,12,FALSE)," ",(VLOOKUP(A1032,GM_Table,13,FALSE))),"")</f>
        <v/>
      </c>
    </row>
    <row r="1033" spans="1:18" ht="15" x14ac:dyDescent="0.2">
      <c r="A1033" s="266"/>
      <c r="B1033" s="267"/>
      <c r="C1033" s="267"/>
      <c r="D1033" s="157"/>
      <c r="E1033" s="268"/>
      <c r="F1033" s="269"/>
      <c r="G1033" s="270"/>
      <c r="H1033" s="270"/>
      <c r="I1033" s="270"/>
      <c r="J1033" s="271" t="str">
        <f>IF(ISBLANK(CertifiedCrop[[#This Row],[1. Identifiant interne d’exploitation agricole*]]),"",IF(ISERROR(MATCH(CertifiedCrop[[#This Row],[1. Identifiant interne d’exploitation agricole*]],GroupMember[1. Identifiant interne d’exploitation agricole*],0)),FALSE,TRUE))</f>
        <v/>
      </c>
      <c r="K1033" s="271" t="str">
        <f t="array" ref="K1033">IF(ISBLANK(CertifiedCrop[[#This Row],[2. Produit agricole certifié*]]),"",IF(ISERROR(MATCH(1,(#REF!=CertifiedCrop[[#This Row],[2. Produit agricole certifié*]])*(#REF!=CertifiedCrop[[#This Row],[3. Variété**]]),0)),FALSE,TRUE))</f>
        <v/>
      </c>
      <c r="L1033" s="21" t="str">
        <f t="shared" ref="L1033:L1096" si="46">IF((F1033-G1033)&lt;0,"!","")</f>
        <v/>
      </c>
      <c r="M1033" s="59" t="str">
        <f t="shared" ref="M1033:M1096" si="47">IFERROR(IF((F1033-G1033)/G1033&gt;25%,"!",IF((F1033-G1033)/G1033&lt;-25%,"!","")),"")</f>
        <v/>
      </c>
      <c r="N1033" s="272" t="str">
        <f t="shared" ref="N1033:N1096" si="48">IFERROR(IF((G1033-H1033)/H1033&gt;25%,"!",IF((G1033-H1033)/H1033&lt;-25%,"!","")),"")</f>
        <v/>
      </c>
      <c r="O1033" s="60" t="str">
        <f t="shared" ref="O1033:O1096" si="49">IFERROR(E1033/D1033,"")</f>
        <v/>
      </c>
      <c r="P1033" s="60" t="str">
        <f t="shared" ref="P1033:P1096" si="50">IFERROR(F1033/D1033,"")</f>
        <v/>
      </c>
      <c r="Q1033" s="9" t="str">
        <f ca="1">IFERROR((VLOOKUP(A1033,GM_Table,8,FALSE)-SUMIFS(D:D,A:A,A1033,B:B,B1033,C:C,C1033)),"")</f>
        <v/>
      </c>
      <c r="R1033" s="9" t="str">
        <f ca="1">IFERROR(CONCATENATE(VLOOKUP(A1033,GM_Table,12,FALSE)," ",(VLOOKUP(A1033,GM_Table,13,FALSE))),"")</f>
        <v/>
      </c>
    </row>
    <row r="1034" spans="1:18" ht="15" x14ac:dyDescent="0.2">
      <c r="A1034" s="266"/>
      <c r="B1034" s="267"/>
      <c r="C1034" s="267"/>
      <c r="D1034" s="157"/>
      <c r="E1034" s="268"/>
      <c r="F1034" s="269"/>
      <c r="G1034" s="270"/>
      <c r="H1034" s="270"/>
      <c r="I1034" s="270"/>
      <c r="J1034" s="271" t="str">
        <f>IF(ISBLANK(CertifiedCrop[[#This Row],[1. Identifiant interne d’exploitation agricole*]]),"",IF(ISERROR(MATCH(CertifiedCrop[[#This Row],[1. Identifiant interne d’exploitation agricole*]],GroupMember[1. Identifiant interne d’exploitation agricole*],0)),FALSE,TRUE))</f>
        <v/>
      </c>
      <c r="K1034" s="271" t="str">
        <f t="array" ref="K1034">IF(ISBLANK(CertifiedCrop[[#This Row],[2. Produit agricole certifié*]]),"",IF(ISERROR(MATCH(1,(#REF!=CertifiedCrop[[#This Row],[2. Produit agricole certifié*]])*(#REF!=CertifiedCrop[[#This Row],[3. Variété**]]),0)),FALSE,TRUE))</f>
        <v/>
      </c>
      <c r="L1034" s="21" t="str">
        <f t="shared" si="46"/>
        <v/>
      </c>
      <c r="M1034" s="59" t="str">
        <f t="shared" si="47"/>
        <v/>
      </c>
      <c r="N1034" s="272" t="str">
        <f t="shared" si="48"/>
        <v/>
      </c>
      <c r="O1034" s="60" t="str">
        <f t="shared" si="49"/>
        <v/>
      </c>
      <c r="P1034" s="60" t="str">
        <f t="shared" si="50"/>
        <v/>
      </c>
      <c r="Q1034" s="9" t="str">
        <f ca="1">IFERROR((VLOOKUP(A1034,GM_Table,8,FALSE)-SUMIFS(D:D,A:A,A1034,B:B,B1034,C:C,C1034)),"")</f>
        <v/>
      </c>
      <c r="R1034" s="9" t="str">
        <f ca="1">IFERROR(CONCATENATE(VLOOKUP(A1034,GM_Table,12,FALSE)," ",(VLOOKUP(A1034,GM_Table,13,FALSE))),"")</f>
        <v/>
      </c>
    </row>
    <row r="1035" spans="1:18" ht="15" x14ac:dyDescent="0.2">
      <c r="A1035" s="266"/>
      <c r="B1035" s="267"/>
      <c r="C1035" s="267"/>
      <c r="D1035" s="157"/>
      <c r="E1035" s="268"/>
      <c r="F1035" s="269"/>
      <c r="G1035" s="270"/>
      <c r="H1035" s="270"/>
      <c r="I1035" s="270"/>
      <c r="J1035" s="271" t="str">
        <f>IF(ISBLANK(CertifiedCrop[[#This Row],[1. Identifiant interne d’exploitation agricole*]]),"",IF(ISERROR(MATCH(CertifiedCrop[[#This Row],[1. Identifiant interne d’exploitation agricole*]],GroupMember[1. Identifiant interne d’exploitation agricole*],0)),FALSE,TRUE))</f>
        <v/>
      </c>
      <c r="K1035" s="271" t="str">
        <f t="array" ref="K1035">IF(ISBLANK(CertifiedCrop[[#This Row],[2. Produit agricole certifié*]]),"",IF(ISERROR(MATCH(1,(#REF!=CertifiedCrop[[#This Row],[2. Produit agricole certifié*]])*(#REF!=CertifiedCrop[[#This Row],[3. Variété**]]),0)),FALSE,TRUE))</f>
        <v/>
      </c>
      <c r="L1035" s="21" t="str">
        <f t="shared" si="46"/>
        <v/>
      </c>
      <c r="M1035" s="59" t="str">
        <f t="shared" si="47"/>
        <v/>
      </c>
      <c r="N1035" s="272" t="str">
        <f t="shared" si="48"/>
        <v/>
      </c>
      <c r="O1035" s="60" t="str">
        <f t="shared" si="49"/>
        <v/>
      </c>
      <c r="P1035" s="60" t="str">
        <f t="shared" si="50"/>
        <v/>
      </c>
      <c r="Q1035" s="9" t="str">
        <f ca="1">IFERROR((VLOOKUP(A1035,GM_Table,8,FALSE)-SUMIFS(D:D,A:A,A1035,B:B,B1035,C:C,C1035)),"")</f>
        <v/>
      </c>
      <c r="R1035" s="9" t="str">
        <f ca="1">IFERROR(CONCATENATE(VLOOKUP(A1035,GM_Table,12,FALSE)," ",(VLOOKUP(A1035,GM_Table,13,FALSE))),"")</f>
        <v/>
      </c>
    </row>
    <row r="1036" spans="1:18" ht="15" x14ac:dyDescent="0.2">
      <c r="A1036" s="266"/>
      <c r="B1036" s="267"/>
      <c r="C1036" s="267"/>
      <c r="D1036" s="157"/>
      <c r="E1036" s="268"/>
      <c r="F1036" s="269"/>
      <c r="G1036" s="270"/>
      <c r="H1036" s="270"/>
      <c r="I1036" s="270"/>
      <c r="J1036" s="271" t="str">
        <f>IF(ISBLANK(CertifiedCrop[[#This Row],[1. Identifiant interne d’exploitation agricole*]]),"",IF(ISERROR(MATCH(CertifiedCrop[[#This Row],[1. Identifiant interne d’exploitation agricole*]],GroupMember[1. Identifiant interne d’exploitation agricole*],0)),FALSE,TRUE))</f>
        <v/>
      </c>
      <c r="K1036" s="271" t="str">
        <f t="array" ref="K1036">IF(ISBLANK(CertifiedCrop[[#This Row],[2. Produit agricole certifié*]]),"",IF(ISERROR(MATCH(1,(#REF!=CertifiedCrop[[#This Row],[2. Produit agricole certifié*]])*(#REF!=CertifiedCrop[[#This Row],[3. Variété**]]),0)),FALSE,TRUE))</f>
        <v/>
      </c>
      <c r="L1036" s="21" t="str">
        <f t="shared" si="46"/>
        <v/>
      </c>
      <c r="M1036" s="59" t="str">
        <f t="shared" si="47"/>
        <v/>
      </c>
      <c r="N1036" s="272" t="str">
        <f t="shared" si="48"/>
        <v/>
      </c>
      <c r="O1036" s="60" t="str">
        <f t="shared" si="49"/>
        <v/>
      </c>
      <c r="P1036" s="60" t="str">
        <f t="shared" si="50"/>
        <v/>
      </c>
      <c r="Q1036" s="9" t="str">
        <f ca="1">IFERROR((VLOOKUP(A1036,GM_Table,8,FALSE)-SUMIFS(D:D,A:A,A1036,B:B,B1036,C:C,C1036)),"")</f>
        <v/>
      </c>
      <c r="R1036" s="9" t="str">
        <f ca="1">IFERROR(CONCATENATE(VLOOKUP(A1036,GM_Table,12,FALSE)," ",(VLOOKUP(A1036,GM_Table,13,FALSE))),"")</f>
        <v/>
      </c>
    </row>
    <row r="1037" spans="1:18" ht="15" x14ac:dyDescent="0.2">
      <c r="A1037" s="266"/>
      <c r="B1037" s="267"/>
      <c r="C1037" s="267"/>
      <c r="D1037" s="157"/>
      <c r="E1037" s="268"/>
      <c r="F1037" s="269"/>
      <c r="G1037" s="270"/>
      <c r="H1037" s="270"/>
      <c r="I1037" s="270"/>
      <c r="J1037" s="271" t="str">
        <f>IF(ISBLANK(CertifiedCrop[[#This Row],[1. Identifiant interne d’exploitation agricole*]]),"",IF(ISERROR(MATCH(CertifiedCrop[[#This Row],[1. Identifiant interne d’exploitation agricole*]],GroupMember[1. Identifiant interne d’exploitation agricole*],0)),FALSE,TRUE))</f>
        <v/>
      </c>
      <c r="K1037" s="271" t="str">
        <f t="array" ref="K1037">IF(ISBLANK(CertifiedCrop[[#This Row],[2. Produit agricole certifié*]]),"",IF(ISERROR(MATCH(1,(#REF!=CertifiedCrop[[#This Row],[2. Produit agricole certifié*]])*(#REF!=CertifiedCrop[[#This Row],[3. Variété**]]),0)),FALSE,TRUE))</f>
        <v/>
      </c>
      <c r="L1037" s="21" t="str">
        <f t="shared" si="46"/>
        <v/>
      </c>
      <c r="M1037" s="59" t="str">
        <f t="shared" si="47"/>
        <v/>
      </c>
      <c r="N1037" s="272" t="str">
        <f t="shared" si="48"/>
        <v/>
      </c>
      <c r="O1037" s="60" t="str">
        <f t="shared" si="49"/>
        <v/>
      </c>
      <c r="P1037" s="60" t="str">
        <f t="shared" si="50"/>
        <v/>
      </c>
      <c r="Q1037" s="9" t="str">
        <f ca="1">IFERROR((VLOOKUP(A1037,GM_Table,8,FALSE)-SUMIFS(D:D,A:A,A1037,B:B,B1037,C:C,C1037)),"")</f>
        <v/>
      </c>
      <c r="R1037" s="9" t="str">
        <f ca="1">IFERROR(CONCATENATE(VLOOKUP(A1037,GM_Table,12,FALSE)," ",(VLOOKUP(A1037,GM_Table,13,FALSE))),"")</f>
        <v/>
      </c>
    </row>
    <row r="1038" spans="1:18" ht="15" x14ac:dyDescent="0.2">
      <c r="A1038" s="266"/>
      <c r="B1038" s="267"/>
      <c r="C1038" s="267"/>
      <c r="D1038" s="157"/>
      <c r="E1038" s="268"/>
      <c r="F1038" s="269"/>
      <c r="G1038" s="270"/>
      <c r="H1038" s="270"/>
      <c r="I1038" s="270"/>
      <c r="J1038" s="271" t="str">
        <f>IF(ISBLANK(CertifiedCrop[[#This Row],[1. Identifiant interne d’exploitation agricole*]]),"",IF(ISERROR(MATCH(CertifiedCrop[[#This Row],[1. Identifiant interne d’exploitation agricole*]],GroupMember[1. Identifiant interne d’exploitation agricole*],0)),FALSE,TRUE))</f>
        <v/>
      </c>
      <c r="K1038" s="271" t="str">
        <f t="array" ref="K1038">IF(ISBLANK(CertifiedCrop[[#This Row],[2. Produit agricole certifié*]]),"",IF(ISERROR(MATCH(1,(#REF!=CertifiedCrop[[#This Row],[2. Produit agricole certifié*]])*(#REF!=CertifiedCrop[[#This Row],[3. Variété**]]),0)),FALSE,TRUE))</f>
        <v/>
      </c>
      <c r="L1038" s="21" t="str">
        <f t="shared" si="46"/>
        <v/>
      </c>
      <c r="M1038" s="59" t="str">
        <f t="shared" si="47"/>
        <v/>
      </c>
      <c r="N1038" s="272" t="str">
        <f t="shared" si="48"/>
        <v/>
      </c>
      <c r="O1038" s="60" t="str">
        <f t="shared" si="49"/>
        <v/>
      </c>
      <c r="P1038" s="60" t="str">
        <f t="shared" si="50"/>
        <v/>
      </c>
      <c r="Q1038" s="9" t="str">
        <f ca="1">IFERROR((VLOOKUP(A1038,GM_Table,8,FALSE)-SUMIFS(D:D,A:A,A1038,B:B,B1038,C:C,C1038)),"")</f>
        <v/>
      </c>
      <c r="R1038" s="9" t="str">
        <f ca="1">IFERROR(CONCATENATE(VLOOKUP(A1038,GM_Table,12,FALSE)," ",(VLOOKUP(A1038,GM_Table,13,FALSE))),"")</f>
        <v/>
      </c>
    </row>
    <row r="1039" spans="1:18" ht="15" x14ac:dyDescent="0.2">
      <c r="A1039" s="266"/>
      <c r="B1039" s="267"/>
      <c r="C1039" s="267"/>
      <c r="D1039" s="157"/>
      <c r="E1039" s="268"/>
      <c r="F1039" s="269"/>
      <c r="G1039" s="270"/>
      <c r="H1039" s="270"/>
      <c r="I1039" s="270"/>
      <c r="J1039" s="271" t="str">
        <f>IF(ISBLANK(CertifiedCrop[[#This Row],[1. Identifiant interne d’exploitation agricole*]]),"",IF(ISERROR(MATCH(CertifiedCrop[[#This Row],[1. Identifiant interne d’exploitation agricole*]],GroupMember[1. Identifiant interne d’exploitation agricole*],0)),FALSE,TRUE))</f>
        <v/>
      </c>
      <c r="K1039" s="271" t="str">
        <f t="array" ref="K1039">IF(ISBLANK(CertifiedCrop[[#This Row],[2. Produit agricole certifié*]]),"",IF(ISERROR(MATCH(1,(#REF!=CertifiedCrop[[#This Row],[2. Produit agricole certifié*]])*(#REF!=CertifiedCrop[[#This Row],[3. Variété**]]),0)),FALSE,TRUE))</f>
        <v/>
      </c>
      <c r="L1039" s="21" t="str">
        <f t="shared" si="46"/>
        <v/>
      </c>
      <c r="M1039" s="59" t="str">
        <f t="shared" si="47"/>
        <v/>
      </c>
      <c r="N1039" s="272" t="str">
        <f t="shared" si="48"/>
        <v/>
      </c>
      <c r="O1039" s="60" t="str">
        <f t="shared" si="49"/>
        <v/>
      </c>
      <c r="P1039" s="60" t="str">
        <f t="shared" si="50"/>
        <v/>
      </c>
      <c r="Q1039" s="9" t="str">
        <f ca="1">IFERROR((VLOOKUP(A1039,GM_Table,8,FALSE)-SUMIFS(D:D,A:A,A1039,B:B,B1039,C:C,C1039)),"")</f>
        <v/>
      </c>
      <c r="R1039" s="9" t="str">
        <f ca="1">IFERROR(CONCATENATE(VLOOKUP(A1039,GM_Table,12,FALSE)," ",(VLOOKUP(A1039,GM_Table,13,FALSE))),"")</f>
        <v/>
      </c>
    </row>
    <row r="1040" spans="1:18" ht="15" x14ac:dyDescent="0.2">
      <c r="A1040" s="266"/>
      <c r="B1040" s="267"/>
      <c r="C1040" s="267"/>
      <c r="D1040" s="157"/>
      <c r="E1040" s="268"/>
      <c r="F1040" s="269"/>
      <c r="G1040" s="270"/>
      <c r="H1040" s="270"/>
      <c r="I1040" s="270"/>
      <c r="J1040" s="271" t="str">
        <f>IF(ISBLANK(CertifiedCrop[[#This Row],[1. Identifiant interne d’exploitation agricole*]]),"",IF(ISERROR(MATCH(CertifiedCrop[[#This Row],[1. Identifiant interne d’exploitation agricole*]],GroupMember[1. Identifiant interne d’exploitation agricole*],0)),FALSE,TRUE))</f>
        <v/>
      </c>
      <c r="K1040" s="271" t="str">
        <f t="array" ref="K1040">IF(ISBLANK(CertifiedCrop[[#This Row],[2. Produit agricole certifié*]]),"",IF(ISERROR(MATCH(1,(#REF!=CertifiedCrop[[#This Row],[2. Produit agricole certifié*]])*(#REF!=CertifiedCrop[[#This Row],[3. Variété**]]),0)),FALSE,TRUE))</f>
        <v/>
      </c>
      <c r="L1040" s="21" t="str">
        <f t="shared" si="46"/>
        <v/>
      </c>
      <c r="M1040" s="59" t="str">
        <f t="shared" si="47"/>
        <v/>
      </c>
      <c r="N1040" s="272" t="str">
        <f t="shared" si="48"/>
        <v/>
      </c>
      <c r="O1040" s="60" t="str">
        <f t="shared" si="49"/>
        <v/>
      </c>
      <c r="P1040" s="60" t="str">
        <f t="shared" si="50"/>
        <v/>
      </c>
      <c r="Q1040" s="9" t="str">
        <f ca="1">IFERROR((VLOOKUP(A1040,GM_Table,8,FALSE)-SUMIFS(D:D,A:A,A1040,B:B,B1040,C:C,C1040)),"")</f>
        <v/>
      </c>
      <c r="R1040" s="9" t="str">
        <f ca="1">IFERROR(CONCATENATE(VLOOKUP(A1040,GM_Table,12,FALSE)," ",(VLOOKUP(A1040,GM_Table,13,FALSE))),"")</f>
        <v/>
      </c>
    </row>
    <row r="1041" spans="1:18" ht="15" x14ac:dyDescent="0.2">
      <c r="A1041" s="266"/>
      <c r="B1041" s="267"/>
      <c r="C1041" s="267"/>
      <c r="D1041" s="157"/>
      <c r="E1041" s="268"/>
      <c r="F1041" s="269"/>
      <c r="G1041" s="270"/>
      <c r="H1041" s="270"/>
      <c r="I1041" s="270"/>
      <c r="J1041" s="271" t="str">
        <f>IF(ISBLANK(CertifiedCrop[[#This Row],[1. Identifiant interne d’exploitation agricole*]]),"",IF(ISERROR(MATCH(CertifiedCrop[[#This Row],[1. Identifiant interne d’exploitation agricole*]],GroupMember[1. Identifiant interne d’exploitation agricole*],0)),FALSE,TRUE))</f>
        <v/>
      </c>
      <c r="K1041" s="271" t="str">
        <f t="array" ref="K1041">IF(ISBLANK(CertifiedCrop[[#This Row],[2. Produit agricole certifié*]]),"",IF(ISERROR(MATCH(1,(#REF!=CertifiedCrop[[#This Row],[2. Produit agricole certifié*]])*(#REF!=CertifiedCrop[[#This Row],[3. Variété**]]),0)),FALSE,TRUE))</f>
        <v/>
      </c>
      <c r="L1041" s="21" t="str">
        <f t="shared" si="46"/>
        <v/>
      </c>
      <c r="M1041" s="59" t="str">
        <f t="shared" si="47"/>
        <v/>
      </c>
      <c r="N1041" s="272" t="str">
        <f t="shared" si="48"/>
        <v/>
      </c>
      <c r="O1041" s="60" t="str">
        <f t="shared" si="49"/>
        <v/>
      </c>
      <c r="P1041" s="60" t="str">
        <f t="shared" si="50"/>
        <v/>
      </c>
      <c r="Q1041" s="9" t="str">
        <f ca="1">IFERROR((VLOOKUP(A1041,GM_Table,8,FALSE)-SUMIFS(D:D,A:A,A1041,B:B,B1041,C:C,C1041)),"")</f>
        <v/>
      </c>
      <c r="R1041" s="9" t="str">
        <f ca="1">IFERROR(CONCATENATE(VLOOKUP(A1041,GM_Table,12,FALSE)," ",(VLOOKUP(A1041,GM_Table,13,FALSE))),"")</f>
        <v/>
      </c>
    </row>
    <row r="1042" spans="1:18" ht="15" x14ac:dyDescent="0.2">
      <c r="A1042" s="266"/>
      <c r="B1042" s="267"/>
      <c r="C1042" s="267"/>
      <c r="D1042" s="157"/>
      <c r="E1042" s="268"/>
      <c r="F1042" s="269"/>
      <c r="G1042" s="270"/>
      <c r="H1042" s="270"/>
      <c r="I1042" s="270"/>
      <c r="J1042" s="271" t="str">
        <f>IF(ISBLANK(CertifiedCrop[[#This Row],[1. Identifiant interne d’exploitation agricole*]]),"",IF(ISERROR(MATCH(CertifiedCrop[[#This Row],[1. Identifiant interne d’exploitation agricole*]],GroupMember[1. Identifiant interne d’exploitation agricole*],0)),FALSE,TRUE))</f>
        <v/>
      </c>
      <c r="K1042" s="271" t="str">
        <f t="array" ref="K1042">IF(ISBLANK(CertifiedCrop[[#This Row],[2. Produit agricole certifié*]]),"",IF(ISERROR(MATCH(1,(#REF!=CertifiedCrop[[#This Row],[2. Produit agricole certifié*]])*(#REF!=CertifiedCrop[[#This Row],[3. Variété**]]),0)),FALSE,TRUE))</f>
        <v/>
      </c>
      <c r="L1042" s="21" t="str">
        <f t="shared" si="46"/>
        <v/>
      </c>
      <c r="M1042" s="59" t="str">
        <f t="shared" si="47"/>
        <v/>
      </c>
      <c r="N1042" s="272" t="str">
        <f t="shared" si="48"/>
        <v/>
      </c>
      <c r="O1042" s="60" t="str">
        <f t="shared" si="49"/>
        <v/>
      </c>
      <c r="P1042" s="60" t="str">
        <f t="shared" si="50"/>
        <v/>
      </c>
      <c r="Q1042" s="9" t="str">
        <f ca="1">IFERROR((VLOOKUP(A1042,GM_Table,8,FALSE)-SUMIFS(D:D,A:A,A1042,B:B,B1042,C:C,C1042)),"")</f>
        <v/>
      </c>
      <c r="R1042" s="9" t="str">
        <f ca="1">IFERROR(CONCATENATE(VLOOKUP(A1042,GM_Table,12,FALSE)," ",(VLOOKUP(A1042,GM_Table,13,FALSE))),"")</f>
        <v/>
      </c>
    </row>
    <row r="1043" spans="1:18" ht="15" x14ac:dyDescent="0.2">
      <c r="A1043" s="266"/>
      <c r="B1043" s="267"/>
      <c r="C1043" s="267"/>
      <c r="D1043" s="157"/>
      <c r="E1043" s="268"/>
      <c r="F1043" s="269"/>
      <c r="G1043" s="270"/>
      <c r="H1043" s="270"/>
      <c r="I1043" s="270"/>
      <c r="J1043" s="271" t="str">
        <f>IF(ISBLANK(CertifiedCrop[[#This Row],[1. Identifiant interne d’exploitation agricole*]]),"",IF(ISERROR(MATCH(CertifiedCrop[[#This Row],[1. Identifiant interne d’exploitation agricole*]],GroupMember[1. Identifiant interne d’exploitation agricole*],0)),FALSE,TRUE))</f>
        <v/>
      </c>
      <c r="K1043" s="271" t="str">
        <f t="array" ref="K1043">IF(ISBLANK(CertifiedCrop[[#This Row],[2. Produit agricole certifié*]]),"",IF(ISERROR(MATCH(1,(#REF!=CertifiedCrop[[#This Row],[2. Produit agricole certifié*]])*(#REF!=CertifiedCrop[[#This Row],[3. Variété**]]),0)),FALSE,TRUE))</f>
        <v/>
      </c>
      <c r="L1043" s="21" t="str">
        <f t="shared" si="46"/>
        <v/>
      </c>
      <c r="M1043" s="59" t="str">
        <f t="shared" si="47"/>
        <v/>
      </c>
      <c r="N1043" s="272" t="str">
        <f t="shared" si="48"/>
        <v/>
      </c>
      <c r="O1043" s="60" t="str">
        <f t="shared" si="49"/>
        <v/>
      </c>
      <c r="P1043" s="60" t="str">
        <f t="shared" si="50"/>
        <v/>
      </c>
      <c r="Q1043" s="9" t="str">
        <f ca="1">IFERROR((VLOOKUP(A1043,GM_Table,8,FALSE)-SUMIFS(D:D,A:A,A1043,B:B,B1043,C:C,C1043)),"")</f>
        <v/>
      </c>
      <c r="R1043" s="9" t="str">
        <f ca="1">IFERROR(CONCATENATE(VLOOKUP(A1043,GM_Table,12,FALSE)," ",(VLOOKUP(A1043,GM_Table,13,FALSE))),"")</f>
        <v/>
      </c>
    </row>
    <row r="1044" spans="1:18" ht="15" x14ac:dyDescent="0.2">
      <c r="A1044" s="266"/>
      <c r="B1044" s="267"/>
      <c r="C1044" s="267"/>
      <c r="D1044" s="157"/>
      <c r="E1044" s="268"/>
      <c r="F1044" s="269"/>
      <c r="G1044" s="270"/>
      <c r="H1044" s="270"/>
      <c r="I1044" s="270"/>
      <c r="J1044" s="271" t="str">
        <f>IF(ISBLANK(CertifiedCrop[[#This Row],[1. Identifiant interne d’exploitation agricole*]]),"",IF(ISERROR(MATCH(CertifiedCrop[[#This Row],[1. Identifiant interne d’exploitation agricole*]],GroupMember[1. Identifiant interne d’exploitation agricole*],0)),FALSE,TRUE))</f>
        <v/>
      </c>
      <c r="K1044" s="271" t="str">
        <f t="array" ref="K1044">IF(ISBLANK(CertifiedCrop[[#This Row],[2. Produit agricole certifié*]]),"",IF(ISERROR(MATCH(1,(#REF!=CertifiedCrop[[#This Row],[2. Produit agricole certifié*]])*(#REF!=CertifiedCrop[[#This Row],[3. Variété**]]),0)),FALSE,TRUE))</f>
        <v/>
      </c>
      <c r="L1044" s="21" t="str">
        <f t="shared" si="46"/>
        <v/>
      </c>
      <c r="M1044" s="59" t="str">
        <f t="shared" si="47"/>
        <v/>
      </c>
      <c r="N1044" s="272" t="str">
        <f t="shared" si="48"/>
        <v/>
      </c>
      <c r="O1044" s="60" t="str">
        <f t="shared" si="49"/>
        <v/>
      </c>
      <c r="P1044" s="60" t="str">
        <f t="shared" si="50"/>
        <v/>
      </c>
      <c r="Q1044" s="9" t="str">
        <f ca="1">IFERROR((VLOOKUP(A1044,GM_Table,8,FALSE)-SUMIFS(D:D,A:A,A1044,B:B,B1044,C:C,C1044)),"")</f>
        <v/>
      </c>
      <c r="R1044" s="9" t="str">
        <f ca="1">IFERROR(CONCATENATE(VLOOKUP(A1044,GM_Table,12,FALSE)," ",(VLOOKUP(A1044,GM_Table,13,FALSE))),"")</f>
        <v/>
      </c>
    </row>
    <row r="1045" spans="1:18" ht="15" x14ac:dyDescent="0.2">
      <c r="A1045" s="266"/>
      <c r="B1045" s="267"/>
      <c r="C1045" s="267"/>
      <c r="D1045" s="157"/>
      <c r="E1045" s="268"/>
      <c r="F1045" s="269"/>
      <c r="G1045" s="270"/>
      <c r="H1045" s="270"/>
      <c r="I1045" s="270"/>
      <c r="J1045" s="271" t="str">
        <f>IF(ISBLANK(CertifiedCrop[[#This Row],[1. Identifiant interne d’exploitation agricole*]]),"",IF(ISERROR(MATCH(CertifiedCrop[[#This Row],[1. Identifiant interne d’exploitation agricole*]],GroupMember[1. Identifiant interne d’exploitation agricole*],0)),FALSE,TRUE))</f>
        <v/>
      </c>
      <c r="K1045" s="271" t="str">
        <f t="array" ref="K1045">IF(ISBLANK(CertifiedCrop[[#This Row],[2. Produit agricole certifié*]]),"",IF(ISERROR(MATCH(1,(#REF!=CertifiedCrop[[#This Row],[2. Produit agricole certifié*]])*(#REF!=CertifiedCrop[[#This Row],[3. Variété**]]),0)),FALSE,TRUE))</f>
        <v/>
      </c>
      <c r="L1045" s="21" t="str">
        <f t="shared" si="46"/>
        <v/>
      </c>
      <c r="M1045" s="59" t="str">
        <f t="shared" si="47"/>
        <v/>
      </c>
      <c r="N1045" s="272" t="str">
        <f t="shared" si="48"/>
        <v/>
      </c>
      <c r="O1045" s="60" t="str">
        <f t="shared" si="49"/>
        <v/>
      </c>
      <c r="P1045" s="60" t="str">
        <f t="shared" si="50"/>
        <v/>
      </c>
      <c r="Q1045" s="9" t="str">
        <f ca="1">IFERROR((VLOOKUP(A1045,GM_Table,8,FALSE)-SUMIFS(D:D,A:A,A1045,B:B,B1045,C:C,C1045)),"")</f>
        <v/>
      </c>
      <c r="R1045" s="9" t="str">
        <f ca="1">IFERROR(CONCATENATE(VLOOKUP(A1045,GM_Table,12,FALSE)," ",(VLOOKUP(A1045,GM_Table,13,FALSE))),"")</f>
        <v/>
      </c>
    </row>
    <row r="1046" spans="1:18" ht="15" x14ac:dyDescent="0.2">
      <c r="A1046" s="266"/>
      <c r="B1046" s="267"/>
      <c r="C1046" s="267"/>
      <c r="D1046" s="157"/>
      <c r="E1046" s="268"/>
      <c r="F1046" s="269"/>
      <c r="G1046" s="270"/>
      <c r="H1046" s="270"/>
      <c r="I1046" s="270"/>
      <c r="J1046" s="271" t="str">
        <f>IF(ISBLANK(CertifiedCrop[[#This Row],[1. Identifiant interne d’exploitation agricole*]]),"",IF(ISERROR(MATCH(CertifiedCrop[[#This Row],[1. Identifiant interne d’exploitation agricole*]],GroupMember[1. Identifiant interne d’exploitation agricole*],0)),FALSE,TRUE))</f>
        <v/>
      </c>
      <c r="K1046" s="271" t="str">
        <f t="array" ref="K1046">IF(ISBLANK(CertifiedCrop[[#This Row],[2. Produit agricole certifié*]]),"",IF(ISERROR(MATCH(1,(#REF!=CertifiedCrop[[#This Row],[2. Produit agricole certifié*]])*(#REF!=CertifiedCrop[[#This Row],[3. Variété**]]),0)),FALSE,TRUE))</f>
        <v/>
      </c>
      <c r="L1046" s="21" t="str">
        <f t="shared" si="46"/>
        <v/>
      </c>
      <c r="M1046" s="59" t="str">
        <f t="shared" si="47"/>
        <v/>
      </c>
      <c r="N1046" s="272" t="str">
        <f t="shared" si="48"/>
        <v/>
      </c>
      <c r="O1046" s="60" t="str">
        <f t="shared" si="49"/>
        <v/>
      </c>
      <c r="P1046" s="60" t="str">
        <f t="shared" si="50"/>
        <v/>
      </c>
      <c r="Q1046" s="9" t="str">
        <f ca="1">IFERROR((VLOOKUP(A1046,GM_Table,8,FALSE)-SUMIFS(D:D,A:A,A1046,B:B,B1046,C:C,C1046)),"")</f>
        <v/>
      </c>
      <c r="R1046" s="9" t="str">
        <f ca="1">IFERROR(CONCATENATE(VLOOKUP(A1046,GM_Table,12,FALSE)," ",(VLOOKUP(A1046,GM_Table,13,FALSE))),"")</f>
        <v/>
      </c>
    </row>
    <row r="1047" spans="1:18" ht="15" x14ac:dyDescent="0.2">
      <c r="A1047" s="266"/>
      <c r="B1047" s="267"/>
      <c r="C1047" s="267"/>
      <c r="D1047" s="157"/>
      <c r="E1047" s="268"/>
      <c r="F1047" s="269"/>
      <c r="G1047" s="270"/>
      <c r="H1047" s="270"/>
      <c r="I1047" s="270"/>
      <c r="J1047" s="271" t="str">
        <f>IF(ISBLANK(CertifiedCrop[[#This Row],[1. Identifiant interne d’exploitation agricole*]]),"",IF(ISERROR(MATCH(CertifiedCrop[[#This Row],[1. Identifiant interne d’exploitation agricole*]],GroupMember[1. Identifiant interne d’exploitation agricole*],0)),FALSE,TRUE))</f>
        <v/>
      </c>
      <c r="K1047" s="271" t="str">
        <f t="array" ref="K1047">IF(ISBLANK(CertifiedCrop[[#This Row],[2. Produit agricole certifié*]]),"",IF(ISERROR(MATCH(1,(#REF!=CertifiedCrop[[#This Row],[2. Produit agricole certifié*]])*(#REF!=CertifiedCrop[[#This Row],[3. Variété**]]),0)),FALSE,TRUE))</f>
        <v/>
      </c>
      <c r="L1047" s="21" t="str">
        <f t="shared" si="46"/>
        <v/>
      </c>
      <c r="M1047" s="59" t="str">
        <f t="shared" si="47"/>
        <v/>
      </c>
      <c r="N1047" s="272" t="str">
        <f t="shared" si="48"/>
        <v/>
      </c>
      <c r="O1047" s="60" t="str">
        <f t="shared" si="49"/>
        <v/>
      </c>
      <c r="P1047" s="60" t="str">
        <f t="shared" si="50"/>
        <v/>
      </c>
      <c r="Q1047" s="9" t="str">
        <f ca="1">IFERROR((VLOOKUP(A1047,GM_Table,8,FALSE)-SUMIFS(D:D,A:A,A1047,B:B,B1047,C:C,C1047)),"")</f>
        <v/>
      </c>
      <c r="R1047" s="9" t="str">
        <f ca="1">IFERROR(CONCATENATE(VLOOKUP(A1047,GM_Table,12,FALSE)," ",(VLOOKUP(A1047,GM_Table,13,FALSE))),"")</f>
        <v/>
      </c>
    </row>
    <row r="1048" spans="1:18" ht="15" x14ac:dyDescent="0.2">
      <c r="A1048" s="266"/>
      <c r="B1048" s="267"/>
      <c r="C1048" s="267"/>
      <c r="D1048" s="157"/>
      <c r="E1048" s="268"/>
      <c r="F1048" s="269"/>
      <c r="G1048" s="270"/>
      <c r="H1048" s="270"/>
      <c r="I1048" s="270"/>
      <c r="J1048" s="271" t="str">
        <f>IF(ISBLANK(CertifiedCrop[[#This Row],[1. Identifiant interne d’exploitation agricole*]]),"",IF(ISERROR(MATCH(CertifiedCrop[[#This Row],[1. Identifiant interne d’exploitation agricole*]],GroupMember[1. Identifiant interne d’exploitation agricole*],0)),FALSE,TRUE))</f>
        <v/>
      </c>
      <c r="K1048" s="271" t="str">
        <f t="array" ref="K1048">IF(ISBLANK(CertifiedCrop[[#This Row],[2. Produit agricole certifié*]]),"",IF(ISERROR(MATCH(1,(#REF!=CertifiedCrop[[#This Row],[2. Produit agricole certifié*]])*(#REF!=CertifiedCrop[[#This Row],[3. Variété**]]),0)),FALSE,TRUE))</f>
        <v/>
      </c>
      <c r="L1048" s="21" t="str">
        <f t="shared" si="46"/>
        <v/>
      </c>
      <c r="M1048" s="59" t="str">
        <f t="shared" si="47"/>
        <v/>
      </c>
      <c r="N1048" s="272" t="str">
        <f t="shared" si="48"/>
        <v/>
      </c>
      <c r="O1048" s="60" t="str">
        <f t="shared" si="49"/>
        <v/>
      </c>
      <c r="P1048" s="60" t="str">
        <f t="shared" si="50"/>
        <v/>
      </c>
      <c r="Q1048" s="9" t="str">
        <f ca="1">IFERROR((VLOOKUP(A1048,GM_Table,8,FALSE)-SUMIFS(D:D,A:A,A1048,B:B,B1048,C:C,C1048)),"")</f>
        <v/>
      </c>
      <c r="R1048" s="9" t="str">
        <f ca="1">IFERROR(CONCATENATE(VLOOKUP(A1048,GM_Table,12,FALSE)," ",(VLOOKUP(A1048,GM_Table,13,FALSE))),"")</f>
        <v/>
      </c>
    </row>
    <row r="1049" spans="1:18" ht="15" x14ac:dyDescent="0.2">
      <c r="A1049" s="266"/>
      <c r="B1049" s="267"/>
      <c r="C1049" s="267"/>
      <c r="D1049" s="157"/>
      <c r="E1049" s="268"/>
      <c r="F1049" s="269"/>
      <c r="G1049" s="270"/>
      <c r="H1049" s="270"/>
      <c r="I1049" s="270"/>
      <c r="J1049" s="271" t="str">
        <f>IF(ISBLANK(CertifiedCrop[[#This Row],[1. Identifiant interne d’exploitation agricole*]]),"",IF(ISERROR(MATCH(CertifiedCrop[[#This Row],[1. Identifiant interne d’exploitation agricole*]],GroupMember[1. Identifiant interne d’exploitation agricole*],0)),FALSE,TRUE))</f>
        <v/>
      </c>
      <c r="K1049" s="271" t="str">
        <f t="array" ref="K1049">IF(ISBLANK(CertifiedCrop[[#This Row],[2. Produit agricole certifié*]]),"",IF(ISERROR(MATCH(1,(#REF!=CertifiedCrop[[#This Row],[2. Produit agricole certifié*]])*(#REF!=CertifiedCrop[[#This Row],[3. Variété**]]),0)),FALSE,TRUE))</f>
        <v/>
      </c>
      <c r="L1049" s="21" t="str">
        <f t="shared" si="46"/>
        <v/>
      </c>
      <c r="M1049" s="59" t="str">
        <f t="shared" si="47"/>
        <v/>
      </c>
      <c r="N1049" s="272" t="str">
        <f t="shared" si="48"/>
        <v/>
      </c>
      <c r="O1049" s="60" t="str">
        <f t="shared" si="49"/>
        <v/>
      </c>
      <c r="P1049" s="60" t="str">
        <f t="shared" si="50"/>
        <v/>
      </c>
      <c r="Q1049" s="9" t="str">
        <f ca="1">IFERROR((VLOOKUP(A1049,GM_Table,8,FALSE)-SUMIFS(D:D,A:A,A1049,B:B,B1049,C:C,C1049)),"")</f>
        <v/>
      </c>
      <c r="R1049" s="9" t="str">
        <f ca="1">IFERROR(CONCATENATE(VLOOKUP(A1049,GM_Table,12,FALSE)," ",(VLOOKUP(A1049,GM_Table,13,FALSE))),"")</f>
        <v/>
      </c>
    </row>
    <row r="1050" spans="1:18" ht="15" x14ac:dyDescent="0.2">
      <c r="A1050" s="266"/>
      <c r="B1050" s="267"/>
      <c r="C1050" s="267"/>
      <c r="D1050" s="157"/>
      <c r="E1050" s="268"/>
      <c r="F1050" s="269"/>
      <c r="G1050" s="270"/>
      <c r="H1050" s="270"/>
      <c r="I1050" s="270"/>
      <c r="J1050" s="271" t="str">
        <f>IF(ISBLANK(CertifiedCrop[[#This Row],[1. Identifiant interne d’exploitation agricole*]]),"",IF(ISERROR(MATCH(CertifiedCrop[[#This Row],[1. Identifiant interne d’exploitation agricole*]],GroupMember[1. Identifiant interne d’exploitation agricole*],0)),FALSE,TRUE))</f>
        <v/>
      </c>
      <c r="K1050" s="271" t="str">
        <f t="array" ref="K1050">IF(ISBLANK(CertifiedCrop[[#This Row],[2. Produit agricole certifié*]]),"",IF(ISERROR(MATCH(1,(#REF!=CertifiedCrop[[#This Row],[2. Produit agricole certifié*]])*(#REF!=CertifiedCrop[[#This Row],[3. Variété**]]),0)),FALSE,TRUE))</f>
        <v/>
      </c>
      <c r="L1050" s="21" t="str">
        <f t="shared" si="46"/>
        <v/>
      </c>
      <c r="M1050" s="59" t="str">
        <f t="shared" si="47"/>
        <v/>
      </c>
      <c r="N1050" s="272" t="str">
        <f t="shared" si="48"/>
        <v/>
      </c>
      <c r="O1050" s="60" t="str">
        <f t="shared" si="49"/>
        <v/>
      </c>
      <c r="P1050" s="60" t="str">
        <f t="shared" si="50"/>
        <v/>
      </c>
      <c r="Q1050" s="9" t="str">
        <f ca="1">IFERROR((VLOOKUP(A1050,GM_Table,8,FALSE)-SUMIFS(D:D,A:A,A1050,B:B,B1050,C:C,C1050)),"")</f>
        <v/>
      </c>
      <c r="R1050" s="9" t="str">
        <f ca="1">IFERROR(CONCATENATE(VLOOKUP(A1050,GM_Table,12,FALSE)," ",(VLOOKUP(A1050,GM_Table,13,FALSE))),"")</f>
        <v/>
      </c>
    </row>
    <row r="1051" spans="1:18" ht="15" x14ac:dyDescent="0.2">
      <c r="A1051" s="266"/>
      <c r="B1051" s="267"/>
      <c r="C1051" s="267"/>
      <c r="D1051" s="157"/>
      <c r="E1051" s="268"/>
      <c r="F1051" s="269"/>
      <c r="G1051" s="270"/>
      <c r="H1051" s="270"/>
      <c r="I1051" s="270"/>
      <c r="J1051" s="271" t="str">
        <f>IF(ISBLANK(CertifiedCrop[[#This Row],[1. Identifiant interne d’exploitation agricole*]]),"",IF(ISERROR(MATCH(CertifiedCrop[[#This Row],[1. Identifiant interne d’exploitation agricole*]],GroupMember[1. Identifiant interne d’exploitation agricole*],0)),FALSE,TRUE))</f>
        <v/>
      </c>
      <c r="K1051" s="271" t="str">
        <f t="array" ref="K1051">IF(ISBLANK(CertifiedCrop[[#This Row],[2. Produit agricole certifié*]]),"",IF(ISERROR(MATCH(1,(#REF!=CertifiedCrop[[#This Row],[2. Produit agricole certifié*]])*(#REF!=CertifiedCrop[[#This Row],[3. Variété**]]),0)),FALSE,TRUE))</f>
        <v/>
      </c>
      <c r="L1051" s="21" t="str">
        <f t="shared" si="46"/>
        <v/>
      </c>
      <c r="M1051" s="59" t="str">
        <f t="shared" si="47"/>
        <v/>
      </c>
      <c r="N1051" s="272" t="str">
        <f t="shared" si="48"/>
        <v/>
      </c>
      <c r="O1051" s="60" t="str">
        <f t="shared" si="49"/>
        <v/>
      </c>
      <c r="P1051" s="60" t="str">
        <f t="shared" si="50"/>
        <v/>
      </c>
      <c r="Q1051" s="9" t="str">
        <f ca="1">IFERROR((VLOOKUP(A1051,GM_Table,8,FALSE)-SUMIFS(D:D,A:A,A1051,B:B,B1051,C:C,C1051)),"")</f>
        <v/>
      </c>
      <c r="R1051" s="9" t="str">
        <f ca="1">IFERROR(CONCATENATE(VLOOKUP(A1051,GM_Table,12,FALSE)," ",(VLOOKUP(A1051,GM_Table,13,FALSE))),"")</f>
        <v/>
      </c>
    </row>
    <row r="1052" spans="1:18" ht="15" x14ac:dyDescent="0.2">
      <c r="A1052" s="266"/>
      <c r="B1052" s="267"/>
      <c r="C1052" s="267"/>
      <c r="D1052" s="157"/>
      <c r="E1052" s="268"/>
      <c r="F1052" s="269"/>
      <c r="G1052" s="270"/>
      <c r="H1052" s="270"/>
      <c r="I1052" s="270"/>
      <c r="J1052" s="271" t="str">
        <f>IF(ISBLANK(CertifiedCrop[[#This Row],[1. Identifiant interne d’exploitation agricole*]]),"",IF(ISERROR(MATCH(CertifiedCrop[[#This Row],[1. Identifiant interne d’exploitation agricole*]],GroupMember[1. Identifiant interne d’exploitation agricole*],0)),FALSE,TRUE))</f>
        <v/>
      </c>
      <c r="K1052" s="271" t="str">
        <f t="array" ref="K1052">IF(ISBLANK(CertifiedCrop[[#This Row],[2. Produit agricole certifié*]]),"",IF(ISERROR(MATCH(1,(#REF!=CertifiedCrop[[#This Row],[2. Produit agricole certifié*]])*(#REF!=CertifiedCrop[[#This Row],[3. Variété**]]),0)),FALSE,TRUE))</f>
        <v/>
      </c>
      <c r="L1052" s="21" t="str">
        <f t="shared" si="46"/>
        <v/>
      </c>
      <c r="M1052" s="59" t="str">
        <f t="shared" si="47"/>
        <v/>
      </c>
      <c r="N1052" s="272" t="str">
        <f t="shared" si="48"/>
        <v/>
      </c>
      <c r="O1052" s="60" t="str">
        <f t="shared" si="49"/>
        <v/>
      </c>
      <c r="P1052" s="60" t="str">
        <f t="shared" si="50"/>
        <v/>
      </c>
      <c r="Q1052" s="9" t="str">
        <f ca="1">IFERROR((VLOOKUP(A1052,GM_Table,8,FALSE)-SUMIFS(D:D,A:A,A1052,B:B,B1052,C:C,C1052)),"")</f>
        <v/>
      </c>
      <c r="R1052" s="9" t="str">
        <f ca="1">IFERROR(CONCATENATE(VLOOKUP(A1052,GM_Table,12,FALSE)," ",(VLOOKUP(A1052,GM_Table,13,FALSE))),"")</f>
        <v/>
      </c>
    </row>
    <row r="1053" spans="1:18" ht="15" x14ac:dyDescent="0.2">
      <c r="A1053" s="266"/>
      <c r="B1053" s="267"/>
      <c r="C1053" s="267"/>
      <c r="D1053" s="157"/>
      <c r="E1053" s="268"/>
      <c r="F1053" s="269"/>
      <c r="G1053" s="270"/>
      <c r="H1053" s="270"/>
      <c r="I1053" s="270"/>
      <c r="J1053" s="271" t="str">
        <f>IF(ISBLANK(CertifiedCrop[[#This Row],[1. Identifiant interne d’exploitation agricole*]]),"",IF(ISERROR(MATCH(CertifiedCrop[[#This Row],[1. Identifiant interne d’exploitation agricole*]],GroupMember[1. Identifiant interne d’exploitation agricole*],0)),FALSE,TRUE))</f>
        <v/>
      </c>
      <c r="K1053" s="271" t="str">
        <f t="array" ref="K1053">IF(ISBLANK(CertifiedCrop[[#This Row],[2. Produit agricole certifié*]]),"",IF(ISERROR(MATCH(1,(#REF!=CertifiedCrop[[#This Row],[2. Produit agricole certifié*]])*(#REF!=CertifiedCrop[[#This Row],[3. Variété**]]),0)),FALSE,TRUE))</f>
        <v/>
      </c>
      <c r="L1053" s="21" t="str">
        <f t="shared" si="46"/>
        <v/>
      </c>
      <c r="M1053" s="59" t="str">
        <f t="shared" si="47"/>
        <v/>
      </c>
      <c r="N1053" s="272" t="str">
        <f t="shared" si="48"/>
        <v/>
      </c>
      <c r="O1053" s="60" t="str">
        <f t="shared" si="49"/>
        <v/>
      </c>
      <c r="P1053" s="60" t="str">
        <f t="shared" si="50"/>
        <v/>
      </c>
      <c r="Q1053" s="9" t="str">
        <f ca="1">IFERROR((VLOOKUP(A1053,GM_Table,8,FALSE)-SUMIFS(D:D,A:A,A1053,B:B,B1053,C:C,C1053)),"")</f>
        <v/>
      </c>
      <c r="R1053" s="9" t="str">
        <f ca="1">IFERROR(CONCATENATE(VLOOKUP(A1053,GM_Table,12,FALSE)," ",(VLOOKUP(A1053,GM_Table,13,FALSE))),"")</f>
        <v/>
      </c>
    </row>
    <row r="1054" spans="1:18" ht="15" x14ac:dyDescent="0.2">
      <c r="A1054" s="266"/>
      <c r="B1054" s="267"/>
      <c r="C1054" s="267"/>
      <c r="D1054" s="157"/>
      <c r="E1054" s="268"/>
      <c r="F1054" s="269"/>
      <c r="G1054" s="270"/>
      <c r="H1054" s="270"/>
      <c r="I1054" s="270"/>
      <c r="J1054" s="271" t="str">
        <f>IF(ISBLANK(CertifiedCrop[[#This Row],[1. Identifiant interne d’exploitation agricole*]]),"",IF(ISERROR(MATCH(CertifiedCrop[[#This Row],[1. Identifiant interne d’exploitation agricole*]],GroupMember[1. Identifiant interne d’exploitation agricole*],0)),FALSE,TRUE))</f>
        <v/>
      </c>
      <c r="K1054" s="271" t="str">
        <f t="array" ref="K1054">IF(ISBLANK(CertifiedCrop[[#This Row],[2. Produit agricole certifié*]]),"",IF(ISERROR(MATCH(1,(#REF!=CertifiedCrop[[#This Row],[2. Produit agricole certifié*]])*(#REF!=CertifiedCrop[[#This Row],[3. Variété**]]),0)),FALSE,TRUE))</f>
        <v/>
      </c>
      <c r="L1054" s="21" t="str">
        <f t="shared" si="46"/>
        <v/>
      </c>
      <c r="M1054" s="59" t="str">
        <f t="shared" si="47"/>
        <v/>
      </c>
      <c r="N1054" s="272" t="str">
        <f t="shared" si="48"/>
        <v/>
      </c>
      <c r="O1054" s="60" t="str">
        <f t="shared" si="49"/>
        <v/>
      </c>
      <c r="P1054" s="60" t="str">
        <f t="shared" si="50"/>
        <v/>
      </c>
      <c r="Q1054" s="9" t="str">
        <f ca="1">IFERROR((VLOOKUP(A1054,GM_Table,8,FALSE)-SUMIFS(D:D,A:A,A1054,B:B,B1054,C:C,C1054)),"")</f>
        <v/>
      </c>
      <c r="R1054" s="9" t="str">
        <f ca="1">IFERROR(CONCATENATE(VLOOKUP(A1054,GM_Table,12,FALSE)," ",(VLOOKUP(A1054,GM_Table,13,FALSE))),"")</f>
        <v/>
      </c>
    </row>
    <row r="1055" spans="1:18" ht="15" x14ac:dyDescent="0.2">
      <c r="A1055" s="266"/>
      <c r="B1055" s="267"/>
      <c r="C1055" s="267"/>
      <c r="D1055" s="157"/>
      <c r="E1055" s="268"/>
      <c r="F1055" s="269"/>
      <c r="G1055" s="270"/>
      <c r="H1055" s="270"/>
      <c r="I1055" s="270"/>
      <c r="J1055" s="271" t="str">
        <f>IF(ISBLANK(CertifiedCrop[[#This Row],[1. Identifiant interne d’exploitation agricole*]]),"",IF(ISERROR(MATCH(CertifiedCrop[[#This Row],[1. Identifiant interne d’exploitation agricole*]],GroupMember[1. Identifiant interne d’exploitation agricole*],0)),FALSE,TRUE))</f>
        <v/>
      </c>
      <c r="K1055" s="271" t="str">
        <f t="array" ref="K1055">IF(ISBLANK(CertifiedCrop[[#This Row],[2. Produit agricole certifié*]]),"",IF(ISERROR(MATCH(1,(#REF!=CertifiedCrop[[#This Row],[2. Produit agricole certifié*]])*(#REF!=CertifiedCrop[[#This Row],[3. Variété**]]),0)),FALSE,TRUE))</f>
        <v/>
      </c>
      <c r="L1055" s="21" t="str">
        <f t="shared" si="46"/>
        <v/>
      </c>
      <c r="M1055" s="59" t="str">
        <f t="shared" si="47"/>
        <v/>
      </c>
      <c r="N1055" s="272" t="str">
        <f t="shared" si="48"/>
        <v/>
      </c>
      <c r="O1055" s="60" t="str">
        <f t="shared" si="49"/>
        <v/>
      </c>
      <c r="P1055" s="60" t="str">
        <f t="shared" si="50"/>
        <v/>
      </c>
      <c r="Q1055" s="9" t="str">
        <f ca="1">IFERROR((VLOOKUP(A1055,GM_Table,8,FALSE)-SUMIFS(D:D,A:A,A1055,B:B,B1055,C:C,C1055)),"")</f>
        <v/>
      </c>
      <c r="R1055" s="9" t="str">
        <f ca="1">IFERROR(CONCATENATE(VLOOKUP(A1055,GM_Table,12,FALSE)," ",(VLOOKUP(A1055,GM_Table,13,FALSE))),"")</f>
        <v/>
      </c>
    </row>
    <row r="1056" spans="1:18" ht="15" x14ac:dyDescent="0.2">
      <c r="A1056" s="266"/>
      <c r="B1056" s="267"/>
      <c r="C1056" s="267"/>
      <c r="D1056" s="157"/>
      <c r="E1056" s="268"/>
      <c r="F1056" s="269"/>
      <c r="G1056" s="270"/>
      <c r="H1056" s="270"/>
      <c r="I1056" s="270"/>
      <c r="J1056" s="271" t="str">
        <f>IF(ISBLANK(CertifiedCrop[[#This Row],[1. Identifiant interne d’exploitation agricole*]]),"",IF(ISERROR(MATCH(CertifiedCrop[[#This Row],[1. Identifiant interne d’exploitation agricole*]],GroupMember[1. Identifiant interne d’exploitation agricole*],0)),FALSE,TRUE))</f>
        <v/>
      </c>
      <c r="K1056" s="271" t="str">
        <f t="array" ref="K1056">IF(ISBLANK(CertifiedCrop[[#This Row],[2. Produit agricole certifié*]]),"",IF(ISERROR(MATCH(1,(#REF!=CertifiedCrop[[#This Row],[2. Produit agricole certifié*]])*(#REF!=CertifiedCrop[[#This Row],[3. Variété**]]),0)),FALSE,TRUE))</f>
        <v/>
      </c>
      <c r="L1056" s="21" t="str">
        <f t="shared" si="46"/>
        <v/>
      </c>
      <c r="M1056" s="59" t="str">
        <f t="shared" si="47"/>
        <v/>
      </c>
      <c r="N1056" s="272" t="str">
        <f t="shared" si="48"/>
        <v/>
      </c>
      <c r="O1056" s="60" t="str">
        <f t="shared" si="49"/>
        <v/>
      </c>
      <c r="P1056" s="60" t="str">
        <f t="shared" si="50"/>
        <v/>
      </c>
      <c r="Q1056" s="9" t="str">
        <f ca="1">IFERROR((VLOOKUP(A1056,GM_Table,8,FALSE)-SUMIFS(D:D,A:A,A1056,B:B,B1056,C:C,C1056)),"")</f>
        <v/>
      </c>
      <c r="R1056" s="9" t="str">
        <f ca="1">IFERROR(CONCATENATE(VLOOKUP(A1056,GM_Table,12,FALSE)," ",(VLOOKUP(A1056,GM_Table,13,FALSE))),"")</f>
        <v/>
      </c>
    </row>
    <row r="1057" spans="1:18" ht="15" x14ac:dyDescent="0.2">
      <c r="A1057" s="266"/>
      <c r="B1057" s="267"/>
      <c r="C1057" s="267"/>
      <c r="D1057" s="157"/>
      <c r="E1057" s="268"/>
      <c r="F1057" s="269"/>
      <c r="G1057" s="270"/>
      <c r="H1057" s="270"/>
      <c r="I1057" s="270"/>
      <c r="J1057" s="271" t="str">
        <f>IF(ISBLANK(CertifiedCrop[[#This Row],[1. Identifiant interne d’exploitation agricole*]]),"",IF(ISERROR(MATCH(CertifiedCrop[[#This Row],[1. Identifiant interne d’exploitation agricole*]],GroupMember[1. Identifiant interne d’exploitation agricole*],0)),FALSE,TRUE))</f>
        <v/>
      </c>
      <c r="K1057" s="271" t="str">
        <f t="array" ref="K1057">IF(ISBLANK(CertifiedCrop[[#This Row],[2. Produit agricole certifié*]]),"",IF(ISERROR(MATCH(1,(#REF!=CertifiedCrop[[#This Row],[2. Produit agricole certifié*]])*(#REF!=CertifiedCrop[[#This Row],[3. Variété**]]),0)),FALSE,TRUE))</f>
        <v/>
      </c>
      <c r="L1057" s="21" t="str">
        <f t="shared" si="46"/>
        <v/>
      </c>
      <c r="M1057" s="59" t="str">
        <f t="shared" si="47"/>
        <v/>
      </c>
      <c r="N1057" s="272" t="str">
        <f t="shared" si="48"/>
        <v/>
      </c>
      <c r="O1057" s="60" t="str">
        <f t="shared" si="49"/>
        <v/>
      </c>
      <c r="P1057" s="60" t="str">
        <f t="shared" si="50"/>
        <v/>
      </c>
      <c r="Q1057" s="9" t="str">
        <f ca="1">IFERROR((VLOOKUP(A1057,GM_Table,8,FALSE)-SUMIFS(D:D,A:A,A1057,B:B,B1057,C:C,C1057)),"")</f>
        <v/>
      </c>
      <c r="R1057" s="9" t="str">
        <f ca="1">IFERROR(CONCATENATE(VLOOKUP(A1057,GM_Table,12,FALSE)," ",(VLOOKUP(A1057,GM_Table,13,FALSE))),"")</f>
        <v/>
      </c>
    </row>
    <row r="1058" spans="1:18" ht="15" x14ac:dyDescent="0.2">
      <c r="A1058" s="266"/>
      <c r="B1058" s="267"/>
      <c r="C1058" s="267"/>
      <c r="D1058" s="157"/>
      <c r="E1058" s="268"/>
      <c r="F1058" s="269"/>
      <c r="G1058" s="270"/>
      <c r="H1058" s="270"/>
      <c r="I1058" s="270"/>
      <c r="J1058" s="271" t="str">
        <f>IF(ISBLANK(CertifiedCrop[[#This Row],[1. Identifiant interne d’exploitation agricole*]]),"",IF(ISERROR(MATCH(CertifiedCrop[[#This Row],[1. Identifiant interne d’exploitation agricole*]],GroupMember[1. Identifiant interne d’exploitation agricole*],0)),FALSE,TRUE))</f>
        <v/>
      </c>
      <c r="K1058" s="271" t="str">
        <f t="array" ref="K1058">IF(ISBLANK(CertifiedCrop[[#This Row],[2. Produit agricole certifié*]]),"",IF(ISERROR(MATCH(1,(#REF!=CertifiedCrop[[#This Row],[2. Produit agricole certifié*]])*(#REF!=CertifiedCrop[[#This Row],[3. Variété**]]),0)),FALSE,TRUE))</f>
        <v/>
      </c>
      <c r="L1058" s="21" t="str">
        <f t="shared" si="46"/>
        <v/>
      </c>
      <c r="M1058" s="59" t="str">
        <f t="shared" si="47"/>
        <v/>
      </c>
      <c r="N1058" s="272" t="str">
        <f t="shared" si="48"/>
        <v/>
      </c>
      <c r="O1058" s="60" t="str">
        <f t="shared" si="49"/>
        <v/>
      </c>
      <c r="P1058" s="60" t="str">
        <f t="shared" si="50"/>
        <v/>
      </c>
      <c r="Q1058" s="9" t="str">
        <f ca="1">IFERROR((VLOOKUP(A1058,GM_Table,8,FALSE)-SUMIFS(D:D,A:A,A1058,B:B,B1058,C:C,C1058)),"")</f>
        <v/>
      </c>
      <c r="R1058" s="9" t="str">
        <f ca="1">IFERROR(CONCATENATE(VLOOKUP(A1058,GM_Table,12,FALSE)," ",(VLOOKUP(A1058,GM_Table,13,FALSE))),"")</f>
        <v/>
      </c>
    </row>
    <row r="1059" spans="1:18" ht="15" x14ac:dyDescent="0.2">
      <c r="A1059" s="266"/>
      <c r="B1059" s="267"/>
      <c r="C1059" s="267"/>
      <c r="D1059" s="157"/>
      <c r="E1059" s="268"/>
      <c r="F1059" s="269"/>
      <c r="G1059" s="270"/>
      <c r="H1059" s="270"/>
      <c r="I1059" s="270"/>
      <c r="J1059" s="271" t="str">
        <f>IF(ISBLANK(CertifiedCrop[[#This Row],[1. Identifiant interne d’exploitation agricole*]]),"",IF(ISERROR(MATCH(CertifiedCrop[[#This Row],[1. Identifiant interne d’exploitation agricole*]],GroupMember[1. Identifiant interne d’exploitation agricole*],0)),FALSE,TRUE))</f>
        <v/>
      </c>
      <c r="K1059" s="271" t="str">
        <f t="array" ref="K1059">IF(ISBLANK(CertifiedCrop[[#This Row],[2. Produit agricole certifié*]]),"",IF(ISERROR(MATCH(1,(#REF!=CertifiedCrop[[#This Row],[2. Produit agricole certifié*]])*(#REF!=CertifiedCrop[[#This Row],[3. Variété**]]),0)),FALSE,TRUE))</f>
        <v/>
      </c>
      <c r="L1059" s="21" t="str">
        <f t="shared" si="46"/>
        <v/>
      </c>
      <c r="M1059" s="59" t="str">
        <f t="shared" si="47"/>
        <v/>
      </c>
      <c r="N1059" s="272" t="str">
        <f t="shared" si="48"/>
        <v/>
      </c>
      <c r="O1059" s="60" t="str">
        <f t="shared" si="49"/>
        <v/>
      </c>
      <c r="P1059" s="60" t="str">
        <f t="shared" si="50"/>
        <v/>
      </c>
      <c r="Q1059" s="9" t="str">
        <f ca="1">IFERROR((VLOOKUP(A1059,GM_Table,8,FALSE)-SUMIFS(D:D,A:A,A1059,B:B,B1059,C:C,C1059)),"")</f>
        <v/>
      </c>
      <c r="R1059" s="9" t="str">
        <f ca="1">IFERROR(CONCATENATE(VLOOKUP(A1059,GM_Table,12,FALSE)," ",(VLOOKUP(A1059,GM_Table,13,FALSE))),"")</f>
        <v/>
      </c>
    </row>
    <row r="1060" spans="1:18" ht="15" x14ac:dyDescent="0.2">
      <c r="A1060" s="266"/>
      <c r="B1060" s="267"/>
      <c r="C1060" s="267"/>
      <c r="D1060" s="157"/>
      <c r="E1060" s="268"/>
      <c r="F1060" s="269"/>
      <c r="G1060" s="270"/>
      <c r="H1060" s="270"/>
      <c r="I1060" s="270"/>
      <c r="J1060" s="271" t="str">
        <f>IF(ISBLANK(CertifiedCrop[[#This Row],[1. Identifiant interne d’exploitation agricole*]]),"",IF(ISERROR(MATCH(CertifiedCrop[[#This Row],[1. Identifiant interne d’exploitation agricole*]],GroupMember[1. Identifiant interne d’exploitation agricole*],0)),FALSE,TRUE))</f>
        <v/>
      </c>
      <c r="K1060" s="271" t="str">
        <f t="array" ref="K1060">IF(ISBLANK(CertifiedCrop[[#This Row],[2. Produit agricole certifié*]]),"",IF(ISERROR(MATCH(1,(#REF!=CertifiedCrop[[#This Row],[2. Produit agricole certifié*]])*(#REF!=CertifiedCrop[[#This Row],[3. Variété**]]),0)),FALSE,TRUE))</f>
        <v/>
      </c>
      <c r="L1060" s="21" t="str">
        <f t="shared" si="46"/>
        <v/>
      </c>
      <c r="M1060" s="59" t="str">
        <f t="shared" si="47"/>
        <v/>
      </c>
      <c r="N1060" s="272" t="str">
        <f t="shared" si="48"/>
        <v/>
      </c>
      <c r="O1060" s="60" t="str">
        <f t="shared" si="49"/>
        <v/>
      </c>
      <c r="P1060" s="60" t="str">
        <f t="shared" si="50"/>
        <v/>
      </c>
      <c r="Q1060" s="9" t="str">
        <f ca="1">IFERROR((VLOOKUP(A1060,GM_Table,8,FALSE)-SUMIFS(D:D,A:A,A1060,B:B,B1060,C:C,C1060)),"")</f>
        <v/>
      </c>
      <c r="R1060" s="9" t="str">
        <f ca="1">IFERROR(CONCATENATE(VLOOKUP(A1060,GM_Table,12,FALSE)," ",(VLOOKUP(A1060,GM_Table,13,FALSE))),"")</f>
        <v/>
      </c>
    </row>
    <row r="1061" spans="1:18" ht="15" x14ac:dyDescent="0.2">
      <c r="A1061" s="266"/>
      <c r="B1061" s="267"/>
      <c r="C1061" s="267"/>
      <c r="D1061" s="157"/>
      <c r="E1061" s="268"/>
      <c r="F1061" s="269"/>
      <c r="G1061" s="270"/>
      <c r="H1061" s="270"/>
      <c r="I1061" s="270"/>
      <c r="J1061" s="271" t="str">
        <f>IF(ISBLANK(CertifiedCrop[[#This Row],[1. Identifiant interne d’exploitation agricole*]]),"",IF(ISERROR(MATCH(CertifiedCrop[[#This Row],[1. Identifiant interne d’exploitation agricole*]],GroupMember[1. Identifiant interne d’exploitation agricole*],0)),FALSE,TRUE))</f>
        <v/>
      </c>
      <c r="K1061" s="271" t="str">
        <f t="array" ref="K1061">IF(ISBLANK(CertifiedCrop[[#This Row],[2. Produit agricole certifié*]]),"",IF(ISERROR(MATCH(1,(#REF!=CertifiedCrop[[#This Row],[2. Produit agricole certifié*]])*(#REF!=CertifiedCrop[[#This Row],[3. Variété**]]),0)),FALSE,TRUE))</f>
        <v/>
      </c>
      <c r="L1061" s="21" t="str">
        <f t="shared" si="46"/>
        <v/>
      </c>
      <c r="M1061" s="59" t="str">
        <f t="shared" si="47"/>
        <v/>
      </c>
      <c r="N1061" s="272" t="str">
        <f t="shared" si="48"/>
        <v/>
      </c>
      <c r="O1061" s="60" t="str">
        <f t="shared" si="49"/>
        <v/>
      </c>
      <c r="P1061" s="60" t="str">
        <f t="shared" si="50"/>
        <v/>
      </c>
      <c r="Q1061" s="9" t="str">
        <f ca="1">IFERROR((VLOOKUP(A1061,GM_Table,8,FALSE)-SUMIFS(D:D,A:A,A1061,B:B,B1061,C:C,C1061)),"")</f>
        <v/>
      </c>
      <c r="R1061" s="9" t="str">
        <f ca="1">IFERROR(CONCATENATE(VLOOKUP(A1061,GM_Table,12,FALSE)," ",(VLOOKUP(A1061,GM_Table,13,FALSE))),"")</f>
        <v/>
      </c>
    </row>
    <row r="1062" spans="1:18" ht="15" x14ac:dyDescent="0.2">
      <c r="A1062" s="266"/>
      <c r="B1062" s="267"/>
      <c r="C1062" s="267"/>
      <c r="D1062" s="157"/>
      <c r="E1062" s="268"/>
      <c r="F1062" s="269"/>
      <c r="G1062" s="270"/>
      <c r="H1062" s="270"/>
      <c r="I1062" s="270"/>
      <c r="J1062" s="271" t="str">
        <f>IF(ISBLANK(CertifiedCrop[[#This Row],[1. Identifiant interne d’exploitation agricole*]]),"",IF(ISERROR(MATCH(CertifiedCrop[[#This Row],[1. Identifiant interne d’exploitation agricole*]],GroupMember[1. Identifiant interne d’exploitation agricole*],0)),FALSE,TRUE))</f>
        <v/>
      </c>
      <c r="K1062" s="271" t="str">
        <f t="array" ref="K1062">IF(ISBLANK(CertifiedCrop[[#This Row],[2. Produit agricole certifié*]]),"",IF(ISERROR(MATCH(1,(#REF!=CertifiedCrop[[#This Row],[2. Produit agricole certifié*]])*(#REF!=CertifiedCrop[[#This Row],[3. Variété**]]),0)),FALSE,TRUE))</f>
        <v/>
      </c>
      <c r="L1062" s="21" t="str">
        <f t="shared" si="46"/>
        <v/>
      </c>
      <c r="M1062" s="59" t="str">
        <f t="shared" si="47"/>
        <v/>
      </c>
      <c r="N1062" s="272" t="str">
        <f t="shared" si="48"/>
        <v/>
      </c>
      <c r="O1062" s="60" t="str">
        <f t="shared" si="49"/>
        <v/>
      </c>
      <c r="P1062" s="60" t="str">
        <f t="shared" si="50"/>
        <v/>
      </c>
      <c r="Q1062" s="9" t="str">
        <f ca="1">IFERROR((VLOOKUP(A1062,GM_Table,8,FALSE)-SUMIFS(D:D,A:A,A1062,B:B,B1062,C:C,C1062)),"")</f>
        <v/>
      </c>
      <c r="R1062" s="9" t="str">
        <f ca="1">IFERROR(CONCATENATE(VLOOKUP(A1062,GM_Table,12,FALSE)," ",(VLOOKUP(A1062,GM_Table,13,FALSE))),"")</f>
        <v/>
      </c>
    </row>
    <row r="1063" spans="1:18" ht="15" x14ac:dyDescent="0.2">
      <c r="A1063" s="266"/>
      <c r="B1063" s="267"/>
      <c r="C1063" s="267"/>
      <c r="D1063" s="157"/>
      <c r="E1063" s="268"/>
      <c r="F1063" s="269"/>
      <c r="G1063" s="270"/>
      <c r="H1063" s="270"/>
      <c r="I1063" s="270"/>
      <c r="J1063" s="271" t="str">
        <f>IF(ISBLANK(CertifiedCrop[[#This Row],[1. Identifiant interne d’exploitation agricole*]]),"",IF(ISERROR(MATCH(CertifiedCrop[[#This Row],[1. Identifiant interne d’exploitation agricole*]],GroupMember[1. Identifiant interne d’exploitation agricole*],0)),FALSE,TRUE))</f>
        <v/>
      </c>
      <c r="K1063" s="271" t="str">
        <f t="array" ref="K1063">IF(ISBLANK(CertifiedCrop[[#This Row],[2. Produit agricole certifié*]]),"",IF(ISERROR(MATCH(1,(#REF!=CertifiedCrop[[#This Row],[2. Produit agricole certifié*]])*(#REF!=CertifiedCrop[[#This Row],[3. Variété**]]),0)),FALSE,TRUE))</f>
        <v/>
      </c>
      <c r="L1063" s="21" t="str">
        <f t="shared" si="46"/>
        <v/>
      </c>
      <c r="M1063" s="59" t="str">
        <f t="shared" si="47"/>
        <v/>
      </c>
      <c r="N1063" s="272" t="str">
        <f t="shared" si="48"/>
        <v/>
      </c>
      <c r="O1063" s="60" t="str">
        <f t="shared" si="49"/>
        <v/>
      </c>
      <c r="P1063" s="60" t="str">
        <f t="shared" si="50"/>
        <v/>
      </c>
      <c r="Q1063" s="9" t="str">
        <f ca="1">IFERROR((VLOOKUP(A1063,GM_Table,8,FALSE)-SUMIFS(D:D,A:A,A1063,B:B,B1063,C:C,C1063)),"")</f>
        <v/>
      </c>
      <c r="R1063" s="9" t="str">
        <f ca="1">IFERROR(CONCATENATE(VLOOKUP(A1063,GM_Table,12,FALSE)," ",(VLOOKUP(A1063,GM_Table,13,FALSE))),"")</f>
        <v/>
      </c>
    </row>
    <row r="1064" spans="1:18" ht="15" x14ac:dyDescent="0.2">
      <c r="A1064" s="266"/>
      <c r="B1064" s="267"/>
      <c r="C1064" s="267"/>
      <c r="D1064" s="157"/>
      <c r="E1064" s="268"/>
      <c r="F1064" s="269"/>
      <c r="G1064" s="270"/>
      <c r="H1064" s="270"/>
      <c r="I1064" s="270"/>
      <c r="J1064" s="271" t="str">
        <f>IF(ISBLANK(CertifiedCrop[[#This Row],[1. Identifiant interne d’exploitation agricole*]]),"",IF(ISERROR(MATCH(CertifiedCrop[[#This Row],[1. Identifiant interne d’exploitation agricole*]],GroupMember[1. Identifiant interne d’exploitation agricole*],0)),FALSE,TRUE))</f>
        <v/>
      </c>
      <c r="K1064" s="271" t="str">
        <f t="array" ref="K1064">IF(ISBLANK(CertifiedCrop[[#This Row],[2. Produit agricole certifié*]]),"",IF(ISERROR(MATCH(1,(#REF!=CertifiedCrop[[#This Row],[2. Produit agricole certifié*]])*(#REF!=CertifiedCrop[[#This Row],[3. Variété**]]),0)),FALSE,TRUE))</f>
        <v/>
      </c>
      <c r="L1064" s="21" t="str">
        <f t="shared" si="46"/>
        <v/>
      </c>
      <c r="M1064" s="59" t="str">
        <f t="shared" si="47"/>
        <v/>
      </c>
      <c r="N1064" s="272" t="str">
        <f t="shared" si="48"/>
        <v/>
      </c>
      <c r="O1064" s="60" t="str">
        <f t="shared" si="49"/>
        <v/>
      </c>
      <c r="P1064" s="60" t="str">
        <f t="shared" si="50"/>
        <v/>
      </c>
      <c r="Q1064" s="9" t="str">
        <f ca="1">IFERROR((VLOOKUP(A1064,GM_Table,8,FALSE)-SUMIFS(D:D,A:A,A1064,B:B,B1064,C:C,C1064)),"")</f>
        <v/>
      </c>
      <c r="R1064" s="9" t="str">
        <f ca="1">IFERROR(CONCATENATE(VLOOKUP(A1064,GM_Table,12,FALSE)," ",(VLOOKUP(A1064,GM_Table,13,FALSE))),"")</f>
        <v/>
      </c>
    </row>
    <row r="1065" spans="1:18" ht="15" x14ac:dyDescent="0.2">
      <c r="A1065" s="266"/>
      <c r="B1065" s="267"/>
      <c r="C1065" s="267"/>
      <c r="D1065" s="157"/>
      <c r="E1065" s="268"/>
      <c r="F1065" s="269"/>
      <c r="G1065" s="270"/>
      <c r="H1065" s="270"/>
      <c r="I1065" s="270"/>
      <c r="J1065" s="271" t="str">
        <f>IF(ISBLANK(CertifiedCrop[[#This Row],[1. Identifiant interne d’exploitation agricole*]]),"",IF(ISERROR(MATCH(CertifiedCrop[[#This Row],[1. Identifiant interne d’exploitation agricole*]],GroupMember[1. Identifiant interne d’exploitation agricole*],0)),FALSE,TRUE))</f>
        <v/>
      </c>
      <c r="K1065" s="271" t="str">
        <f t="array" ref="K1065">IF(ISBLANK(CertifiedCrop[[#This Row],[2. Produit agricole certifié*]]),"",IF(ISERROR(MATCH(1,(#REF!=CertifiedCrop[[#This Row],[2. Produit agricole certifié*]])*(#REF!=CertifiedCrop[[#This Row],[3. Variété**]]),0)),FALSE,TRUE))</f>
        <v/>
      </c>
      <c r="L1065" s="21" t="str">
        <f t="shared" si="46"/>
        <v/>
      </c>
      <c r="M1065" s="59" t="str">
        <f t="shared" si="47"/>
        <v/>
      </c>
      <c r="N1065" s="272" t="str">
        <f t="shared" si="48"/>
        <v/>
      </c>
      <c r="O1065" s="60" t="str">
        <f t="shared" si="49"/>
        <v/>
      </c>
      <c r="P1065" s="60" t="str">
        <f t="shared" si="50"/>
        <v/>
      </c>
      <c r="Q1065" s="9" t="str">
        <f ca="1">IFERROR((VLOOKUP(A1065,GM_Table,8,FALSE)-SUMIFS(D:D,A:A,A1065,B:B,B1065,C:C,C1065)),"")</f>
        <v/>
      </c>
      <c r="R1065" s="9" t="str">
        <f ca="1">IFERROR(CONCATENATE(VLOOKUP(A1065,GM_Table,12,FALSE)," ",(VLOOKUP(A1065,GM_Table,13,FALSE))),"")</f>
        <v/>
      </c>
    </row>
    <row r="1066" spans="1:18" ht="15" x14ac:dyDescent="0.2">
      <c r="A1066" s="266"/>
      <c r="B1066" s="267"/>
      <c r="C1066" s="267"/>
      <c r="D1066" s="157"/>
      <c r="E1066" s="268"/>
      <c r="F1066" s="269"/>
      <c r="G1066" s="270"/>
      <c r="H1066" s="270"/>
      <c r="I1066" s="270"/>
      <c r="J1066" s="271" t="str">
        <f>IF(ISBLANK(CertifiedCrop[[#This Row],[1. Identifiant interne d’exploitation agricole*]]),"",IF(ISERROR(MATCH(CertifiedCrop[[#This Row],[1. Identifiant interne d’exploitation agricole*]],GroupMember[1. Identifiant interne d’exploitation agricole*],0)),FALSE,TRUE))</f>
        <v/>
      </c>
      <c r="K1066" s="271" t="str">
        <f t="array" ref="K1066">IF(ISBLANK(CertifiedCrop[[#This Row],[2. Produit agricole certifié*]]),"",IF(ISERROR(MATCH(1,(#REF!=CertifiedCrop[[#This Row],[2. Produit agricole certifié*]])*(#REF!=CertifiedCrop[[#This Row],[3. Variété**]]),0)),FALSE,TRUE))</f>
        <v/>
      </c>
      <c r="L1066" s="21" t="str">
        <f t="shared" si="46"/>
        <v/>
      </c>
      <c r="M1066" s="59" t="str">
        <f t="shared" si="47"/>
        <v/>
      </c>
      <c r="N1066" s="272" t="str">
        <f t="shared" si="48"/>
        <v/>
      </c>
      <c r="O1066" s="60" t="str">
        <f t="shared" si="49"/>
        <v/>
      </c>
      <c r="P1066" s="60" t="str">
        <f t="shared" si="50"/>
        <v/>
      </c>
      <c r="Q1066" s="9" t="str">
        <f ca="1">IFERROR((VLOOKUP(A1066,GM_Table,8,FALSE)-SUMIFS(D:D,A:A,A1066,B:B,B1066,C:C,C1066)),"")</f>
        <v/>
      </c>
      <c r="R1066" s="9" t="str">
        <f ca="1">IFERROR(CONCATENATE(VLOOKUP(A1066,GM_Table,12,FALSE)," ",(VLOOKUP(A1066,GM_Table,13,FALSE))),"")</f>
        <v/>
      </c>
    </row>
    <row r="1067" spans="1:18" ht="15" x14ac:dyDescent="0.2">
      <c r="A1067" s="266"/>
      <c r="B1067" s="267"/>
      <c r="C1067" s="267"/>
      <c r="D1067" s="157"/>
      <c r="E1067" s="268"/>
      <c r="F1067" s="269"/>
      <c r="G1067" s="270"/>
      <c r="H1067" s="270"/>
      <c r="I1067" s="270"/>
      <c r="J1067" s="271" t="str">
        <f>IF(ISBLANK(CertifiedCrop[[#This Row],[1. Identifiant interne d’exploitation agricole*]]),"",IF(ISERROR(MATCH(CertifiedCrop[[#This Row],[1. Identifiant interne d’exploitation agricole*]],GroupMember[1. Identifiant interne d’exploitation agricole*],0)),FALSE,TRUE))</f>
        <v/>
      </c>
      <c r="K1067" s="271" t="str">
        <f t="array" ref="K1067">IF(ISBLANK(CertifiedCrop[[#This Row],[2. Produit agricole certifié*]]),"",IF(ISERROR(MATCH(1,(#REF!=CertifiedCrop[[#This Row],[2. Produit agricole certifié*]])*(#REF!=CertifiedCrop[[#This Row],[3. Variété**]]),0)),FALSE,TRUE))</f>
        <v/>
      </c>
      <c r="L1067" s="21" t="str">
        <f t="shared" si="46"/>
        <v/>
      </c>
      <c r="M1067" s="59" t="str">
        <f t="shared" si="47"/>
        <v/>
      </c>
      <c r="N1067" s="272" t="str">
        <f t="shared" si="48"/>
        <v/>
      </c>
      <c r="O1067" s="60" t="str">
        <f t="shared" si="49"/>
        <v/>
      </c>
      <c r="P1067" s="60" t="str">
        <f t="shared" si="50"/>
        <v/>
      </c>
      <c r="Q1067" s="9" t="str">
        <f ca="1">IFERROR((VLOOKUP(A1067,GM_Table,8,FALSE)-SUMIFS(D:D,A:A,A1067,B:B,B1067,C:C,C1067)),"")</f>
        <v/>
      </c>
      <c r="R1067" s="9" t="str">
        <f ca="1">IFERROR(CONCATENATE(VLOOKUP(A1067,GM_Table,12,FALSE)," ",(VLOOKUP(A1067,GM_Table,13,FALSE))),"")</f>
        <v/>
      </c>
    </row>
    <row r="1068" spans="1:18" ht="15" x14ac:dyDescent="0.2">
      <c r="A1068" s="266"/>
      <c r="B1068" s="267"/>
      <c r="C1068" s="267"/>
      <c r="D1068" s="157"/>
      <c r="E1068" s="268"/>
      <c r="F1068" s="269"/>
      <c r="G1068" s="270"/>
      <c r="H1068" s="270"/>
      <c r="I1068" s="270"/>
      <c r="J1068" s="271" t="str">
        <f>IF(ISBLANK(CertifiedCrop[[#This Row],[1. Identifiant interne d’exploitation agricole*]]),"",IF(ISERROR(MATCH(CertifiedCrop[[#This Row],[1. Identifiant interne d’exploitation agricole*]],GroupMember[1. Identifiant interne d’exploitation agricole*],0)),FALSE,TRUE))</f>
        <v/>
      </c>
      <c r="K1068" s="271" t="str">
        <f t="array" ref="K1068">IF(ISBLANK(CertifiedCrop[[#This Row],[2. Produit agricole certifié*]]),"",IF(ISERROR(MATCH(1,(#REF!=CertifiedCrop[[#This Row],[2. Produit agricole certifié*]])*(#REF!=CertifiedCrop[[#This Row],[3. Variété**]]),0)),FALSE,TRUE))</f>
        <v/>
      </c>
      <c r="L1068" s="21" t="str">
        <f t="shared" si="46"/>
        <v/>
      </c>
      <c r="M1068" s="59" t="str">
        <f t="shared" si="47"/>
        <v/>
      </c>
      <c r="N1068" s="272" t="str">
        <f t="shared" si="48"/>
        <v/>
      </c>
      <c r="O1068" s="60" t="str">
        <f t="shared" si="49"/>
        <v/>
      </c>
      <c r="P1068" s="60" t="str">
        <f t="shared" si="50"/>
        <v/>
      </c>
      <c r="Q1068" s="9" t="str">
        <f ca="1">IFERROR((VLOOKUP(A1068,GM_Table,8,FALSE)-SUMIFS(D:D,A:A,A1068,B:B,B1068,C:C,C1068)),"")</f>
        <v/>
      </c>
      <c r="R1068" s="9" t="str">
        <f ca="1">IFERROR(CONCATENATE(VLOOKUP(A1068,GM_Table,12,FALSE)," ",(VLOOKUP(A1068,GM_Table,13,FALSE))),"")</f>
        <v/>
      </c>
    </row>
    <row r="1069" spans="1:18" ht="15" x14ac:dyDescent="0.2">
      <c r="A1069" s="266"/>
      <c r="B1069" s="267"/>
      <c r="C1069" s="267"/>
      <c r="D1069" s="157"/>
      <c r="E1069" s="268"/>
      <c r="F1069" s="269"/>
      <c r="G1069" s="270"/>
      <c r="H1069" s="270"/>
      <c r="I1069" s="270"/>
      <c r="J1069" s="271" t="str">
        <f>IF(ISBLANK(CertifiedCrop[[#This Row],[1. Identifiant interne d’exploitation agricole*]]),"",IF(ISERROR(MATCH(CertifiedCrop[[#This Row],[1. Identifiant interne d’exploitation agricole*]],GroupMember[1. Identifiant interne d’exploitation agricole*],0)),FALSE,TRUE))</f>
        <v/>
      </c>
      <c r="K1069" s="271" t="str">
        <f t="array" ref="K1069">IF(ISBLANK(CertifiedCrop[[#This Row],[2. Produit agricole certifié*]]),"",IF(ISERROR(MATCH(1,(#REF!=CertifiedCrop[[#This Row],[2. Produit agricole certifié*]])*(#REF!=CertifiedCrop[[#This Row],[3. Variété**]]),0)),FALSE,TRUE))</f>
        <v/>
      </c>
      <c r="L1069" s="21" t="str">
        <f t="shared" si="46"/>
        <v/>
      </c>
      <c r="M1069" s="59" t="str">
        <f t="shared" si="47"/>
        <v/>
      </c>
      <c r="N1069" s="272" t="str">
        <f t="shared" si="48"/>
        <v/>
      </c>
      <c r="O1069" s="60" t="str">
        <f t="shared" si="49"/>
        <v/>
      </c>
      <c r="P1069" s="60" t="str">
        <f t="shared" si="50"/>
        <v/>
      </c>
      <c r="Q1069" s="9" t="str">
        <f ca="1">IFERROR((VLOOKUP(A1069,GM_Table,8,FALSE)-SUMIFS(D:D,A:A,A1069,B:B,B1069,C:C,C1069)),"")</f>
        <v/>
      </c>
      <c r="R1069" s="9" t="str">
        <f ca="1">IFERROR(CONCATENATE(VLOOKUP(A1069,GM_Table,12,FALSE)," ",(VLOOKUP(A1069,GM_Table,13,FALSE))),"")</f>
        <v/>
      </c>
    </row>
    <row r="1070" spans="1:18" ht="15" x14ac:dyDescent="0.2">
      <c r="A1070" s="266"/>
      <c r="B1070" s="267"/>
      <c r="C1070" s="267"/>
      <c r="D1070" s="157"/>
      <c r="E1070" s="268"/>
      <c r="F1070" s="269"/>
      <c r="G1070" s="270"/>
      <c r="H1070" s="270"/>
      <c r="I1070" s="270"/>
      <c r="J1070" s="271" t="str">
        <f>IF(ISBLANK(CertifiedCrop[[#This Row],[1. Identifiant interne d’exploitation agricole*]]),"",IF(ISERROR(MATCH(CertifiedCrop[[#This Row],[1. Identifiant interne d’exploitation agricole*]],GroupMember[1. Identifiant interne d’exploitation agricole*],0)),FALSE,TRUE))</f>
        <v/>
      </c>
      <c r="K1070" s="271" t="str">
        <f t="array" ref="K1070">IF(ISBLANK(CertifiedCrop[[#This Row],[2. Produit agricole certifié*]]),"",IF(ISERROR(MATCH(1,(#REF!=CertifiedCrop[[#This Row],[2. Produit agricole certifié*]])*(#REF!=CertifiedCrop[[#This Row],[3. Variété**]]),0)),FALSE,TRUE))</f>
        <v/>
      </c>
      <c r="L1070" s="21" t="str">
        <f t="shared" si="46"/>
        <v/>
      </c>
      <c r="M1070" s="59" t="str">
        <f t="shared" si="47"/>
        <v/>
      </c>
      <c r="N1070" s="272" t="str">
        <f t="shared" si="48"/>
        <v/>
      </c>
      <c r="O1070" s="60" t="str">
        <f t="shared" si="49"/>
        <v/>
      </c>
      <c r="P1070" s="60" t="str">
        <f t="shared" si="50"/>
        <v/>
      </c>
      <c r="Q1070" s="9" t="str">
        <f ca="1">IFERROR((VLOOKUP(A1070,GM_Table,8,FALSE)-SUMIFS(D:D,A:A,A1070,B:B,B1070,C:C,C1070)),"")</f>
        <v/>
      </c>
      <c r="R1070" s="9" t="str">
        <f ca="1">IFERROR(CONCATENATE(VLOOKUP(A1070,GM_Table,12,FALSE)," ",(VLOOKUP(A1070,GM_Table,13,FALSE))),"")</f>
        <v/>
      </c>
    </row>
    <row r="1071" spans="1:18" ht="15" x14ac:dyDescent="0.2">
      <c r="A1071" s="266"/>
      <c r="B1071" s="267"/>
      <c r="C1071" s="267"/>
      <c r="D1071" s="157"/>
      <c r="E1071" s="268"/>
      <c r="F1071" s="269"/>
      <c r="G1071" s="270"/>
      <c r="H1071" s="270"/>
      <c r="I1071" s="270"/>
      <c r="J1071" s="271" t="str">
        <f>IF(ISBLANK(CertifiedCrop[[#This Row],[1. Identifiant interne d’exploitation agricole*]]),"",IF(ISERROR(MATCH(CertifiedCrop[[#This Row],[1. Identifiant interne d’exploitation agricole*]],GroupMember[1. Identifiant interne d’exploitation agricole*],0)),FALSE,TRUE))</f>
        <v/>
      </c>
      <c r="K1071" s="271" t="str">
        <f t="array" ref="K1071">IF(ISBLANK(CertifiedCrop[[#This Row],[2. Produit agricole certifié*]]),"",IF(ISERROR(MATCH(1,(#REF!=CertifiedCrop[[#This Row],[2. Produit agricole certifié*]])*(#REF!=CertifiedCrop[[#This Row],[3. Variété**]]),0)),FALSE,TRUE))</f>
        <v/>
      </c>
      <c r="L1071" s="21" t="str">
        <f t="shared" si="46"/>
        <v/>
      </c>
      <c r="M1071" s="59" t="str">
        <f t="shared" si="47"/>
        <v/>
      </c>
      <c r="N1071" s="272" t="str">
        <f t="shared" si="48"/>
        <v/>
      </c>
      <c r="O1071" s="60" t="str">
        <f t="shared" si="49"/>
        <v/>
      </c>
      <c r="P1071" s="60" t="str">
        <f t="shared" si="50"/>
        <v/>
      </c>
      <c r="Q1071" s="9" t="str">
        <f ca="1">IFERROR((VLOOKUP(A1071,GM_Table,8,FALSE)-SUMIFS(D:D,A:A,A1071,B:B,B1071,C:C,C1071)),"")</f>
        <v/>
      </c>
      <c r="R1071" s="9" t="str">
        <f ca="1">IFERROR(CONCATENATE(VLOOKUP(A1071,GM_Table,12,FALSE)," ",(VLOOKUP(A1071,GM_Table,13,FALSE))),"")</f>
        <v/>
      </c>
    </row>
    <row r="1072" spans="1:18" ht="15" x14ac:dyDescent="0.2">
      <c r="A1072" s="266"/>
      <c r="B1072" s="267"/>
      <c r="C1072" s="267"/>
      <c r="D1072" s="157"/>
      <c r="E1072" s="268"/>
      <c r="F1072" s="269"/>
      <c r="G1072" s="270"/>
      <c r="H1072" s="270"/>
      <c r="I1072" s="270"/>
      <c r="J1072" s="271" t="str">
        <f>IF(ISBLANK(CertifiedCrop[[#This Row],[1. Identifiant interne d’exploitation agricole*]]),"",IF(ISERROR(MATCH(CertifiedCrop[[#This Row],[1. Identifiant interne d’exploitation agricole*]],GroupMember[1. Identifiant interne d’exploitation agricole*],0)),FALSE,TRUE))</f>
        <v/>
      </c>
      <c r="K1072" s="271" t="str">
        <f t="array" ref="K1072">IF(ISBLANK(CertifiedCrop[[#This Row],[2. Produit agricole certifié*]]),"",IF(ISERROR(MATCH(1,(#REF!=CertifiedCrop[[#This Row],[2. Produit agricole certifié*]])*(#REF!=CertifiedCrop[[#This Row],[3. Variété**]]),0)),FALSE,TRUE))</f>
        <v/>
      </c>
      <c r="L1072" s="21" t="str">
        <f t="shared" si="46"/>
        <v/>
      </c>
      <c r="M1072" s="59" t="str">
        <f t="shared" si="47"/>
        <v/>
      </c>
      <c r="N1072" s="272" t="str">
        <f t="shared" si="48"/>
        <v/>
      </c>
      <c r="O1072" s="60" t="str">
        <f t="shared" si="49"/>
        <v/>
      </c>
      <c r="P1072" s="60" t="str">
        <f t="shared" si="50"/>
        <v/>
      </c>
      <c r="Q1072" s="9" t="str">
        <f ca="1">IFERROR((VLOOKUP(A1072,GM_Table,8,FALSE)-SUMIFS(D:D,A:A,A1072,B:B,B1072,C:C,C1072)),"")</f>
        <v/>
      </c>
      <c r="R1072" s="9" t="str">
        <f ca="1">IFERROR(CONCATENATE(VLOOKUP(A1072,GM_Table,12,FALSE)," ",(VLOOKUP(A1072,GM_Table,13,FALSE))),"")</f>
        <v/>
      </c>
    </row>
    <row r="1073" spans="1:18" ht="15" x14ac:dyDescent="0.2">
      <c r="A1073" s="266"/>
      <c r="B1073" s="267"/>
      <c r="C1073" s="267"/>
      <c r="D1073" s="157"/>
      <c r="E1073" s="268"/>
      <c r="F1073" s="269"/>
      <c r="G1073" s="270"/>
      <c r="H1073" s="270"/>
      <c r="I1073" s="270"/>
      <c r="J1073" s="271" t="str">
        <f>IF(ISBLANK(CertifiedCrop[[#This Row],[1. Identifiant interne d’exploitation agricole*]]),"",IF(ISERROR(MATCH(CertifiedCrop[[#This Row],[1. Identifiant interne d’exploitation agricole*]],GroupMember[1. Identifiant interne d’exploitation agricole*],0)),FALSE,TRUE))</f>
        <v/>
      </c>
      <c r="K1073" s="271" t="str">
        <f t="array" ref="K1073">IF(ISBLANK(CertifiedCrop[[#This Row],[2. Produit agricole certifié*]]),"",IF(ISERROR(MATCH(1,(#REF!=CertifiedCrop[[#This Row],[2. Produit agricole certifié*]])*(#REF!=CertifiedCrop[[#This Row],[3. Variété**]]),0)),FALSE,TRUE))</f>
        <v/>
      </c>
      <c r="L1073" s="21" t="str">
        <f t="shared" si="46"/>
        <v/>
      </c>
      <c r="M1073" s="59" t="str">
        <f t="shared" si="47"/>
        <v/>
      </c>
      <c r="N1073" s="272" t="str">
        <f t="shared" si="48"/>
        <v/>
      </c>
      <c r="O1073" s="60" t="str">
        <f t="shared" si="49"/>
        <v/>
      </c>
      <c r="P1073" s="60" t="str">
        <f t="shared" si="50"/>
        <v/>
      </c>
      <c r="Q1073" s="9" t="str">
        <f ca="1">IFERROR((VLOOKUP(A1073,GM_Table,8,FALSE)-SUMIFS(D:D,A:A,A1073,B:B,B1073,C:C,C1073)),"")</f>
        <v/>
      </c>
      <c r="R1073" s="9" t="str">
        <f ca="1">IFERROR(CONCATENATE(VLOOKUP(A1073,GM_Table,12,FALSE)," ",(VLOOKUP(A1073,GM_Table,13,FALSE))),"")</f>
        <v/>
      </c>
    </row>
    <row r="1074" spans="1:18" ht="15" x14ac:dyDescent="0.2">
      <c r="A1074" s="266"/>
      <c r="B1074" s="267"/>
      <c r="C1074" s="267"/>
      <c r="D1074" s="157"/>
      <c r="E1074" s="268"/>
      <c r="F1074" s="269"/>
      <c r="G1074" s="270"/>
      <c r="H1074" s="270"/>
      <c r="I1074" s="270"/>
      <c r="J1074" s="271" t="str">
        <f>IF(ISBLANK(CertifiedCrop[[#This Row],[1. Identifiant interne d’exploitation agricole*]]),"",IF(ISERROR(MATCH(CertifiedCrop[[#This Row],[1. Identifiant interne d’exploitation agricole*]],GroupMember[1. Identifiant interne d’exploitation agricole*],0)),FALSE,TRUE))</f>
        <v/>
      </c>
      <c r="K1074" s="271" t="str">
        <f t="array" ref="K1074">IF(ISBLANK(CertifiedCrop[[#This Row],[2. Produit agricole certifié*]]),"",IF(ISERROR(MATCH(1,(#REF!=CertifiedCrop[[#This Row],[2. Produit agricole certifié*]])*(#REF!=CertifiedCrop[[#This Row],[3. Variété**]]),0)),FALSE,TRUE))</f>
        <v/>
      </c>
      <c r="L1074" s="21" t="str">
        <f t="shared" si="46"/>
        <v/>
      </c>
      <c r="M1074" s="59" t="str">
        <f t="shared" si="47"/>
        <v/>
      </c>
      <c r="N1074" s="272" t="str">
        <f t="shared" si="48"/>
        <v/>
      </c>
      <c r="O1074" s="60" t="str">
        <f t="shared" si="49"/>
        <v/>
      </c>
      <c r="P1074" s="60" t="str">
        <f t="shared" si="50"/>
        <v/>
      </c>
      <c r="Q1074" s="9" t="str">
        <f ca="1">IFERROR((VLOOKUP(A1074,GM_Table,8,FALSE)-SUMIFS(D:D,A:A,A1074,B:B,B1074,C:C,C1074)),"")</f>
        <v/>
      </c>
      <c r="R1074" s="9" t="str">
        <f ca="1">IFERROR(CONCATENATE(VLOOKUP(A1074,GM_Table,12,FALSE)," ",(VLOOKUP(A1074,GM_Table,13,FALSE))),"")</f>
        <v/>
      </c>
    </row>
    <row r="1075" spans="1:18" ht="15" x14ac:dyDescent="0.2">
      <c r="A1075" s="266"/>
      <c r="B1075" s="267"/>
      <c r="C1075" s="267"/>
      <c r="D1075" s="157"/>
      <c r="E1075" s="268"/>
      <c r="F1075" s="269"/>
      <c r="G1075" s="270"/>
      <c r="H1075" s="270"/>
      <c r="I1075" s="270"/>
      <c r="J1075" s="271" t="str">
        <f>IF(ISBLANK(CertifiedCrop[[#This Row],[1. Identifiant interne d’exploitation agricole*]]),"",IF(ISERROR(MATCH(CertifiedCrop[[#This Row],[1. Identifiant interne d’exploitation agricole*]],GroupMember[1. Identifiant interne d’exploitation agricole*],0)),FALSE,TRUE))</f>
        <v/>
      </c>
      <c r="K1075" s="271" t="str">
        <f t="array" ref="K1075">IF(ISBLANK(CertifiedCrop[[#This Row],[2. Produit agricole certifié*]]),"",IF(ISERROR(MATCH(1,(#REF!=CertifiedCrop[[#This Row],[2. Produit agricole certifié*]])*(#REF!=CertifiedCrop[[#This Row],[3. Variété**]]),0)),FALSE,TRUE))</f>
        <v/>
      </c>
      <c r="L1075" s="21" t="str">
        <f t="shared" si="46"/>
        <v/>
      </c>
      <c r="M1075" s="59" t="str">
        <f t="shared" si="47"/>
        <v/>
      </c>
      <c r="N1075" s="272" t="str">
        <f t="shared" si="48"/>
        <v/>
      </c>
      <c r="O1075" s="60" t="str">
        <f t="shared" si="49"/>
        <v/>
      </c>
      <c r="P1075" s="60" t="str">
        <f t="shared" si="50"/>
        <v/>
      </c>
      <c r="Q1075" s="9" t="str">
        <f ca="1">IFERROR((VLOOKUP(A1075,GM_Table,8,FALSE)-SUMIFS(D:D,A:A,A1075,B:B,B1075,C:C,C1075)),"")</f>
        <v/>
      </c>
      <c r="R1075" s="9" t="str">
        <f ca="1">IFERROR(CONCATENATE(VLOOKUP(A1075,GM_Table,12,FALSE)," ",(VLOOKUP(A1075,GM_Table,13,FALSE))),"")</f>
        <v/>
      </c>
    </row>
    <row r="1076" spans="1:18" ht="15" x14ac:dyDescent="0.2">
      <c r="A1076" s="266"/>
      <c r="B1076" s="267"/>
      <c r="C1076" s="267"/>
      <c r="D1076" s="157"/>
      <c r="E1076" s="268"/>
      <c r="F1076" s="269"/>
      <c r="G1076" s="270"/>
      <c r="H1076" s="270"/>
      <c r="I1076" s="270"/>
      <c r="J1076" s="271" t="str">
        <f>IF(ISBLANK(CertifiedCrop[[#This Row],[1. Identifiant interne d’exploitation agricole*]]),"",IF(ISERROR(MATCH(CertifiedCrop[[#This Row],[1. Identifiant interne d’exploitation agricole*]],GroupMember[1. Identifiant interne d’exploitation agricole*],0)),FALSE,TRUE))</f>
        <v/>
      </c>
      <c r="K1076" s="271" t="str">
        <f t="array" ref="K1076">IF(ISBLANK(CertifiedCrop[[#This Row],[2. Produit agricole certifié*]]),"",IF(ISERROR(MATCH(1,(#REF!=CertifiedCrop[[#This Row],[2. Produit agricole certifié*]])*(#REF!=CertifiedCrop[[#This Row],[3. Variété**]]),0)),FALSE,TRUE))</f>
        <v/>
      </c>
      <c r="L1076" s="21" t="str">
        <f t="shared" si="46"/>
        <v/>
      </c>
      <c r="M1076" s="59" t="str">
        <f t="shared" si="47"/>
        <v/>
      </c>
      <c r="N1076" s="272" t="str">
        <f t="shared" si="48"/>
        <v/>
      </c>
      <c r="O1076" s="60" t="str">
        <f t="shared" si="49"/>
        <v/>
      </c>
      <c r="P1076" s="60" t="str">
        <f t="shared" si="50"/>
        <v/>
      </c>
      <c r="Q1076" s="9" t="str">
        <f ca="1">IFERROR((VLOOKUP(A1076,GM_Table,8,FALSE)-SUMIFS(D:D,A:A,A1076,B:B,B1076,C:C,C1076)),"")</f>
        <v/>
      </c>
      <c r="R1076" s="9" t="str">
        <f ca="1">IFERROR(CONCATENATE(VLOOKUP(A1076,GM_Table,12,FALSE)," ",(VLOOKUP(A1076,GM_Table,13,FALSE))),"")</f>
        <v/>
      </c>
    </row>
    <row r="1077" spans="1:18" ht="15" x14ac:dyDescent="0.2">
      <c r="A1077" s="266"/>
      <c r="B1077" s="267"/>
      <c r="C1077" s="267"/>
      <c r="D1077" s="157"/>
      <c r="E1077" s="268"/>
      <c r="F1077" s="269"/>
      <c r="G1077" s="270"/>
      <c r="H1077" s="270"/>
      <c r="I1077" s="270"/>
      <c r="J1077" s="271" t="str">
        <f>IF(ISBLANK(CertifiedCrop[[#This Row],[1. Identifiant interne d’exploitation agricole*]]),"",IF(ISERROR(MATCH(CertifiedCrop[[#This Row],[1. Identifiant interne d’exploitation agricole*]],GroupMember[1. Identifiant interne d’exploitation agricole*],0)),FALSE,TRUE))</f>
        <v/>
      </c>
      <c r="K1077" s="271" t="str">
        <f t="array" ref="K1077">IF(ISBLANK(CertifiedCrop[[#This Row],[2. Produit agricole certifié*]]),"",IF(ISERROR(MATCH(1,(#REF!=CertifiedCrop[[#This Row],[2. Produit agricole certifié*]])*(#REF!=CertifiedCrop[[#This Row],[3. Variété**]]),0)),FALSE,TRUE))</f>
        <v/>
      </c>
      <c r="L1077" s="21" t="str">
        <f t="shared" si="46"/>
        <v/>
      </c>
      <c r="M1077" s="59" t="str">
        <f t="shared" si="47"/>
        <v/>
      </c>
      <c r="N1077" s="272" t="str">
        <f t="shared" si="48"/>
        <v/>
      </c>
      <c r="O1077" s="60" t="str">
        <f t="shared" si="49"/>
        <v/>
      </c>
      <c r="P1077" s="60" t="str">
        <f t="shared" si="50"/>
        <v/>
      </c>
      <c r="Q1077" s="9" t="str">
        <f ca="1">IFERROR((VLOOKUP(A1077,GM_Table,8,FALSE)-SUMIFS(D:D,A:A,A1077,B:B,B1077,C:C,C1077)),"")</f>
        <v/>
      </c>
      <c r="R1077" s="9" t="str">
        <f ca="1">IFERROR(CONCATENATE(VLOOKUP(A1077,GM_Table,12,FALSE)," ",(VLOOKUP(A1077,GM_Table,13,FALSE))),"")</f>
        <v/>
      </c>
    </row>
    <row r="1078" spans="1:18" ht="15" x14ac:dyDescent="0.2">
      <c r="A1078" s="266"/>
      <c r="B1078" s="267"/>
      <c r="C1078" s="267"/>
      <c r="D1078" s="157"/>
      <c r="E1078" s="268"/>
      <c r="F1078" s="269"/>
      <c r="G1078" s="270"/>
      <c r="H1078" s="270"/>
      <c r="I1078" s="270"/>
      <c r="J1078" s="271" t="str">
        <f>IF(ISBLANK(CertifiedCrop[[#This Row],[1. Identifiant interne d’exploitation agricole*]]),"",IF(ISERROR(MATCH(CertifiedCrop[[#This Row],[1. Identifiant interne d’exploitation agricole*]],GroupMember[1. Identifiant interne d’exploitation agricole*],0)),FALSE,TRUE))</f>
        <v/>
      </c>
      <c r="K1078" s="271" t="str">
        <f t="array" ref="K1078">IF(ISBLANK(CertifiedCrop[[#This Row],[2. Produit agricole certifié*]]),"",IF(ISERROR(MATCH(1,(#REF!=CertifiedCrop[[#This Row],[2. Produit agricole certifié*]])*(#REF!=CertifiedCrop[[#This Row],[3. Variété**]]),0)),FALSE,TRUE))</f>
        <v/>
      </c>
      <c r="L1078" s="21" t="str">
        <f t="shared" si="46"/>
        <v/>
      </c>
      <c r="M1078" s="59" t="str">
        <f t="shared" si="47"/>
        <v/>
      </c>
      <c r="N1078" s="272" t="str">
        <f t="shared" si="48"/>
        <v/>
      </c>
      <c r="O1078" s="60" t="str">
        <f t="shared" si="49"/>
        <v/>
      </c>
      <c r="P1078" s="60" t="str">
        <f t="shared" si="50"/>
        <v/>
      </c>
      <c r="Q1078" s="9" t="str">
        <f ca="1">IFERROR((VLOOKUP(A1078,GM_Table,8,FALSE)-SUMIFS(D:D,A:A,A1078,B:B,B1078,C:C,C1078)),"")</f>
        <v/>
      </c>
      <c r="R1078" s="9" t="str">
        <f ca="1">IFERROR(CONCATENATE(VLOOKUP(A1078,GM_Table,12,FALSE)," ",(VLOOKUP(A1078,GM_Table,13,FALSE))),"")</f>
        <v/>
      </c>
    </row>
    <row r="1079" spans="1:18" ht="15" x14ac:dyDescent="0.2">
      <c r="A1079" s="266"/>
      <c r="B1079" s="267"/>
      <c r="C1079" s="267"/>
      <c r="D1079" s="157"/>
      <c r="E1079" s="268"/>
      <c r="F1079" s="269"/>
      <c r="G1079" s="270"/>
      <c r="H1079" s="270"/>
      <c r="I1079" s="270"/>
      <c r="J1079" s="271" t="str">
        <f>IF(ISBLANK(CertifiedCrop[[#This Row],[1. Identifiant interne d’exploitation agricole*]]),"",IF(ISERROR(MATCH(CertifiedCrop[[#This Row],[1. Identifiant interne d’exploitation agricole*]],GroupMember[1. Identifiant interne d’exploitation agricole*],0)),FALSE,TRUE))</f>
        <v/>
      </c>
      <c r="K1079" s="271" t="str">
        <f t="array" ref="K1079">IF(ISBLANK(CertifiedCrop[[#This Row],[2. Produit agricole certifié*]]),"",IF(ISERROR(MATCH(1,(#REF!=CertifiedCrop[[#This Row],[2. Produit agricole certifié*]])*(#REF!=CertifiedCrop[[#This Row],[3. Variété**]]),0)),FALSE,TRUE))</f>
        <v/>
      </c>
      <c r="L1079" s="21" t="str">
        <f t="shared" si="46"/>
        <v/>
      </c>
      <c r="M1079" s="59" t="str">
        <f t="shared" si="47"/>
        <v/>
      </c>
      <c r="N1079" s="272" t="str">
        <f t="shared" si="48"/>
        <v/>
      </c>
      <c r="O1079" s="60" t="str">
        <f t="shared" si="49"/>
        <v/>
      </c>
      <c r="P1079" s="60" t="str">
        <f t="shared" si="50"/>
        <v/>
      </c>
      <c r="Q1079" s="9" t="str">
        <f ca="1">IFERROR((VLOOKUP(A1079,GM_Table,8,FALSE)-SUMIFS(D:D,A:A,A1079,B:B,B1079,C:C,C1079)),"")</f>
        <v/>
      </c>
      <c r="R1079" s="9" t="str">
        <f ca="1">IFERROR(CONCATENATE(VLOOKUP(A1079,GM_Table,12,FALSE)," ",(VLOOKUP(A1079,GM_Table,13,FALSE))),"")</f>
        <v/>
      </c>
    </row>
    <row r="1080" spans="1:18" ht="15" x14ac:dyDescent="0.2">
      <c r="A1080" s="266"/>
      <c r="B1080" s="267"/>
      <c r="C1080" s="267"/>
      <c r="D1080" s="157"/>
      <c r="E1080" s="268"/>
      <c r="F1080" s="269"/>
      <c r="G1080" s="270"/>
      <c r="H1080" s="270"/>
      <c r="I1080" s="270"/>
      <c r="J1080" s="271" t="str">
        <f>IF(ISBLANK(CertifiedCrop[[#This Row],[1. Identifiant interne d’exploitation agricole*]]),"",IF(ISERROR(MATCH(CertifiedCrop[[#This Row],[1. Identifiant interne d’exploitation agricole*]],GroupMember[1. Identifiant interne d’exploitation agricole*],0)),FALSE,TRUE))</f>
        <v/>
      </c>
      <c r="K1080" s="271" t="str">
        <f t="array" ref="K1080">IF(ISBLANK(CertifiedCrop[[#This Row],[2. Produit agricole certifié*]]),"",IF(ISERROR(MATCH(1,(#REF!=CertifiedCrop[[#This Row],[2. Produit agricole certifié*]])*(#REF!=CertifiedCrop[[#This Row],[3. Variété**]]),0)),FALSE,TRUE))</f>
        <v/>
      </c>
      <c r="L1080" s="21" t="str">
        <f t="shared" si="46"/>
        <v/>
      </c>
      <c r="M1080" s="59" t="str">
        <f t="shared" si="47"/>
        <v/>
      </c>
      <c r="N1080" s="272" t="str">
        <f t="shared" si="48"/>
        <v/>
      </c>
      <c r="O1080" s="60" t="str">
        <f t="shared" si="49"/>
        <v/>
      </c>
      <c r="P1080" s="60" t="str">
        <f t="shared" si="50"/>
        <v/>
      </c>
      <c r="Q1080" s="9" t="str">
        <f ca="1">IFERROR((VLOOKUP(A1080,GM_Table,8,FALSE)-SUMIFS(D:D,A:A,A1080,B:B,B1080,C:C,C1080)),"")</f>
        <v/>
      </c>
      <c r="R1080" s="9" t="str">
        <f ca="1">IFERROR(CONCATENATE(VLOOKUP(A1080,GM_Table,12,FALSE)," ",(VLOOKUP(A1080,GM_Table,13,FALSE))),"")</f>
        <v/>
      </c>
    </row>
    <row r="1081" spans="1:18" ht="15" x14ac:dyDescent="0.2">
      <c r="A1081" s="266"/>
      <c r="B1081" s="267"/>
      <c r="C1081" s="267"/>
      <c r="D1081" s="157"/>
      <c r="E1081" s="268"/>
      <c r="F1081" s="269"/>
      <c r="G1081" s="270"/>
      <c r="H1081" s="270"/>
      <c r="I1081" s="270"/>
      <c r="J1081" s="271" t="str">
        <f>IF(ISBLANK(CertifiedCrop[[#This Row],[1. Identifiant interne d’exploitation agricole*]]),"",IF(ISERROR(MATCH(CertifiedCrop[[#This Row],[1. Identifiant interne d’exploitation agricole*]],GroupMember[1. Identifiant interne d’exploitation agricole*],0)),FALSE,TRUE))</f>
        <v/>
      </c>
      <c r="K1081" s="271" t="str">
        <f t="array" ref="K1081">IF(ISBLANK(CertifiedCrop[[#This Row],[2. Produit agricole certifié*]]),"",IF(ISERROR(MATCH(1,(#REF!=CertifiedCrop[[#This Row],[2. Produit agricole certifié*]])*(#REF!=CertifiedCrop[[#This Row],[3. Variété**]]),0)),FALSE,TRUE))</f>
        <v/>
      </c>
      <c r="L1081" s="21" t="str">
        <f t="shared" si="46"/>
        <v/>
      </c>
      <c r="M1081" s="59" t="str">
        <f t="shared" si="47"/>
        <v/>
      </c>
      <c r="N1081" s="272" t="str">
        <f t="shared" si="48"/>
        <v/>
      </c>
      <c r="O1081" s="60" t="str">
        <f t="shared" si="49"/>
        <v/>
      </c>
      <c r="P1081" s="60" t="str">
        <f t="shared" si="50"/>
        <v/>
      </c>
      <c r="Q1081" s="9" t="str">
        <f ca="1">IFERROR((VLOOKUP(A1081,GM_Table,8,FALSE)-SUMIFS(D:D,A:A,A1081,B:B,B1081,C:C,C1081)),"")</f>
        <v/>
      </c>
      <c r="R1081" s="9" t="str">
        <f ca="1">IFERROR(CONCATENATE(VLOOKUP(A1081,GM_Table,12,FALSE)," ",(VLOOKUP(A1081,GM_Table,13,FALSE))),"")</f>
        <v/>
      </c>
    </row>
    <row r="1082" spans="1:18" ht="15" x14ac:dyDescent="0.2">
      <c r="A1082" s="266"/>
      <c r="B1082" s="267"/>
      <c r="C1082" s="267"/>
      <c r="D1082" s="157"/>
      <c r="E1082" s="268"/>
      <c r="F1082" s="269"/>
      <c r="G1082" s="270"/>
      <c r="H1082" s="270"/>
      <c r="I1082" s="270"/>
      <c r="J1082" s="271" t="str">
        <f>IF(ISBLANK(CertifiedCrop[[#This Row],[1. Identifiant interne d’exploitation agricole*]]),"",IF(ISERROR(MATCH(CertifiedCrop[[#This Row],[1. Identifiant interne d’exploitation agricole*]],GroupMember[1. Identifiant interne d’exploitation agricole*],0)),FALSE,TRUE))</f>
        <v/>
      </c>
      <c r="K1082" s="271" t="str">
        <f t="array" ref="K1082">IF(ISBLANK(CertifiedCrop[[#This Row],[2. Produit agricole certifié*]]),"",IF(ISERROR(MATCH(1,(#REF!=CertifiedCrop[[#This Row],[2. Produit agricole certifié*]])*(#REF!=CertifiedCrop[[#This Row],[3. Variété**]]),0)),FALSE,TRUE))</f>
        <v/>
      </c>
      <c r="L1082" s="21" t="str">
        <f t="shared" si="46"/>
        <v/>
      </c>
      <c r="M1082" s="59" t="str">
        <f t="shared" si="47"/>
        <v/>
      </c>
      <c r="N1082" s="272" t="str">
        <f t="shared" si="48"/>
        <v/>
      </c>
      <c r="O1082" s="60" t="str">
        <f t="shared" si="49"/>
        <v/>
      </c>
      <c r="P1082" s="60" t="str">
        <f t="shared" si="50"/>
        <v/>
      </c>
      <c r="Q1082" s="9" t="str">
        <f ca="1">IFERROR((VLOOKUP(A1082,GM_Table,8,FALSE)-SUMIFS(D:D,A:A,A1082,B:B,B1082,C:C,C1082)),"")</f>
        <v/>
      </c>
      <c r="R1082" s="9" t="str">
        <f ca="1">IFERROR(CONCATENATE(VLOOKUP(A1082,GM_Table,12,FALSE)," ",(VLOOKUP(A1082,GM_Table,13,FALSE))),"")</f>
        <v/>
      </c>
    </row>
    <row r="1083" spans="1:18" ht="15" x14ac:dyDescent="0.2">
      <c r="A1083" s="266"/>
      <c r="B1083" s="267"/>
      <c r="C1083" s="267"/>
      <c r="D1083" s="157"/>
      <c r="E1083" s="268"/>
      <c r="F1083" s="269"/>
      <c r="G1083" s="270"/>
      <c r="H1083" s="270"/>
      <c r="I1083" s="270"/>
      <c r="J1083" s="271" t="str">
        <f>IF(ISBLANK(CertifiedCrop[[#This Row],[1. Identifiant interne d’exploitation agricole*]]),"",IF(ISERROR(MATCH(CertifiedCrop[[#This Row],[1. Identifiant interne d’exploitation agricole*]],GroupMember[1. Identifiant interne d’exploitation agricole*],0)),FALSE,TRUE))</f>
        <v/>
      </c>
      <c r="K1083" s="271" t="str">
        <f t="array" ref="K1083">IF(ISBLANK(CertifiedCrop[[#This Row],[2. Produit agricole certifié*]]),"",IF(ISERROR(MATCH(1,(#REF!=CertifiedCrop[[#This Row],[2. Produit agricole certifié*]])*(#REF!=CertifiedCrop[[#This Row],[3. Variété**]]),0)),FALSE,TRUE))</f>
        <v/>
      </c>
      <c r="L1083" s="21" t="str">
        <f t="shared" si="46"/>
        <v/>
      </c>
      <c r="M1083" s="59" t="str">
        <f t="shared" si="47"/>
        <v/>
      </c>
      <c r="N1083" s="272" t="str">
        <f t="shared" si="48"/>
        <v/>
      </c>
      <c r="O1083" s="60" t="str">
        <f t="shared" si="49"/>
        <v/>
      </c>
      <c r="P1083" s="60" t="str">
        <f t="shared" si="50"/>
        <v/>
      </c>
      <c r="Q1083" s="9" t="str">
        <f ca="1">IFERROR((VLOOKUP(A1083,GM_Table,8,FALSE)-SUMIFS(D:D,A:A,A1083,B:B,B1083,C:C,C1083)),"")</f>
        <v/>
      </c>
      <c r="R1083" s="9" t="str">
        <f ca="1">IFERROR(CONCATENATE(VLOOKUP(A1083,GM_Table,12,FALSE)," ",(VLOOKUP(A1083,GM_Table,13,FALSE))),"")</f>
        <v/>
      </c>
    </row>
    <row r="1084" spans="1:18" ht="15" x14ac:dyDescent="0.2">
      <c r="A1084" s="266"/>
      <c r="B1084" s="267"/>
      <c r="C1084" s="267"/>
      <c r="D1084" s="157"/>
      <c r="E1084" s="268"/>
      <c r="F1084" s="269"/>
      <c r="G1084" s="270"/>
      <c r="H1084" s="270"/>
      <c r="I1084" s="270"/>
      <c r="J1084" s="271" t="str">
        <f>IF(ISBLANK(CertifiedCrop[[#This Row],[1. Identifiant interne d’exploitation agricole*]]),"",IF(ISERROR(MATCH(CertifiedCrop[[#This Row],[1. Identifiant interne d’exploitation agricole*]],GroupMember[1. Identifiant interne d’exploitation agricole*],0)),FALSE,TRUE))</f>
        <v/>
      </c>
      <c r="K1084" s="271" t="str">
        <f t="array" ref="K1084">IF(ISBLANK(CertifiedCrop[[#This Row],[2. Produit agricole certifié*]]),"",IF(ISERROR(MATCH(1,(#REF!=CertifiedCrop[[#This Row],[2. Produit agricole certifié*]])*(#REF!=CertifiedCrop[[#This Row],[3. Variété**]]),0)),FALSE,TRUE))</f>
        <v/>
      </c>
      <c r="L1084" s="21" t="str">
        <f t="shared" si="46"/>
        <v/>
      </c>
      <c r="M1084" s="59" t="str">
        <f t="shared" si="47"/>
        <v/>
      </c>
      <c r="N1084" s="272" t="str">
        <f t="shared" si="48"/>
        <v/>
      </c>
      <c r="O1084" s="60" t="str">
        <f t="shared" si="49"/>
        <v/>
      </c>
      <c r="P1084" s="60" t="str">
        <f t="shared" si="50"/>
        <v/>
      </c>
      <c r="Q1084" s="9" t="str">
        <f ca="1">IFERROR((VLOOKUP(A1084,GM_Table,8,FALSE)-SUMIFS(D:D,A:A,A1084,B:B,B1084,C:C,C1084)),"")</f>
        <v/>
      </c>
      <c r="R1084" s="9" t="str">
        <f ca="1">IFERROR(CONCATENATE(VLOOKUP(A1084,GM_Table,12,FALSE)," ",(VLOOKUP(A1084,GM_Table,13,FALSE))),"")</f>
        <v/>
      </c>
    </row>
    <row r="1085" spans="1:18" ht="15" x14ac:dyDescent="0.2">
      <c r="A1085" s="266"/>
      <c r="B1085" s="267"/>
      <c r="C1085" s="267"/>
      <c r="D1085" s="157"/>
      <c r="E1085" s="268"/>
      <c r="F1085" s="269"/>
      <c r="G1085" s="270"/>
      <c r="H1085" s="270"/>
      <c r="I1085" s="270"/>
      <c r="J1085" s="271" t="str">
        <f>IF(ISBLANK(CertifiedCrop[[#This Row],[1. Identifiant interne d’exploitation agricole*]]),"",IF(ISERROR(MATCH(CertifiedCrop[[#This Row],[1. Identifiant interne d’exploitation agricole*]],GroupMember[1. Identifiant interne d’exploitation agricole*],0)),FALSE,TRUE))</f>
        <v/>
      </c>
      <c r="K1085" s="271" t="str">
        <f t="array" ref="K1085">IF(ISBLANK(CertifiedCrop[[#This Row],[2. Produit agricole certifié*]]),"",IF(ISERROR(MATCH(1,(#REF!=CertifiedCrop[[#This Row],[2. Produit agricole certifié*]])*(#REF!=CertifiedCrop[[#This Row],[3. Variété**]]),0)),FALSE,TRUE))</f>
        <v/>
      </c>
      <c r="L1085" s="21" t="str">
        <f t="shared" si="46"/>
        <v/>
      </c>
      <c r="M1085" s="59" t="str">
        <f t="shared" si="47"/>
        <v/>
      </c>
      <c r="N1085" s="272" t="str">
        <f t="shared" si="48"/>
        <v/>
      </c>
      <c r="O1085" s="60" t="str">
        <f t="shared" si="49"/>
        <v/>
      </c>
      <c r="P1085" s="60" t="str">
        <f t="shared" si="50"/>
        <v/>
      </c>
      <c r="Q1085" s="9" t="str">
        <f ca="1">IFERROR((VLOOKUP(A1085,GM_Table,8,FALSE)-SUMIFS(D:D,A:A,A1085,B:B,B1085,C:C,C1085)),"")</f>
        <v/>
      </c>
      <c r="R1085" s="9" t="str">
        <f ca="1">IFERROR(CONCATENATE(VLOOKUP(A1085,GM_Table,12,FALSE)," ",(VLOOKUP(A1085,GM_Table,13,FALSE))),"")</f>
        <v/>
      </c>
    </row>
    <row r="1086" spans="1:18" ht="15" x14ac:dyDescent="0.2">
      <c r="A1086" s="266"/>
      <c r="B1086" s="267"/>
      <c r="C1086" s="267"/>
      <c r="D1086" s="157"/>
      <c r="E1086" s="268"/>
      <c r="F1086" s="269"/>
      <c r="G1086" s="270"/>
      <c r="H1086" s="270"/>
      <c r="I1086" s="270"/>
      <c r="J1086" s="271" t="str">
        <f>IF(ISBLANK(CertifiedCrop[[#This Row],[1. Identifiant interne d’exploitation agricole*]]),"",IF(ISERROR(MATCH(CertifiedCrop[[#This Row],[1. Identifiant interne d’exploitation agricole*]],GroupMember[1. Identifiant interne d’exploitation agricole*],0)),FALSE,TRUE))</f>
        <v/>
      </c>
      <c r="K1086" s="271" t="str">
        <f t="array" ref="K1086">IF(ISBLANK(CertifiedCrop[[#This Row],[2. Produit agricole certifié*]]),"",IF(ISERROR(MATCH(1,(#REF!=CertifiedCrop[[#This Row],[2. Produit agricole certifié*]])*(#REF!=CertifiedCrop[[#This Row],[3. Variété**]]),0)),FALSE,TRUE))</f>
        <v/>
      </c>
      <c r="L1086" s="21" t="str">
        <f t="shared" si="46"/>
        <v/>
      </c>
      <c r="M1086" s="59" t="str">
        <f t="shared" si="47"/>
        <v/>
      </c>
      <c r="N1086" s="272" t="str">
        <f t="shared" si="48"/>
        <v/>
      </c>
      <c r="O1086" s="60" t="str">
        <f t="shared" si="49"/>
        <v/>
      </c>
      <c r="P1086" s="60" t="str">
        <f t="shared" si="50"/>
        <v/>
      </c>
      <c r="Q1086" s="9" t="str">
        <f ca="1">IFERROR((VLOOKUP(A1086,GM_Table,8,FALSE)-SUMIFS(D:D,A:A,A1086,B:B,B1086,C:C,C1086)),"")</f>
        <v/>
      </c>
      <c r="R1086" s="9" t="str">
        <f ca="1">IFERROR(CONCATENATE(VLOOKUP(A1086,GM_Table,12,FALSE)," ",(VLOOKUP(A1086,GM_Table,13,FALSE))),"")</f>
        <v/>
      </c>
    </row>
    <row r="1087" spans="1:18" ht="15" x14ac:dyDescent="0.2">
      <c r="A1087" s="266"/>
      <c r="B1087" s="267"/>
      <c r="C1087" s="267"/>
      <c r="D1087" s="157"/>
      <c r="E1087" s="268"/>
      <c r="F1087" s="269"/>
      <c r="G1087" s="270"/>
      <c r="H1087" s="270"/>
      <c r="I1087" s="270"/>
      <c r="J1087" s="271" t="str">
        <f>IF(ISBLANK(CertifiedCrop[[#This Row],[1. Identifiant interne d’exploitation agricole*]]),"",IF(ISERROR(MATCH(CertifiedCrop[[#This Row],[1. Identifiant interne d’exploitation agricole*]],GroupMember[1. Identifiant interne d’exploitation agricole*],0)),FALSE,TRUE))</f>
        <v/>
      </c>
      <c r="K1087" s="271" t="str">
        <f t="array" ref="K1087">IF(ISBLANK(CertifiedCrop[[#This Row],[2. Produit agricole certifié*]]),"",IF(ISERROR(MATCH(1,(#REF!=CertifiedCrop[[#This Row],[2. Produit agricole certifié*]])*(#REF!=CertifiedCrop[[#This Row],[3. Variété**]]),0)),FALSE,TRUE))</f>
        <v/>
      </c>
      <c r="L1087" s="21" t="str">
        <f t="shared" si="46"/>
        <v/>
      </c>
      <c r="M1087" s="59" t="str">
        <f t="shared" si="47"/>
        <v/>
      </c>
      <c r="N1087" s="272" t="str">
        <f t="shared" si="48"/>
        <v/>
      </c>
      <c r="O1087" s="60" t="str">
        <f t="shared" si="49"/>
        <v/>
      </c>
      <c r="P1087" s="60" t="str">
        <f t="shared" si="50"/>
        <v/>
      </c>
      <c r="Q1087" s="9" t="str">
        <f ca="1">IFERROR((VLOOKUP(A1087,GM_Table,8,FALSE)-SUMIFS(D:D,A:A,A1087,B:B,B1087,C:C,C1087)),"")</f>
        <v/>
      </c>
      <c r="R1087" s="9" t="str">
        <f ca="1">IFERROR(CONCATENATE(VLOOKUP(A1087,GM_Table,12,FALSE)," ",(VLOOKUP(A1087,GM_Table,13,FALSE))),"")</f>
        <v/>
      </c>
    </row>
    <row r="1088" spans="1:18" ht="15" x14ac:dyDescent="0.2">
      <c r="A1088" s="266"/>
      <c r="B1088" s="267"/>
      <c r="C1088" s="267"/>
      <c r="D1088" s="157"/>
      <c r="E1088" s="268"/>
      <c r="F1088" s="269"/>
      <c r="G1088" s="270"/>
      <c r="H1088" s="270"/>
      <c r="I1088" s="270"/>
      <c r="J1088" s="271" t="str">
        <f>IF(ISBLANK(CertifiedCrop[[#This Row],[1. Identifiant interne d’exploitation agricole*]]),"",IF(ISERROR(MATCH(CertifiedCrop[[#This Row],[1. Identifiant interne d’exploitation agricole*]],GroupMember[1. Identifiant interne d’exploitation agricole*],0)),FALSE,TRUE))</f>
        <v/>
      </c>
      <c r="K1088" s="271" t="str">
        <f t="array" ref="K1088">IF(ISBLANK(CertifiedCrop[[#This Row],[2. Produit agricole certifié*]]),"",IF(ISERROR(MATCH(1,(#REF!=CertifiedCrop[[#This Row],[2. Produit agricole certifié*]])*(#REF!=CertifiedCrop[[#This Row],[3. Variété**]]),0)),FALSE,TRUE))</f>
        <v/>
      </c>
      <c r="L1088" s="21" t="str">
        <f t="shared" si="46"/>
        <v/>
      </c>
      <c r="M1088" s="59" t="str">
        <f t="shared" si="47"/>
        <v/>
      </c>
      <c r="N1088" s="272" t="str">
        <f t="shared" si="48"/>
        <v/>
      </c>
      <c r="O1088" s="60" t="str">
        <f t="shared" si="49"/>
        <v/>
      </c>
      <c r="P1088" s="60" t="str">
        <f t="shared" si="50"/>
        <v/>
      </c>
      <c r="Q1088" s="9" t="str">
        <f ca="1">IFERROR((VLOOKUP(A1088,GM_Table,8,FALSE)-SUMIFS(D:D,A:A,A1088,B:B,B1088,C:C,C1088)),"")</f>
        <v/>
      </c>
      <c r="R1088" s="9" t="str">
        <f ca="1">IFERROR(CONCATENATE(VLOOKUP(A1088,GM_Table,12,FALSE)," ",(VLOOKUP(A1088,GM_Table,13,FALSE))),"")</f>
        <v/>
      </c>
    </row>
    <row r="1089" spans="1:18" ht="15" x14ac:dyDescent="0.2">
      <c r="A1089" s="266"/>
      <c r="B1089" s="267"/>
      <c r="C1089" s="267"/>
      <c r="D1089" s="157"/>
      <c r="E1089" s="268"/>
      <c r="F1089" s="269"/>
      <c r="G1089" s="270"/>
      <c r="H1089" s="270"/>
      <c r="I1089" s="270"/>
      <c r="J1089" s="271" t="str">
        <f>IF(ISBLANK(CertifiedCrop[[#This Row],[1. Identifiant interne d’exploitation agricole*]]),"",IF(ISERROR(MATCH(CertifiedCrop[[#This Row],[1. Identifiant interne d’exploitation agricole*]],GroupMember[1. Identifiant interne d’exploitation agricole*],0)),FALSE,TRUE))</f>
        <v/>
      </c>
      <c r="K1089" s="271" t="str">
        <f t="array" ref="K1089">IF(ISBLANK(CertifiedCrop[[#This Row],[2. Produit agricole certifié*]]),"",IF(ISERROR(MATCH(1,(#REF!=CertifiedCrop[[#This Row],[2. Produit agricole certifié*]])*(#REF!=CertifiedCrop[[#This Row],[3. Variété**]]),0)),FALSE,TRUE))</f>
        <v/>
      </c>
      <c r="L1089" s="21" t="str">
        <f t="shared" si="46"/>
        <v/>
      </c>
      <c r="M1089" s="59" t="str">
        <f t="shared" si="47"/>
        <v/>
      </c>
      <c r="N1089" s="272" t="str">
        <f t="shared" si="48"/>
        <v/>
      </c>
      <c r="O1089" s="60" t="str">
        <f t="shared" si="49"/>
        <v/>
      </c>
      <c r="P1089" s="60" t="str">
        <f t="shared" si="50"/>
        <v/>
      </c>
      <c r="Q1089" s="9" t="str">
        <f ca="1">IFERROR((VLOOKUP(A1089,GM_Table,8,FALSE)-SUMIFS(D:D,A:A,A1089,B:B,B1089,C:C,C1089)),"")</f>
        <v/>
      </c>
      <c r="R1089" s="9" t="str">
        <f ca="1">IFERROR(CONCATENATE(VLOOKUP(A1089,GM_Table,12,FALSE)," ",(VLOOKUP(A1089,GM_Table,13,FALSE))),"")</f>
        <v/>
      </c>
    </row>
    <row r="1090" spans="1:18" ht="15" x14ac:dyDescent="0.2">
      <c r="A1090" s="266"/>
      <c r="B1090" s="267"/>
      <c r="C1090" s="267"/>
      <c r="D1090" s="157"/>
      <c r="E1090" s="268"/>
      <c r="F1090" s="269"/>
      <c r="G1090" s="270"/>
      <c r="H1090" s="270"/>
      <c r="I1090" s="270"/>
      <c r="J1090" s="271" t="str">
        <f>IF(ISBLANK(CertifiedCrop[[#This Row],[1. Identifiant interne d’exploitation agricole*]]),"",IF(ISERROR(MATCH(CertifiedCrop[[#This Row],[1. Identifiant interne d’exploitation agricole*]],GroupMember[1. Identifiant interne d’exploitation agricole*],0)),FALSE,TRUE))</f>
        <v/>
      </c>
      <c r="K1090" s="271" t="str">
        <f t="array" ref="K1090">IF(ISBLANK(CertifiedCrop[[#This Row],[2. Produit agricole certifié*]]),"",IF(ISERROR(MATCH(1,(#REF!=CertifiedCrop[[#This Row],[2. Produit agricole certifié*]])*(#REF!=CertifiedCrop[[#This Row],[3. Variété**]]),0)),FALSE,TRUE))</f>
        <v/>
      </c>
      <c r="L1090" s="21" t="str">
        <f t="shared" si="46"/>
        <v/>
      </c>
      <c r="M1090" s="59" t="str">
        <f t="shared" si="47"/>
        <v/>
      </c>
      <c r="N1090" s="272" t="str">
        <f t="shared" si="48"/>
        <v/>
      </c>
      <c r="O1090" s="60" t="str">
        <f t="shared" si="49"/>
        <v/>
      </c>
      <c r="P1090" s="60" t="str">
        <f t="shared" si="50"/>
        <v/>
      </c>
      <c r="Q1090" s="9" t="str">
        <f ca="1">IFERROR((VLOOKUP(A1090,GM_Table,8,FALSE)-SUMIFS(D:D,A:A,A1090,B:B,B1090,C:C,C1090)),"")</f>
        <v/>
      </c>
      <c r="R1090" s="9" t="str">
        <f ca="1">IFERROR(CONCATENATE(VLOOKUP(A1090,GM_Table,12,FALSE)," ",(VLOOKUP(A1090,GM_Table,13,FALSE))),"")</f>
        <v/>
      </c>
    </row>
    <row r="1091" spans="1:18" ht="15" x14ac:dyDescent="0.2">
      <c r="A1091" s="266"/>
      <c r="B1091" s="267"/>
      <c r="C1091" s="267"/>
      <c r="D1091" s="157"/>
      <c r="E1091" s="268"/>
      <c r="F1091" s="269"/>
      <c r="G1091" s="270"/>
      <c r="H1091" s="270"/>
      <c r="I1091" s="270"/>
      <c r="J1091" s="271" t="str">
        <f>IF(ISBLANK(CertifiedCrop[[#This Row],[1. Identifiant interne d’exploitation agricole*]]),"",IF(ISERROR(MATCH(CertifiedCrop[[#This Row],[1. Identifiant interne d’exploitation agricole*]],GroupMember[1. Identifiant interne d’exploitation agricole*],0)),FALSE,TRUE))</f>
        <v/>
      </c>
      <c r="K1091" s="271" t="str">
        <f t="array" ref="K1091">IF(ISBLANK(CertifiedCrop[[#This Row],[2. Produit agricole certifié*]]),"",IF(ISERROR(MATCH(1,(#REF!=CertifiedCrop[[#This Row],[2. Produit agricole certifié*]])*(#REF!=CertifiedCrop[[#This Row],[3. Variété**]]),0)),FALSE,TRUE))</f>
        <v/>
      </c>
      <c r="L1091" s="21" t="str">
        <f t="shared" si="46"/>
        <v/>
      </c>
      <c r="M1091" s="59" t="str">
        <f t="shared" si="47"/>
        <v/>
      </c>
      <c r="N1091" s="272" t="str">
        <f t="shared" si="48"/>
        <v/>
      </c>
      <c r="O1091" s="60" t="str">
        <f t="shared" si="49"/>
        <v/>
      </c>
      <c r="P1091" s="60" t="str">
        <f t="shared" si="50"/>
        <v/>
      </c>
      <c r="Q1091" s="9" t="str">
        <f ca="1">IFERROR((VLOOKUP(A1091,GM_Table,8,FALSE)-SUMIFS(D:D,A:A,A1091,B:B,B1091,C:C,C1091)),"")</f>
        <v/>
      </c>
      <c r="R1091" s="9" t="str">
        <f ca="1">IFERROR(CONCATENATE(VLOOKUP(A1091,GM_Table,12,FALSE)," ",(VLOOKUP(A1091,GM_Table,13,FALSE))),"")</f>
        <v/>
      </c>
    </row>
    <row r="1092" spans="1:18" ht="15" x14ac:dyDescent="0.2">
      <c r="A1092" s="266"/>
      <c r="B1092" s="267"/>
      <c r="C1092" s="267"/>
      <c r="D1092" s="157"/>
      <c r="E1092" s="268"/>
      <c r="F1092" s="269"/>
      <c r="G1092" s="270"/>
      <c r="H1092" s="270"/>
      <c r="I1092" s="270"/>
      <c r="J1092" s="271" t="str">
        <f>IF(ISBLANK(CertifiedCrop[[#This Row],[1. Identifiant interne d’exploitation agricole*]]),"",IF(ISERROR(MATCH(CertifiedCrop[[#This Row],[1. Identifiant interne d’exploitation agricole*]],GroupMember[1. Identifiant interne d’exploitation agricole*],0)),FALSE,TRUE))</f>
        <v/>
      </c>
      <c r="K1092" s="271" t="str">
        <f t="array" ref="K1092">IF(ISBLANK(CertifiedCrop[[#This Row],[2. Produit agricole certifié*]]),"",IF(ISERROR(MATCH(1,(#REF!=CertifiedCrop[[#This Row],[2. Produit agricole certifié*]])*(#REF!=CertifiedCrop[[#This Row],[3. Variété**]]),0)),FALSE,TRUE))</f>
        <v/>
      </c>
      <c r="L1092" s="21" t="str">
        <f t="shared" si="46"/>
        <v/>
      </c>
      <c r="M1092" s="59" t="str">
        <f t="shared" si="47"/>
        <v/>
      </c>
      <c r="N1092" s="272" t="str">
        <f t="shared" si="48"/>
        <v/>
      </c>
      <c r="O1092" s="60" t="str">
        <f t="shared" si="49"/>
        <v/>
      </c>
      <c r="P1092" s="60" t="str">
        <f t="shared" si="50"/>
        <v/>
      </c>
      <c r="Q1092" s="9" t="str">
        <f ca="1">IFERROR((VLOOKUP(A1092,GM_Table,8,FALSE)-SUMIFS(D:D,A:A,A1092,B:B,B1092,C:C,C1092)),"")</f>
        <v/>
      </c>
      <c r="R1092" s="9" t="str">
        <f ca="1">IFERROR(CONCATENATE(VLOOKUP(A1092,GM_Table,12,FALSE)," ",(VLOOKUP(A1092,GM_Table,13,FALSE))),"")</f>
        <v/>
      </c>
    </row>
    <row r="1093" spans="1:18" ht="15" x14ac:dyDescent="0.2">
      <c r="A1093" s="266"/>
      <c r="B1093" s="267"/>
      <c r="C1093" s="267"/>
      <c r="D1093" s="157"/>
      <c r="E1093" s="268"/>
      <c r="F1093" s="269"/>
      <c r="G1093" s="270"/>
      <c r="H1093" s="270"/>
      <c r="I1093" s="270"/>
      <c r="J1093" s="271" t="str">
        <f>IF(ISBLANK(CertifiedCrop[[#This Row],[1. Identifiant interne d’exploitation agricole*]]),"",IF(ISERROR(MATCH(CertifiedCrop[[#This Row],[1. Identifiant interne d’exploitation agricole*]],GroupMember[1. Identifiant interne d’exploitation agricole*],0)),FALSE,TRUE))</f>
        <v/>
      </c>
      <c r="K1093" s="271" t="str">
        <f t="array" ref="K1093">IF(ISBLANK(CertifiedCrop[[#This Row],[2. Produit agricole certifié*]]),"",IF(ISERROR(MATCH(1,(#REF!=CertifiedCrop[[#This Row],[2. Produit agricole certifié*]])*(#REF!=CertifiedCrop[[#This Row],[3. Variété**]]),0)),FALSE,TRUE))</f>
        <v/>
      </c>
      <c r="L1093" s="21" t="str">
        <f t="shared" si="46"/>
        <v/>
      </c>
      <c r="M1093" s="59" t="str">
        <f t="shared" si="47"/>
        <v/>
      </c>
      <c r="N1093" s="272" t="str">
        <f t="shared" si="48"/>
        <v/>
      </c>
      <c r="O1093" s="60" t="str">
        <f t="shared" si="49"/>
        <v/>
      </c>
      <c r="P1093" s="60" t="str">
        <f t="shared" si="50"/>
        <v/>
      </c>
      <c r="Q1093" s="9" t="str">
        <f ca="1">IFERROR((VLOOKUP(A1093,GM_Table,8,FALSE)-SUMIFS(D:D,A:A,A1093,B:B,B1093,C:C,C1093)),"")</f>
        <v/>
      </c>
      <c r="R1093" s="9" t="str">
        <f ca="1">IFERROR(CONCATENATE(VLOOKUP(A1093,GM_Table,12,FALSE)," ",(VLOOKUP(A1093,GM_Table,13,FALSE))),"")</f>
        <v/>
      </c>
    </row>
    <row r="1094" spans="1:18" ht="15" x14ac:dyDescent="0.2">
      <c r="A1094" s="266"/>
      <c r="B1094" s="267"/>
      <c r="C1094" s="267"/>
      <c r="D1094" s="157"/>
      <c r="E1094" s="268"/>
      <c r="F1094" s="269"/>
      <c r="G1094" s="270"/>
      <c r="H1094" s="270"/>
      <c r="I1094" s="270"/>
      <c r="J1094" s="271" t="str">
        <f>IF(ISBLANK(CertifiedCrop[[#This Row],[1. Identifiant interne d’exploitation agricole*]]),"",IF(ISERROR(MATCH(CertifiedCrop[[#This Row],[1. Identifiant interne d’exploitation agricole*]],GroupMember[1. Identifiant interne d’exploitation agricole*],0)),FALSE,TRUE))</f>
        <v/>
      </c>
      <c r="K1094" s="271" t="str">
        <f t="array" ref="K1094">IF(ISBLANK(CertifiedCrop[[#This Row],[2. Produit agricole certifié*]]),"",IF(ISERROR(MATCH(1,(#REF!=CertifiedCrop[[#This Row],[2. Produit agricole certifié*]])*(#REF!=CertifiedCrop[[#This Row],[3. Variété**]]),0)),FALSE,TRUE))</f>
        <v/>
      </c>
      <c r="L1094" s="21" t="str">
        <f t="shared" si="46"/>
        <v/>
      </c>
      <c r="M1094" s="59" t="str">
        <f t="shared" si="47"/>
        <v/>
      </c>
      <c r="N1094" s="272" t="str">
        <f t="shared" si="48"/>
        <v/>
      </c>
      <c r="O1094" s="60" t="str">
        <f t="shared" si="49"/>
        <v/>
      </c>
      <c r="P1094" s="60" t="str">
        <f t="shared" si="50"/>
        <v/>
      </c>
      <c r="Q1094" s="9" t="str">
        <f ca="1">IFERROR((VLOOKUP(A1094,GM_Table,8,FALSE)-SUMIFS(D:D,A:A,A1094,B:B,B1094,C:C,C1094)),"")</f>
        <v/>
      </c>
      <c r="R1094" s="9" t="str">
        <f ca="1">IFERROR(CONCATENATE(VLOOKUP(A1094,GM_Table,12,FALSE)," ",(VLOOKUP(A1094,GM_Table,13,FALSE))),"")</f>
        <v/>
      </c>
    </row>
    <row r="1095" spans="1:18" ht="15" x14ac:dyDescent="0.2">
      <c r="A1095" s="266"/>
      <c r="B1095" s="267"/>
      <c r="C1095" s="267"/>
      <c r="D1095" s="157"/>
      <c r="E1095" s="268"/>
      <c r="F1095" s="269"/>
      <c r="G1095" s="270"/>
      <c r="H1095" s="270"/>
      <c r="I1095" s="270"/>
      <c r="J1095" s="271" t="str">
        <f>IF(ISBLANK(CertifiedCrop[[#This Row],[1. Identifiant interne d’exploitation agricole*]]),"",IF(ISERROR(MATCH(CertifiedCrop[[#This Row],[1. Identifiant interne d’exploitation agricole*]],GroupMember[1. Identifiant interne d’exploitation agricole*],0)),FALSE,TRUE))</f>
        <v/>
      </c>
      <c r="K1095" s="271" t="str">
        <f t="array" ref="K1095">IF(ISBLANK(CertifiedCrop[[#This Row],[2. Produit agricole certifié*]]),"",IF(ISERROR(MATCH(1,(#REF!=CertifiedCrop[[#This Row],[2. Produit agricole certifié*]])*(#REF!=CertifiedCrop[[#This Row],[3. Variété**]]),0)),FALSE,TRUE))</f>
        <v/>
      </c>
      <c r="L1095" s="21" t="str">
        <f t="shared" si="46"/>
        <v/>
      </c>
      <c r="M1095" s="59" t="str">
        <f t="shared" si="47"/>
        <v/>
      </c>
      <c r="N1095" s="272" t="str">
        <f t="shared" si="48"/>
        <v/>
      </c>
      <c r="O1095" s="60" t="str">
        <f t="shared" si="49"/>
        <v/>
      </c>
      <c r="P1095" s="60" t="str">
        <f t="shared" si="50"/>
        <v/>
      </c>
      <c r="Q1095" s="9" t="str">
        <f ca="1">IFERROR((VLOOKUP(A1095,GM_Table,8,FALSE)-SUMIFS(D:D,A:A,A1095,B:B,B1095,C:C,C1095)),"")</f>
        <v/>
      </c>
      <c r="R1095" s="9" t="str">
        <f ca="1">IFERROR(CONCATENATE(VLOOKUP(A1095,GM_Table,12,FALSE)," ",(VLOOKUP(A1095,GM_Table,13,FALSE))),"")</f>
        <v/>
      </c>
    </row>
    <row r="1096" spans="1:18" ht="15" x14ac:dyDescent="0.2">
      <c r="A1096" s="266"/>
      <c r="B1096" s="267"/>
      <c r="C1096" s="267"/>
      <c r="D1096" s="157"/>
      <c r="E1096" s="268"/>
      <c r="F1096" s="269"/>
      <c r="G1096" s="270"/>
      <c r="H1096" s="270"/>
      <c r="I1096" s="270"/>
      <c r="J1096" s="271" t="str">
        <f>IF(ISBLANK(CertifiedCrop[[#This Row],[1. Identifiant interne d’exploitation agricole*]]),"",IF(ISERROR(MATCH(CertifiedCrop[[#This Row],[1. Identifiant interne d’exploitation agricole*]],GroupMember[1. Identifiant interne d’exploitation agricole*],0)),FALSE,TRUE))</f>
        <v/>
      </c>
      <c r="K1096" s="271" t="str">
        <f t="array" ref="K1096">IF(ISBLANK(CertifiedCrop[[#This Row],[2. Produit agricole certifié*]]),"",IF(ISERROR(MATCH(1,(#REF!=CertifiedCrop[[#This Row],[2. Produit agricole certifié*]])*(#REF!=CertifiedCrop[[#This Row],[3. Variété**]]),0)),FALSE,TRUE))</f>
        <v/>
      </c>
      <c r="L1096" s="21" t="str">
        <f t="shared" si="46"/>
        <v/>
      </c>
      <c r="M1096" s="59" t="str">
        <f t="shared" si="47"/>
        <v/>
      </c>
      <c r="N1096" s="272" t="str">
        <f t="shared" si="48"/>
        <v/>
      </c>
      <c r="O1096" s="60" t="str">
        <f t="shared" si="49"/>
        <v/>
      </c>
      <c r="P1096" s="60" t="str">
        <f t="shared" si="50"/>
        <v/>
      </c>
      <c r="Q1096" s="9" t="str">
        <f ca="1">IFERROR((VLOOKUP(A1096,GM_Table,8,FALSE)-SUMIFS(D:D,A:A,A1096,B:B,B1096,C:C,C1096)),"")</f>
        <v/>
      </c>
      <c r="R1096" s="9" t="str">
        <f ca="1">IFERROR(CONCATENATE(VLOOKUP(A1096,GM_Table,12,FALSE)," ",(VLOOKUP(A1096,GM_Table,13,FALSE))),"")</f>
        <v/>
      </c>
    </row>
    <row r="1097" spans="1:18" ht="15" x14ac:dyDescent="0.2">
      <c r="A1097" s="266"/>
      <c r="B1097" s="267"/>
      <c r="C1097" s="267"/>
      <c r="D1097" s="157"/>
      <c r="E1097" s="268"/>
      <c r="F1097" s="269"/>
      <c r="G1097" s="270"/>
      <c r="H1097" s="270"/>
      <c r="I1097" s="270"/>
      <c r="J1097" s="271" t="str">
        <f>IF(ISBLANK(CertifiedCrop[[#This Row],[1. Identifiant interne d’exploitation agricole*]]),"",IF(ISERROR(MATCH(CertifiedCrop[[#This Row],[1. Identifiant interne d’exploitation agricole*]],GroupMember[1. Identifiant interne d’exploitation agricole*],0)),FALSE,TRUE))</f>
        <v/>
      </c>
      <c r="K1097" s="271" t="str">
        <f t="array" ref="K1097">IF(ISBLANK(CertifiedCrop[[#This Row],[2. Produit agricole certifié*]]),"",IF(ISERROR(MATCH(1,(#REF!=CertifiedCrop[[#This Row],[2. Produit agricole certifié*]])*(#REF!=CertifiedCrop[[#This Row],[3. Variété**]]),0)),FALSE,TRUE))</f>
        <v/>
      </c>
      <c r="L1097" s="21" t="str">
        <f t="shared" ref="L1097:L1160" si="51">IF((F1097-G1097)&lt;0,"!","")</f>
        <v/>
      </c>
      <c r="M1097" s="59" t="str">
        <f t="shared" ref="M1097:M1160" si="52">IFERROR(IF((F1097-G1097)/G1097&gt;25%,"!",IF((F1097-G1097)/G1097&lt;-25%,"!","")),"")</f>
        <v/>
      </c>
      <c r="N1097" s="272" t="str">
        <f t="shared" ref="N1097:N1160" si="53">IFERROR(IF((G1097-H1097)/H1097&gt;25%,"!",IF((G1097-H1097)/H1097&lt;-25%,"!","")),"")</f>
        <v/>
      </c>
      <c r="O1097" s="60" t="str">
        <f t="shared" ref="O1097:O1160" si="54">IFERROR(E1097/D1097,"")</f>
        <v/>
      </c>
      <c r="P1097" s="60" t="str">
        <f t="shared" ref="P1097:P1160" si="55">IFERROR(F1097/D1097,"")</f>
        <v/>
      </c>
      <c r="Q1097" s="9" t="str">
        <f ca="1">IFERROR((VLOOKUP(A1097,GM_Table,8,FALSE)-SUMIFS(D:D,A:A,A1097,B:B,B1097,C:C,C1097)),"")</f>
        <v/>
      </c>
      <c r="R1097" s="9" t="str">
        <f ca="1">IFERROR(CONCATENATE(VLOOKUP(A1097,GM_Table,12,FALSE)," ",(VLOOKUP(A1097,GM_Table,13,FALSE))),"")</f>
        <v/>
      </c>
    </row>
    <row r="1098" spans="1:18" ht="15" x14ac:dyDescent="0.2">
      <c r="A1098" s="266"/>
      <c r="B1098" s="267"/>
      <c r="C1098" s="267"/>
      <c r="D1098" s="157"/>
      <c r="E1098" s="268"/>
      <c r="F1098" s="269"/>
      <c r="G1098" s="270"/>
      <c r="H1098" s="270"/>
      <c r="I1098" s="270"/>
      <c r="J1098" s="271" t="str">
        <f>IF(ISBLANK(CertifiedCrop[[#This Row],[1. Identifiant interne d’exploitation agricole*]]),"",IF(ISERROR(MATCH(CertifiedCrop[[#This Row],[1. Identifiant interne d’exploitation agricole*]],GroupMember[1. Identifiant interne d’exploitation agricole*],0)),FALSE,TRUE))</f>
        <v/>
      </c>
      <c r="K1098" s="271" t="str">
        <f t="array" ref="K1098">IF(ISBLANK(CertifiedCrop[[#This Row],[2. Produit agricole certifié*]]),"",IF(ISERROR(MATCH(1,(#REF!=CertifiedCrop[[#This Row],[2. Produit agricole certifié*]])*(#REF!=CertifiedCrop[[#This Row],[3. Variété**]]),0)),FALSE,TRUE))</f>
        <v/>
      </c>
      <c r="L1098" s="21" t="str">
        <f t="shared" si="51"/>
        <v/>
      </c>
      <c r="M1098" s="59" t="str">
        <f t="shared" si="52"/>
        <v/>
      </c>
      <c r="N1098" s="272" t="str">
        <f t="shared" si="53"/>
        <v/>
      </c>
      <c r="O1098" s="60" t="str">
        <f t="shared" si="54"/>
        <v/>
      </c>
      <c r="P1098" s="60" t="str">
        <f t="shared" si="55"/>
        <v/>
      </c>
      <c r="Q1098" s="9" t="str">
        <f ca="1">IFERROR((VLOOKUP(A1098,GM_Table,8,FALSE)-SUMIFS(D:D,A:A,A1098,B:B,B1098,C:C,C1098)),"")</f>
        <v/>
      </c>
      <c r="R1098" s="9" t="str">
        <f ca="1">IFERROR(CONCATENATE(VLOOKUP(A1098,GM_Table,12,FALSE)," ",(VLOOKUP(A1098,GM_Table,13,FALSE))),"")</f>
        <v/>
      </c>
    </row>
    <row r="1099" spans="1:18" ht="15" x14ac:dyDescent="0.2">
      <c r="A1099" s="266"/>
      <c r="B1099" s="267"/>
      <c r="C1099" s="267"/>
      <c r="D1099" s="157"/>
      <c r="E1099" s="268"/>
      <c r="F1099" s="269"/>
      <c r="G1099" s="270"/>
      <c r="H1099" s="270"/>
      <c r="I1099" s="270"/>
      <c r="J1099" s="271" t="str">
        <f>IF(ISBLANK(CertifiedCrop[[#This Row],[1. Identifiant interne d’exploitation agricole*]]),"",IF(ISERROR(MATCH(CertifiedCrop[[#This Row],[1. Identifiant interne d’exploitation agricole*]],GroupMember[1. Identifiant interne d’exploitation agricole*],0)),FALSE,TRUE))</f>
        <v/>
      </c>
      <c r="K1099" s="271" t="str">
        <f t="array" ref="K1099">IF(ISBLANK(CertifiedCrop[[#This Row],[2. Produit agricole certifié*]]),"",IF(ISERROR(MATCH(1,(#REF!=CertifiedCrop[[#This Row],[2. Produit agricole certifié*]])*(#REF!=CertifiedCrop[[#This Row],[3. Variété**]]),0)),FALSE,TRUE))</f>
        <v/>
      </c>
      <c r="L1099" s="21" t="str">
        <f t="shared" si="51"/>
        <v/>
      </c>
      <c r="M1099" s="59" t="str">
        <f t="shared" si="52"/>
        <v/>
      </c>
      <c r="N1099" s="272" t="str">
        <f t="shared" si="53"/>
        <v/>
      </c>
      <c r="O1099" s="60" t="str">
        <f t="shared" si="54"/>
        <v/>
      </c>
      <c r="P1099" s="60" t="str">
        <f t="shared" si="55"/>
        <v/>
      </c>
      <c r="Q1099" s="9" t="str">
        <f ca="1">IFERROR((VLOOKUP(A1099,GM_Table,8,FALSE)-SUMIFS(D:D,A:A,A1099,B:B,B1099,C:C,C1099)),"")</f>
        <v/>
      </c>
      <c r="R1099" s="9" t="str">
        <f ca="1">IFERROR(CONCATENATE(VLOOKUP(A1099,GM_Table,12,FALSE)," ",(VLOOKUP(A1099,GM_Table,13,FALSE))),"")</f>
        <v/>
      </c>
    </row>
    <row r="1100" spans="1:18" ht="15" x14ac:dyDescent="0.2">
      <c r="A1100" s="266"/>
      <c r="B1100" s="267"/>
      <c r="C1100" s="267"/>
      <c r="D1100" s="157"/>
      <c r="E1100" s="268"/>
      <c r="F1100" s="269"/>
      <c r="G1100" s="270"/>
      <c r="H1100" s="270"/>
      <c r="I1100" s="270"/>
      <c r="J1100" s="271" t="str">
        <f>IF(ISBLANK(CertifiedCrop[[#This Row],[1. Identifiant interne d’exploitation agricole*]]),"",IF(ISERROR(MATCH(CertifiedCrop[[#This Row],[1. Identifiant interne d’exploitation agricole*]],GroupMember[1. Identifiant interne d’exploitation agricole*],0)),FALSE,TRUE))</f>
        <v/>
      </c>
      <c r="K1100" s="271" t="str">
        <f t="array" ref="K1100">IF(ISBLANK(CertifiedCrop[[#This Row],[2. Produit agricole certifié*]]),"",IF(ISERROR(MATCH(1,(#REF!=CertifiedCrop[[#This Row],[2. Produit agricole certifié*]])*(#REF!=CertifiedCrop[[#This Row],[3. Variété**]]),0)),FALSE,TRUE))</f>
        <v/>
      </c>
      <c r="L1100" s="21" t="str">
        <f t="shared" si="51"/>
        <v/>
      </c>
      <c r="M1100" s="59" t="str">
        <f t="shared" si="52"/>
        <v/>
      </c>
      <c r="N1100" s="272" t="str">
        <f t="shared" si="53"/>
        <v/>
      </c>
      <c r="O1100" s="60" t="str">
        <f t="shared" si="54"/>
        <v/>
      </c>
      <c r="P1100" s="60" t="str">
        <f t="shared" si="55"/>
        <v/>
      </c>
      <c r="Q1100" s="9" t="str">
        <f ca="1">IFERROR((VLOOKUP(A1100,GM_Table,8,FALSE)-SUMIFS(D:D,A:A,A1100,B:B,B1100,C:C,C1100)),"")</f>
        <v/>
      </c>
      <c r="R1100" s="9" t="str">
        <f ca="1">IFERROR(CONCATENATE(VLOOKUP(A1100,GM_Table,12,FALSE)," ",(VLOOKUP(A1100,GM_Table,13,FALSE))),"")</f>
        <v/>
      </c>
    </row>
    <row r="1101" spans="1:18" ht="15" x14ac:dyDescent="0.2">
      <c r="A1101" s="266"/>
      <c r="B1101" s="267"/>
      <c r="C1101" s="267"/>
      <c r="D1101" s="157"/>
      <c r="E1101" s="268"/>
      <c r="F1101" s="269"/>
      <c r="G1101" s="270"/>
      <c r="H1101" s="270"/>
      <c r="I1101" s="270"/>
      <c r="J1101" s="271" t="str">
        <f>IF(ISBLANK(CertifiedCrop[[#This Row],[1. Identifiant interne d’exploitation agricole*]]),"",IF(ISERROR(MATCH(CertifiedCrop[[#This Row],[1. Identifiant interne d’exploitation agricole*]],GroupMember[1. Identifiant interne d’exploitation agricole*],0)),FALSE,TRUE))</f>
        <v/>
      </c>
      <c r="K1101" s="271" t="str">
        <f t="array" ref="K1101">IF(ISBLANK(CertifiedCrop[[#This Row],[2. Produit agricole certifié*]]),"",IF(ISERROR(MATCH(1,(#REF!=CertifiedCrop[[#This Row],[2. Produit agricole certifié*]])*(#REF!=CertifiedCrop[[#This Row],[3. Variété**]]),0)),FALSE,TRUE))</f>
        <v/>
      </c>
      <c r="L1101" s="21" t="str">
        <f t="shared" si="51"/>
        <v/>
      </c>
      <c r="M1101" s="59" t="str">
        <f t="shared" si="52"/>
        <v/>
      </c>
      <c r="N1101" s="272" t="str">
        <f t="shared" si="53"/>
        <v/>
      </c>
      <c r="O1101" s="60" t="str">
        <f t="shared" si="54"/>
        <v/>
      </c>
      <c r="P1101" s="60" t="str">
        <f t="shared" si="55"/>
        <v/>
      </c>
      <c r="Q1101" s="9" t="str">
        <f ca="1">IFERROR((VLOOKUP(A1101,GM_Table,8,FALSE)-SUMIFS(D:D,A:A,A1101,B:B,B1101,C:C,C1101)),"")</f>
        <v/>
      </c>
      <c r="R1101" s="9" t="str">
        <f ca="1">IFERROR(CONCATENATE(VLOOKUP(A1101,GM_Table,12,FALSE)," ",(VLOOKUP(A1101,GM_Table,13,FALSE))),"")</f>
        <v/>
      </c>
    </row>
    <row r="1102" spans="1:18" ht="15" x14ac:dyDescent="0.2">
      <c r="A1102" s="266"/>
      <c r="B1102" s="267"/>
      <c r="C1102" s="267"/>
      <c r="D1102" s="157"/>
      <c r="E1102" s="268"/>
      <c r="F1102" s="269"/>
      <c r="G1102" s="270"/>
      <c r="H1102" s="270"/>
      <c r="I1102" s="270"/>
      <c r="J1102" s="271" t="str">
        <f>IF(ISBLANK(CertifiedCrop[[#This Row],[1. Identifiant interne d’exploitation agricole*]]),"",IF(ISERROR(MATCH(CertifiedCrop[[#This Row],[1. Identifiant interne d’exploitation agricole*]],GroupMember[1. Identifiant interne d’exploitation agricole*],0)),FALSE,TRUE))</f>
        <v/>
      </c>
      <c r="K1102" s="271" t="str">
        <f t="array" ref="K1102">IF(ISBLANK(CertifiedCrop[[#This Row],[2. Produit agricole certifié*]]),"",IF(ISERROR(MATCH(1,(#REF!=CertifiedCrop[[#This Row],[2. Produit agricole certifié*]])*(#REF!=CertifiedCrop[[#This Row],[3. Variété**]]),0)),FALSE,TRUE))</f>
        <v/>
      </c>
      <c r="L1102" s="21" t="str">
        <f t="shared" si="51"/>
        <v/>
      </c>
      <c r="M1102" s="59" t="str">
        <f t="shared" si="52"/>
        <v/>
      </c>
      <c r="N1102" s="272" t="str">
        <f t="shared" si="53"/>
        <v/>
      </c>
      <c r="O1102" s="60" t="str">
        <f t="shared" si="54"/>
        <v/>
      </c>
      <c r="P1102" s="60" t="str">
        <f t="shared" si="55"/>
        <v/>
      </c>
      <c r="Q1102" s="9" t="str">
        <f ca="1">IFERROR((VLOOKUP(A1102,GM_Table,8,FALSE)-SUMIFS(D:D,A:A,A1102,B:B,B1102,C:C,C1102)),"")</f>
        <v/>
      </c>
      <c r="R1102" s="9" t="str">
        <f ca="1">IFERROR(CONCATENATE(VLOOKUP(A1102,GM_Table,12,FALSE)," ",(VLOOKUP(A1102,GM_Table,13,FALSE))),"")</f>
        <v/>
      </c>
    </row>
    <row r="1103" spans="1:18" ht="15" x14ac:dyDescent="0.2">
      <c r="A1103" s="266"/>
      <c r="B1103" s="267"/>
      <c r="C1103" s="267"/>
      <c r="D1103" s="157"/>
      <c r="E1103" s="268"/>
      <c r="F1103" s="269"/>
      <c r="G1103" s="270"/>
      <c r="H1103" s="270"/>
      <c r="I1103" s="270"/>
      <c r="J1103" s="271" t="str">
        <f>IF(ISBLANK(CertifiedCrop[[#This Row],[1. Identifiant interne d’exploitation agricole*]]),"",IF(ISERROR(MATCH(CertifiedCrop[[#This Row],[1. Identifiant interne d’exploitation agricole*]],GroupMember[1. Identifiant interne d’exploitation agricole*],0)),FALSE,TRUE))</f>
        <v/>
      </c>
      <c r="K1103" s="271" t="str">
        <f t="array" ref="K1103">IF(ISBLANK(CertifiedCrop[[#This Row],[2. Produit agricole certifié*]]),"",IF(ISERROR(MATCH(1,(#REF!=CertifiedCrop[[#This Row],[2. Produit agricole certifié*]])*(#REF!=CertifiedCrop[[#This Row],[3. Variété**]]),0)),FALSE,TRUE))</f>
        <v/>
      </c>
      <c r="L1103" s="21" t="str">
        <f t="shared" si="51"/>
        <v/>
      </c>
      <c r="M1103" s="59" t="str">
        <f t="shared" si="52"/>
        <v/>
      </c>
      <c r="N1103" s="272" t="str">
        <f t="shared" si="53"/>
        <v/>
      </c>
      <c r="O1103" s="60" t="str">
        <f t="shared" si="54"/>
        <v/>
      </c>
      <c r="P1103" s="60" t="str">
        <f t="shared" si="55"/>
        <v/>
      </c>
      <c r="Q1103" s="9" t="str">
        <f ca="1">IFERROR((VLOOKUP(A1103,GM_Table,8,FALSE)-SUMIFS(D:D,A:A,A1103,B:B,B1103,C:C,C1103)),"")</f>
        <v/>
      </c>
      <c r="R1103" s="9" t="str">
        <f ca="1">IFERROR(CONCATENATE(VLOOKUP(A1103,GM_Table,12,FALSE)," ",(VLOOKUP(A1103,GM_Table,13,FALSE))),"")</f>
        <v/>
      </c>
    </row>
    <row r="1104" spans="1:18" ht="15" x14ac:dyDescent="0.2">
      <c r="A1104" s="266"/>
      <c r="B1104" s="267"/>
      <c r="C1104" s="267"/>
      <c r="D1104" s="157"/>
      <c r="E1104" s="268"/>
      <c r="F1104" s="269"/>
      <c r="G1104" s="270"/>
      <c r="H1104" s="270"/>
      <c r="I1104" s="270"/>
      <c r="J1104" s="271" t="str">
        <f>IF(ISBLANK(CertifiedCrop[[#This Row],[1. Identifiant interne d’exploitation agricole*]]),"",IF(ISERROR(MATCH(CertifiedCrop[[#This Row],[1. Identifiant interne d’exploitation agricole*]],GroupMember[1. Identifiant interne d’exploitation agricole*],0)),FALSE,TRUE))</f>
        <v/>
      </c>
      <c r="K1104" s="271" t="str">
        <f t="array" ref="K1104">IF(ISBLANK(CertifiedCrop[[#This Row],[2. Produit agricole certifié*]]),"",IF(ISERROR(MATCH(1,(#REF!=CertifiedCrop[[#This Row],[2. Produit agricole certifié*]])*(#REF!=CertifiedCrop[[#This Row],[3. Variété**]]),0)),FALSE,TRUE))</f>
        <v/>
      </c>
      <c r="L1104" s="21" t="str">
        <f t="shared" si="51"/>
        <v/>
      </c>
      <c r="M1104" s="59" t="str">
        <f t="shared" si="52"/>
        <v/>
      </c>
      <c r="N1104" s="272" t="str">
        <f t="shared" si="53"/>
        <v/>
      </c>
      <c r="O1104" s="60" t="str">
        <f t="shared" si="54"/>
        <v/>
      </c>
      <c r="P1104" s="60" t="str">
        <f t="shared" si="55"/>
        <v/>
      </c>
      <c r="Q1104" s="9" t="str">
        <f ca="1">IFERROR((VLOOKUP(A1104,GM_Table,8,FALSE)-SUMIFS(D:D,A:A,A1104,B:B,B1104,C:C,C1104)),"")</f>
        <v/>
      </c>
      <c r="R1104" s="9" t="str">
        <f ca="1">IFERROR(CONCATENATE(VLOOKUP(A1104,GM_Table,12,FALSE)," ",(VLOOKUP(A1104,GM_Table,13,FALSE))),"")</f>
        <v/>
      </c>
    </row>
    <row r="1105" spans="1:18" ht="15" x14ac:dyDescent="0.2">
      <c r="A1105" s="266"/>
      <c r="B1105" s="267"/>
      <c r="C1105" s="267"/>
      <c r="D1105" s="157"/>
      <c r="E1105" s="268"/>
      <c r="F1105" s="269"/>
      <c r="G1105" s="270"/>
      <c r="H1105" s="270"/>
      <c r="I1105" s="270"/>
      <c r="J1105" s="271" t="str">
        <f>IF(ISBLANK(CertifiedCrop[[#This Row],[1. Identifiant interne d’exploitation agricole*]]),"",IF(ISERROR(MATCH(CertifiedCrop[[#This Row],[1. Identifiant interne d’exploitation agricole*]],GroupMember[1. Identifiant interne d’exploitation agricole*],0)),FALSE,TRUE))</f>
        <v/>
      </c>
      <c r="K1105" s="271" t="str">
        <f t="array" ref="K1105">IF(ISBLANK(CertifiedCrop[[#This Row],[2. Produit agricole certifié*]]),"",IF(ISERROR(MATCH(1,(#REF!=CertifiedCrop[[#This Row],[2. Produit agricole certifié*]])*(#REF!=CertifiedCrop[[#This Row],[3. Variété**]]),0)),FALSE,TRUE))</f>
        <v/>
      </c>
      <c r="L1105" s="21" t="str">
        <f t="shared" si="51"/>
        <v/>
      </c>
      <c r="M1105" s="59" t="str">
        <f t="shared" si="52"/>
        <v/>
      </c>
      <c r="N1105" s="272" t="str">
        <f t="shared" si="53"/>
        <v/>
      </c>
      <c r="O1105" s="60" t="str">
        <f t="shared" si="54"/>
        <v/>
      </c>
      <c r="P1105" s="60" t="str">
        <f t="shared" si="55"/>
        <v/>
      </c>
      <c r="Q1105" s="9" t="str">
        <f ca="1">IFERROR((VLOOKUP(A1105,GM_Table,8,FALSE)-SUMIFS(D:D,A:A,A1105,B:B,B1105,C:C,C1105)),"")</f>
        <v/>
      </c>
      <c r="R1105" s="9" t="str">
        <f ca="1">IFERROR(CONCATENATE(VLOOKUP(A1105,GM_Table,12,FALSE)," ",(VLOOKUP(A1105,GM_Table,13,FALSE))),"")</f>
        <v/>
      </c>
    </row>
    <row r="1106" spans="1:18" ht="15" x14ac:dyDescent="0.2">
      <c r="A1106" s="266"/>
      <c r="B1106" s="267"/>
      <c r="C1106" s="267"/>
      <c r="D1106" s="157"/>
      <c r="E1106" s="268"/>
      <c r="F1106" s="269"/>
      <c r="G1106" s="270"/>
      <c r="H1106" s="270"/>
      <c r="I1106" s="270"/>
      <c r="J1106" s="271" t="str">
        <f>IF(ISBLANK(CertifiedCrop[[#This Row],[1. Identifiant interne d’exploitation agricole*]]),"",IF(ISERROR(MATCH(CertifiedCrop[[#This Row],[1. Identifiant interne d’exploitation agricole*]],GroupMember[1. Identifiant interne d’exploitation agricole*],0)),FALSE,TRUE))</f>
        <v/>
      </c>
      <c r="K1106" s="271" t="str">
        <f t="array" ref="K1106">IF(ISBLANK(CertifiedCrop[[#This Row],[2. Produit agricole certifié*]]),"",IF(ISERROR(MATCH(1,(#REF!=CertifiedCrop[[#This Row],[2. Produit agricole certifié*]])*(#REF!=CertifiedCrop[[#This Row],[3. Variété**]]),0)),FALSE,TRUE))</f>
        <v/>
      </c>
      <c r="L1106" s="21" t="str">
        <f t="shared" si="51"/>
        <v/>
      </c>
      <c r="M1106" s="59" t="str">
        <f t="shared" si="52"/>
        <v/>
      </c>
      <c r="N1106" s="272" t="str">
        <f t="shared" si="53"/>
        <v/>
      </c>
      <c r="O1106" s="60" t="str">
        <f t="shared" si="54"/>
        <v/>
      </c>
      <c r="P1106" s="60" t="str">
        <f t="shared" si="55"/>
        <v/>
      </c>
      <c r="Q1106" s="9" t="str">
        <f ca="1">IFERROR((VLOOKUP(A1106,GM_Table,8,FALSE)-SUMIFS(D:D,A:A,A1106,B:B,B1106,C:C,C1106)),"")</f>
        <v/>
      </c>
      <c r="R1106" s="9" t="str">
        <f ca="1">IFERROR(CONCATENATE(VLOOKUP(A1106,GM_Table,12,FALSE)," ",(VLOOKUP(A1106,GM_Table,13,FALSE))),"")</f>
        <v/>
      </c>
    </row>
    <row r="1107" spans="1:18" ht="15" x14ac:dyDescent="0.2">
      <c r="A1107" s="266"/>
      <c r="B1107" s="267"/>
      <c r="C1107" s="267"/>
      <c r="D1107" s="157"/>
      <c r="E1107" s="268"/>
      <c r="F1107" s="269"/>
      <c r="G1107" s="270"/>
      <c r="H1107" s="270"/>
      <c r="I1107" s="270"/>
      <c r="J1107" s="271" t="str">
        <f>IF(ISBLANK(CertifiedCrop[[#This Row],[1. Identifiant interne d’exploitation agricole*]]),"",IF(ISERROR(MATCH(CertifiedCrop[[#This Row],[1. Identifiant interne d’exploitation agricole*]],GroupMember[1. Identifiant interne d’exploitation agricole*],0)),FALSE,TRUE))</f>
        <v/>
      </c>
      <c r="K1107" s="271" t="str">
        <f t="array" ref="K1107">IF(ISBLANK(CertifiedCrop[[#This Row],[2. Produit agricole certifié*]]),"",IF(ISERROR(MATCH(1,(#REF!=CertifiedCrop[[#This Row],[2. Produit agricole certifié*]])*(#REF!=CertifiedCrop[[#This Row],[3. Variété**]]),0)),FALSE,TRUE))</f>
        <v/>
      </c>
      <c r="L1107" s="21" t="str">
        <f t="shared" si="51"/>
        <v/>
      </c>
      <c r="M1107" s="59" t="str">
        <f t="shared" si="52"/>
        <v/>
      </c>
      <c r="N1107" s="272" t="str">
        <f t="shared" si="53"/>
        <v/>
      </c>
      <c r="O1107" s="60" t="str">
        <f t="shared" si="54"/>
        <v/>
      </c>
      <c r="P1107" s="60" t="str">
        <f t="shared" si="55"/>
        <v/>
      </c>
      <c r="Q1107" s="9" t="str">
        <f ca="1">IFERROR((VLOOKUP(A1107,GM_Table,8,FALSE)-SUMIFS(D:D,A:A,A1107,B:B,B1107,C:C,C1107)),"")</f>
        <v/>
      </c>
      <c r="R1107" s="9" t="str">
        <f ca="1">IFERROR(CONCATENATE(VLOOKUP(A1107,GM_Table,12,FALSE)," ",(VLOOKUP(A1107,GM_Table,13,FALSE))),"")</f>
        <v/>
      </c>
    </row>
    <row r="1108" spans="1:18" ht="15" x14ac:dyDescent="0.2">
      <c r="A1108" s="266"/>
      <c r="B1108" s="267"/>
      <c r="C1108" s="267"/>
      <c r="D1108" s="157"/>
      <c r="E1108" s="268"/>
      <c r="F1108" s="269"/>
      <c r="G1108" s="270"/>
      <c r="H1108" s="270"/>
      <c r="I1108" s="270"/>
      <c r="J1108" s="271" t="str">
        <f>IF(ISBLANK(CertifiedCrop[[#This Row],[1. Identifiant interne d’exploitation agricole*]]),"",IF(ISERROR(MATCH(CertifiedCrop[[#This Row],[1. Identifiant interne d’exploitation agricole*]],GroupMember[1. Identifiant interne d’exploitation agricole*],0)),FALSE,TRUE))</f>
        <v/>
      </c>
      <c r="K1108" s="271" t="str">
        <f t="array" ref="K1108">IF(ISBLANK(CertifiedCrop[[#This Row],[2. Produit agricole certifié*]]),"",IF(ISERROR(MATCH(1,(#REF!=CertifiedCrop[[#This Row],[2. Produit agricole certifié*]])*(#REF!=CertifiedCrop[[#This Row],[3. Variété**]]),0)),FALSE,TRUE))</f>
        <v/>
      </c>
      <c r="L1108" s="21" t="str">
        <f t="shared" si="51"/>
        <v/>
      </c>
      <c r="M1108" s="59" t="str">
        <f t="shared" si="52"/>
        <v/>
      </c>
      <c r="N1108" s="272" t="str">
        <f t="shared" si="53"/>
        <v/>
      </c>
      <c r="O1108" s="60" t="str">
        <f t="shared" si="54"/>
        <v/>
      </c>
      <c r="P1108" s="60" t="str">
        <f t="shared" si="55"/>
        <v/>
      </c>
      <c r="Q1108" s="9" t="str">
        <f ca="1">IFERROR((VLOOKUP(A1108,GM_Table,8,FALSE)-SUMIFS(D:D,A:A,A1108,B:B,B1108,C:C,C1108)),"")</f>
        <v/>
      </c>
      <c r="R1108" s="9" t="str">
        <f ca="1">IFERROR(CONCATENATE(VLOOKUP(A1108,GM_Table,12,FALSE)," ",(VLOOKUP(A1108,GM_Table,13,FALSE))),"")</f>
        <v/>
      </c>
    </row>
    <row r="1109" spans="1:18" ht="15" x14ac:dyDescent="0.2">
      <c r="A1109" s="266"/>
      <c r="B1109" s="267"/>
      <c r="C1109" s="267"/>
      <c r="D1109" s="157"/>
      <c r="E1109" s="268"/>
      <c r="F1109" s="269"/>
      <c r="G1109" s="270"/>
      <c r="H1109" s="270"/>
      <c r="I1109" s="270"/>
      <c r="J1109" s="271" t="str">
        <f>IF(ISBLANK(CertifiedCrop[[#This Row],[1. Identifiant interne d’exploitation agricole*]]),"",IF(ISERROR(MATCH(CertifiedCrop[[#This Row],[1. Identifiant interne d’exploitation agricole*]],GroupMember[1. Identifiant interne d’exploitation agricole*],0)),FALSE,TRUE))</f>
        <v/>
      </c>
      <c r="K1109" s="271" t="str">
        <f t="array" ref="K1109">IF(ISBLANK(CertifiedCrop[[#This Row],[2. Produit agricole certifié*]]),"",IF(ISERROR(MATCH(1,(#REF!=CertifiedCrop[[#This Row],[2. Produit agricole certifié*]])*(#REF!=CertifiedCrop[[#This Row],[3. Variété**]]),0)),FALSE,TRUE))</f>
        <v/>
      </c>
      <c r="L1109" s="21" t="str">
        <f t="shared" si="51"/>
        <v/>
      </c>
      <c r="M1109" s="59" t="str">
        <f t="shared" si="52"/>
        <v/>
      </c>
      <c r="N1109" s="272" t="str">
        <f t="shared" si="53"/>
        <v/>
      </c>
      <c r="O1109" s="60" t="str">
        <f t="shared" si="54"/>
        <v/>
      </c>
      <c r="P1109" s="60" t="str">
        <f t="shared" si="55"/>
        <v/>
      </c>
      <c r="Q1109" s="9" t="str">
        <f ca="1">IFERROR((VLOOKUP(A1109,GM_Table,8,FALSE)-SUMIFS(D:D,A:A,A1109,B:B,B1109,C:C,C1109)),"")</f>
        <v/>
      </c>
      <c r="R1109" s="9" t="str">
        <f ca="1">IFERROR(CONCATENATE(VLOOKUP(A1109,GM_Table,12,FALSE)," ",(VLOOKUP(A1109,GM_Table,13,FALSE))),"")</f>
        <v/>
      </c>
    </row>
    <row r="1110" spans="1:18" ht="15" x14ac:dyDescent="0.2">
      <c r="A1110" s="266"/>
      <c r="B1110" s="267"/>
      <c r="C1110" s="267"/>
      <c r="D1110" s="157"/>
      <c r="E1110" s="268"/>
      <c r="F1110" s="269"/>
      <c r="G1110" s="270"/>
      <c r="H1110" s="270"/>
      <c r="I1110" s="270"/>
      <c r="J1110" s="271" t="str">
        <f>IF(ISBLANK(CertifiedCrop[[#This Row],[1. Identifiant interne d’exploitation agricole*]]),"",IF(ISERROR(MATCH(CertifiedCrop[[#This Row],[1. Identifiant interne d’exploitation agricole*]],GroupMember[1. Identifiant interne d’exploitation agricole*],0)),FALSE,TRUE))</f>
        <v/>
      </c>
      <c r="K1110" s="271" t="str">
        <f t="array" ref="K1110">IF(ISBLANK(CertifiedCrop[[#This Row],[2. Produit agricole certifié*]]),"",IF(ISERROR(MATCH(1,(#REF!=CertifiedCrop[[#This Row],[2. Produit agricole certifié*]])*(#REF!=CertifiedCrop[[#This Row],[3. Variété**]]),0)),FALSE,TRUE))</f>
        <v/>
      </c>
      <c r="L1110" s="21" t="str">
        <f t="shared" si="51"/>
        <v/>
      </c>
      <c r="M1110" s="59" t="str">
        <f t="shared" si="52"/>
        <v/>
      </c>
      <c r="N1110" s="272" t="str">
        <f t="shared" si="53"/>
        <v/>
      </c>
      <c r="O1110" s="60" t="str">
        <f t="shared" si="54"/>
        <v/>
      </c>
      <c r="P1110" s="60" t="str">
        <f t="shared" si="55"/>
        <v/>
      </c>
      <c r="Q1110" s="9" t="str">
        <f ca="1">IFERROR((VLOOKUP(A1110,GM_Table,8,FALSE)-SUMIFS(D:D,A:A,A1110,B:B,B1110,C:C,C1110)),"")</f>
        <v/>
      </c>
      <c r="R1110" s="9" t="str">
        <f ca="1">IFERROR(CONCATENATE(VLOOKUP(A1110,GM_Table,12,FALSE)," ",(VLOOKUP(A1110,GM_Table,13,FALSE))),"")</f>
        <v/>
      </c>
    </row>
    <row r="1111" spans="1:18" ht="15" x14ac:dyDescent="0.2">
      <c r="A1111" s="266"/>
      <c r="B1111" s="267"/>
      <c r="C1111" s="267"/>
      <c r="D1111" s="157"/>
      <c r="E1111" s="268"/>
      <c r="F1111" s="269"/>
      <c r="G1111" s="270"/>
      <c r="H1111" s="270"/>
      <c r="I1111" s="270"/>
      <c r="J1111" s="271" t="str">
        <f>IF(ISBLANK(CertifiedCrop[[#This Row],[1. Identifiant interne d’exploitation agricole*]]),"",IF(ISERROR(MATCH(CertifiedCrop[[#This Row],[1. Identifiant interne d’exploitation agricole*]],GroupMember[1. Identifiant interne d’exploitation agricole*],0)),FALSE,TRUE))</f>
        <v/>
      </c>
      <c r="K1111" s="271" t="str">
        <f t="array" ref="K1111">IF(ISBLANK(CertifiedCrop[[#This Row],[2. Produit agricole certifié*]]),"",IF(ISERROR(MATCH(1,(#REF!=CertifiedCrop[[#This Row],[2. Produit agricole certifié*]])*(#REF!=CertifiedCrop[[#This Row],[3. Variété**]]),0)),FALSE,TRUE))</f>
        <v/>
      </c>
      <c r="L1111" s="21" t="str">
        <f t="shared" si="51"/>
        <v/>
      </c>
      <c r="M1111" s="59" t="str">
        <f t="shared" si="52"/>
        <v/>
      </c>
      <c r="N1111" s="272" t="str">
        <f t="shared" si="53"/>
        <v/>
      </c>
      <c r="O1111" s="60" t="str">
        <f t="shared" si="54"/>
        <v/>
      </c>
      <c r="P1111" s="60" t="str">
        <f t="shared" si="55"/>
        <v/>
      </c>
      <c r="Q1111" s="9" t="str">
        <f ca="1">IFERROR((VLOOKUP(A1111,GM_Table,8,FALSE)-SUMIFS(D:D,A:A,A1111,B:B,B1111,C:C,C1111)),"")</f>
        <v/>
      </c>
      <c r="R1111" s="9" t="str">
        <f ca="1">IFERROR(CONCATENATE(VLOOKUP(A1111,GM_Table,12,FALSE)," ",(VLOOKUP(A1111,GM_Table,13,FALSE))),"")</f>
        <v/>
      </c>
    </row>
    <row r="1112" spans="1:18" ht="15" x14ac:dyDescent="0.2">
      <c r="A1112" s="266"/>
      <c r="B1112" s="267"/>
      <c r="C1112" s="267"/>
      <c r="D1112" s="157"/>
      <c r="E1112" s="268"/>
      <c r="F1112" s="269"/>
      <c r="G1112" s="270"/>
      <c r="H1112" s="270"/>
      <c r="I1112" s="270"/>
      <c r="J1112" s="271" t="str">
        <f>IF(ISBLANK(CertifiedCrop[[#This Row],[1. Identifiant interne d’exploitation agricole*]]),"",IF(ISERROR(MATCH(CertifiedCrop[[#This Row],[1. Identifiant interne d’exploitation agricole*]],GroupMember[1. Identifiant interne d’exploitation agricole*],0)),FALSE,TRUE))</f>
        <v/>
      </c>
      <c r="K1112" s="271" t="str">
        <f t="array" ref="K1112">IF(ISBLANK(CertifiedCrop[[#This Row],[2. Produit agricole certifié*]]),"",IF(ISERROR(MATCH(1,(#REF!=CertifiedCrop[[#This Row],[2. Produit agricole certifié*]])*(#REF!=CertifiedCrop[[#This Row],[3. Variété**]]),0)),FALSE,TRUE))</f>
        <v/>
      </c>
      <c r="L1112" s="21" t="str">
        <f t="shared" si="51"/>
        <v/>
      </c>
      <c r="M1112" s="59" t="str">
        <f t="shared" si="52"/>
        <v/>
      </c>
      <c r="N1112" s="272" t="str">
        <f t="shared" si="53"/>
        <v/>
      </c>
      <c r="O1112" s="60" t="str">
        <f t="shared" si="54"/>
        <v/>
      </c>
      <c r="P1112" s="60" t="str">
        <f t="shared" si="55"/>
        <v/>
      </c>
      <c r="Q1112" s="9" t="str">
        <f ca="1">IFERROR((VLOOKUP(A1112,GM_Table,8,FALSE)-SUMIFS(D:D,A:A,A1112,B:B,B1112,C:C,C1112)),"")</f>
        <v/>
      </c>
      <c r="R1112" s="9" t="str">
        <f ca="1">IFERROR(CONCATENATE(VLOOKUP(A1112,GM_Table,12,FALSE)," ",(VLOOKUP(A1112,GM_Table,13,FALSE))),"")</f>
        <v/>
      </c>
    </row>
    <row r="1113" spans="1:18" ht="15" x14ac:dyDescent="0.2">
      <c r="A1113" s="266"/>
      <c r="B1113" s="267"/>
      <c r="C1113" s="267"/>
      <c r="D1113" s="157"/>
      <c r="E1113" s="268"/>
      <c r="F1113" s="269"/>
      <c r="G1113" s="270"/>
      <c r="H1113" s="270"/>
      <c r="I1113" s="270"/>
      <c r="J1113" s="271" t="str">
        <f>IF(ISBLANK(CertifiedCrop[[#This Row],[1. Identifiant interne d’exploitation agricole*]]),"",IF(ISERROR(MATCH(CertifiedCrop[[#This Row],[1. Identifiant interne d’exploitation agricole*]],GroupMember[1. Identifiant interne d’exploitation agricole*],0)),FALSE,TRUE))</f>
        <v/>
      </c>
      <c r="K1113" s="271" t="str">
        <f t="array" ref="K1113">IF(ISBLANK(CertifiedCrop[[#This Row],[2. Produit agricole certifié*]]),"",IF(ISERROR(MATCH(1,(#REF!=CertifiedCrop[[#This Row],[2. Produit agricole certifié*]])*(#REF!=CertifiedCrop[[#This Row],[3. Variété**]]),0)),FALSE,TRUE))</f>
        <v/>
      </c>
      <c r="L1113" s="21" t="str">
        <f t="shared" si="51"/>
        <v/>
      </c>
      <c r="M1113" s="59" t="str">
        <f t="shared" si="52"/>
        <v/>
      </c>
      <c r="N1113" s="272" t="str">
        <f t="shared" si="53"/>
        <v/>
      </c>
      <c r="O1113" s="60" t="str">
        <f t="shared" si="54"/>
        <v/>
      </c>
      <c r="P1113" s="60" t="str">
        <f t="shared" si="55"/>
        <v/>
      </c>
      <c r="Q1113" s="9" t="str">
        <f ca="1">IFERROR((VLOOKUP(A1113,GM_Table,8,FALSE)-SUMIFS(D:D,A:A,A1113,B:B,B1113,C:C,C1113)),"")</f>
        <v/>
      </c>
      <c r="R1113" s="9" t="str">
        <f ca="1">IFERROR(CONCATENATE(VLOOKUP(A1113,GM_Table,12,FALSE)," ",(VLOOKUP(A1113,GM_Table,13,FALSE))),"")</f>
        <v/>
      </c>
    </row>
    <row r="1114" spans="1:18" ht="15" x14ac:dyDescent="0.2">
      <c r="A1114" s="266"/>
      <c r="B1114" s="267"/>
      <c r="C1114" s="267"/>
      <c r="D1114" s="157"/>
      <c r="E1114" s="268"/>
      <c r="F1114" s="269"/>
      <c r="G1114" s="270"/>
      <c r="H1114" s="270"/>
      <c r="I1114" s="270"/>
      <c r="J1114" s="271" t="str">
        <f>IF(ISBLANK(CertifiedCrop[[#This Row],[1. Identifiant interne d’exploitation agricole*]]),"",IF(ISERROR(MATCH(CertifiedCrop[[#This Row],[1. Identifiant interne d’exploitation agricole*]],GroupMember[1. Identifiant interne d’exploitation agricole*],0)),FALSE,TRUE))</f>
        <v/>
      </c>
      <c r="K1114" s="271" t="str">
        <f t="array" ref="K1114">IF(ISBLANK(CertifiedCrop[[#This Row],[2. Produit agricole certifié*]]),"",IF(ISERROR(MATCH(1,(#REF!=CertifiedCrop[[#This Row],[2. Produit agricole certifié*]])*(#REF!=CertifiedCrop[[#This Row],[3. Variété**]]),0)),FALSE,TRUE))</f>
        <v/>
      </c>
      <c r="L1114" s="21" t="str">
        <f t="shared" si="51"/>
        <v/>
      </c>
      <c r="M1114" s="59" t="str">
        <f t="shared" si="52"/>
        <v/>
      </c>
      <c r="N1114" s="272" t="str">
        <f t="shared" si="53"/>
        <v/>
      </c>
      <c r="O1114" s="60" t="str">
        <f t="shared" si="54"/>
        <v/>
      </c>
      <c r="P1114" s="60" t="str">
        <f t="shared" si="55"/>
        <v/>
      </c>
      <c r="Q1114" s="9" t="str">
        <f ca="1">IFERROR((VLOOKUP(A1114,GM_Table,8,FALSE)-SUMIFS(D:D,A:A,A1114,B:B,B1114,C:C,C1114)),"")</f>
        <v/>
      </c>
      <c r="R1114" s="9" t="str">
        <f ca="1">IFERROR(CONCATENATE(VLOOKUP(A1114,GM_Table,12,FALSE)," ",(VLOOKUP(A1114,GM_Table,13,FALSE))),"")</f>
        <v/>
      </c>
    </row>
    <row r="1115" spans="1:18" ht="15" x14ac:dyDescent="0.2">
      <c r="A1115" s="266"/>
      <c r="B1115" s="267"/>
      <c r="C1115" s="267"/>
      <c r="D1115" s="157"/>
      <c r="E1115" s="268"/>
      <c r="F1115" s="269"/>
      <c r="G1115" s="270"/>
      <c r="H1115" s="270"/>
      <c r="I1115" s="270"/>
      <c r="J1115" s="271" t="str">
        <f>IF(ISBLANK(CertifiedCrop[[#This Row],[1. Identifiant interne d’exploitation agricole*]]),"",IF(ISERROR(MATCH(CertifiedCrop[[#This Row],[1. Identifiant interne d’exploitation agricole*]],GroupMember[1. Identifiant interne d’exploitation agricole*],0)),FALSE,TRUE))</f>
        <v/>
      </c>
      <c r="K1115" s="271" t="str">
        <f t="array" ref="K1115">IF(ISBLANK(CertifiedCrop[[#This Row],[2. Produit agricole certifié*]]),"",IF(ISERROR(MATCH(1,(#REF!=CertifiedCrop[[#This Row],[2. Produit agricole certifié*]])*(#REF!=CertifiedCrop[[#This Row],[3. Variété**]]),0)),FALSE,TRUE))</f>
        <v/>
      </c>
      <c r="L1115" s="21" t="str">
        <f t="shared" si="51"/>
        <v/>
      </c>
      <c r="M1115" s="59" t="str">
        <f t="shared" si="52"/>
        <v/>
      </c>
      <c r="N1115" s="272" t="str">
        <f t="shared" si="53"/>
        <v/>
      </c>
      <c r="O1115" s="60" t="str">
        <f t="shared" si="54"/>
        <v/>
      </c>
      <c r="P1115" s="60" t="str">
        <f t="shared" si="55"/>
        <v/>
      </c>
      <c r="Q1115" s="9" t="str">
        <f ca="1">IFERROR((VLOOKUP(A1115,GM_Table,8,FALSE)-SUMIFS(D:D,A:A,A1115,B:B,B1115,C:C,C1115)),"")</f>
        <v/>
      </c>
      <c r="R1115" s="9" t="str">
        <f ca="1">IFERROR(CONCATENATE(VLOOKUP(A1115,GM_Table,12,FALSE)," ",(VLOOKUP(A1115,GM_Table,13,FALSE))),"")</f>
        <v/>
      </c>
    </row>
    <row r="1116" spans="1:18" ht="15" x14ac:dyDescent="0.2">
      <c r="A1116" s="266"/>
      <c r="B1116" s="267"/>
      <c r="C1116" s="267"/>
      <c r="D1116" s="159"/>
      <c r="E1116" s="268"/>
      <c r="F1116" s="269"/>
      <c r="G1116" s="270"/>
      <c r="H1116" s="270"/>
      <c r="I1116" s="270"/>
      <c r="J1116" s="271" t="str">
        <f>IF(ISBLANK(CertifiedCrop[[#This Row],[1. Identifiant interne d’exploitation agricole*]]),"",IF(ISERROR(MATCH(CertifiedCrop[[#This Row],[1. Identifiant interne d’exploitation agricole*]],GroupMember[1. Identifiant interne d’exploitation agricole*],0)),FALSE,TRUE))</f>
        <v/>
      </c>
      <c r="K1116" s="271" t="str">
        <f t="array" ref="K1116">IF(ISBLANK(CertifiedCrop[[#This Row],[2. Produit agricole certifié*]]),"",IF(ISERROR(MATCH(1,(#REF!=CertifiedCrop[[#This Row],[2. Produit agricole certifié*]])*(#REF!=CertifiedCrop[[#This Row],[3. Variété**]]),0)),FALSE,TRUE))</f>
        <v/>
      </c>
      <c r="L1116" s="21" t="str">
        <f t="shared" si="51"/>
        <v/>
      </c>
      <c r="M1116" s="59" t="str">
        <f t="shared" si="52"/>
        <v/>
      </c>
      <c r="N1116" s="272" t="str">
        <f t="shared" si="53"/>
        <v/>
      </c>
      <c r="O1116" s="60" t="str">
        <f t="shared" si="54"/>
        <v/>
      </c>
      <c r="P1116" s="60" t="str">
        <f t="shared" si="55"/>
        <v/>
      </c>
      <c r="Q1116" s="9" t="str">
        <f ca="1">IFERROR((VLOOKUP(A1116,GM_Table,8,FALSE)-SUMIFS(D:D,A:A,A1116,B:B,B1116,C:C,C1116)),"")</f>
        <v/>
      </c>
      <c r="R1116" s="9" t="str">
        <f ca="1">IFERROR(CONCATENATE(VLOOKUP(A1116,GM_Table,12,FALSE)," ",(VLOOKUP(A1116,GM_Table,13,FALSE))),"")</f>
        <v/>
      </c>
    </row>
    <row r="1117" spans="1:18" ht="15" x14ac:dyDescent="0.2">
      <c r="A1117" s="266"/>
      <c r="B1117" s="267"/>
      <c r="C1117" s="267"/>
      <c r="D1117" s="157"/>
      <c r="E1117" s="268"/>
      <c r="F1117" s="269"/>
      <c r="G1117" s="270"/>
      <c r="H1117" s="270"/>
      <c r="I1117" s="270"/>
      <c r="J1117" s="271" t="str">
        <f>IF(ISBLANK(CertifiedCrop[[#This Row],[1. Identifiant interne d’exploitation agricole*]]),"",IF(ISERROR(MATCH(CertifiedCrop[[#This Row],[1. Identifiant interne d’exploitation agricole*]],GroupMember[1. Identifiant interne d’exploitation agricole*],0)),FALSE,TRUE))</f>
        <v/>
      </c>
      <c r="K1117" s="271" t="str">
        <f t="array" ref="K1117">IF(ISBLANK(CertifiedCrop[[#This Row],[2. Produit agricole certifié*]]),"",IF(ISERROR(MATCH(1,(#REF!=CertifiedCrop[[#This Row],[2. Produit agricole certifié*]])*(#REF!=CertifiedCrop[[#This Row],[3. Variété**]]),0)),FALSE,TRUE))</f>
        <v/>
      </c>
      <c r="L1117" s="21" t="str">
        <f t="shared" si="51"/>
        <v/>
      </c>
      <c r="M1117" s="59" t="str">
        <f t="shared" si="52"/>
        <v/>
      </c>
      <c r="N1117" s="272" t="str">
        <f t="shared" si="53"/>
        <v/>
      </c>
      <c r="O1117" s="60" t="str">
        <f t="shared" si="54"/>
        <v/>
      </c>
      <c r="P1117" s="60" t="str">
        <f t="shared" si="55"/>
        <v/>
      </c>
      <c r="Q1117" s="9" t="str">
        <f ca="1">IFERROR((VLOOKUP(A1117,GM_Table,8,FALSE)-SUMIFS(D:D,A:A,A1117,B:B,B1117,C:C,C1117)),"")</f>
        <v/>
      </c>
      <c r="R1117" s="9" t="str">
        <f ca="1">IFERROR(CONCATENATE(VLOOKUP(A1117,GM_Table,12,FALSE)," ",(VLOOKUP(A1117,GM_Table,13,FALSE))),"")</f>
        <v/>
      </c>
    </row>
    <row r="1118" spans="1:18" ht="15" x14ac:dyDescent="0.2">
      <c r="A1118" s="266"/>
      <c r="B1118" s="267"/>
      <c r="C1118" s="267"/>
      <c r="D1118" s="160"/>
      <c r="E1118" s="268"/>
      <c r="F1118" s="269"/>
      <c r="G1118" s="270"/>
      <c r="H1118" s="270"/>
      <c r="I1118" s="270"/>
      <c r="J1118" s="271" t="str">
        <f>IF(ISBLANK(CertifiedCrop[[#This Row],[1. Identifiant interne d’exploitation agricole*]]),"",IF(ISERROR(MATCH(CertifiedCrop[[#This Row],[1. Identifiant interne d’exploitation agricole*]],GroupMember[1. Identifiant interne d’exploitation agricole*],0)),FALSE,TRUE))</f>
        <v/>
      </c>
      <c r="K1118" s="271" t="str">
        <f t="array" ref="K1118">IF(ISBLANK(CertifiedCrop[[#This Row],[2. Produit agricole certifié*]]),"",IF(ISERROR(MATCH(1,(#REF!=CertifiedCrop[[#This Row],[2. Produit agricole certifié*]])*(#REF!=CertifiedCrop[[#This Row],[3. Variété**]]),0)),FALSE,TRUE))</f>
        <v/>
      </c>
      <c r="L1118" s="21" t="str">
        <f t="shared" si="51"/>
        <v/>
      </c>
      <c r="M1118" s="59" t="str">
        <f t="shared" si="52"/>
        <v/>
      </c>
      <c r="N1118" s="272" t="str">
        <f t="shared" si="53"/>
        <v/>
      </c>
      <c r="O1118" s="60" t="str">
        <f t="shared" si="54"/>
        <v/>
      </c>
      <c r="P1118" s="60" t="str">
        <f t="shared" si="55"/>
        <v/>
      </c>
      <c r="Q1118" s="9" t="str">
        <f ca="1">IFERROR((VLOOKUP(A1118,GM_Table,8,FALSE)-SUMIFS(D:D,A:A,A1118,B:B,B1118,C:C,C1118)),"")</f>
        <v/>
      </c>
      <c r="R1118" s="9" t="str">
        <f ca="1">IFERROR(CONCATENATE(VLOOKUP(A1118,GM_Table,12,FALSE)," ",(VLOOKUP(A1118,GM_Table,13,FALSE))),"")</f>
        <v/>
      </c>
    </row>
    <row r="1119" spans="1:18" ht="15" x14ac:dyDescent="0.2">
      <c r="A1119" s="266"/>
      <c r="B1119" s="267"/>
      <c r="C1119" s="267"/>
      <c r="D1119" s="157"/>
      <c r="E1119" s="268"/>
      <c r="F1119" s="269"/>
      <c r="G1119" s="270"/>
      <c r="H1119" s="270"/>
      <c r="I1119" s="270"/>
      <c r="J1119" s="271" t="str">
        <f>IF(ISBLANK(CertifiedCrop[[#This Row],[1. Identifiant interne d’exploitation agricole*]]),"",IF(ISERROR(MATCH(CertifiedCrop[[#This Row],[1. Identifiant interne d’exploitation agricole*]],GroupMember[1. Identifiant interne d’exploitation agricole*],0)),FALSE,TRUE))</f>
        <v/>
      </c>
      <c r="K1119" s="271" t="str">
        <f t="array" ref="K1119">IF(ISBLANK(CertifiedCrop[[#This Row],[2. Produit agricole certifié*]]),"",IF(ISERROR(MATCH(1,(#REF!=CertifiedCrop[[#This Row],[2. Produit agricole certifié*]])*(#REF!=CertifiedCrop[[#This Row],[3. Variété**]]),0)),FALSE,TRUE))</f>
        <v/>
      </c>
      <c r="L1119" s="21" t="str">
        <f t="shared" si="51"/>
        <v/>
      </c>
      <c r="M1119" s="59" t="str">
        <f t="shared" si="52"/>
        <v/>
      </c>
      <c r="N1119" s="272" t="str">
        <f t="shared" si="53"/>
        <v/>
      </c>
      <c r="O1119" s="60" t="str">
        <f t="shared" si="54"/>
        <v/>
      </c>
      <c r="P1119" s="60" t="str">
        <f t="shared" si="55"/>
        <v/>
      </c>
      <c r="Q1119" s="9" t="str">
        <f ca="1">IFERROR((VLOOKUP(A1119,GM_Table,8,FALSE)-SUMIFS(D:D,A:A,A1119,B:B,B1119,C:C,C1119)),"")</f>
        <v/>
      </c>
      <c r="R1119" s="9" t="str">
        <f ca="1">IFERROR(CONCATENATE(VLOOKUP(A1119,GM_Table,12,FALSE)," ",(VLOOKUP(A1119,GM_Table,13,FALSE))),"")</f>
        <v/>
      </c>
    </row>
    <row r="1120" spans="1:18" ht="15" x14ac:dyDescent="0.2">
      <c r="A1120" s="266"/>
      <c r="B1120" s="267"/>
      <c r="C1120" s="267"/>
      <c r="D1120" s="157"/>
      <c r="E1120" s="268"/>
      <c r="F1120" s="269"/>
      <c r="G1120" s="270"/>
      <c r="H1120" s="270"/>
      <c r="I1120" s="270"/>
      <c r="J1120" s="271" t="str">
        <f>IF(ISBLANK(CertifiedCrop[[#This Row],[1. Identifiant interne d’exploitation agricole*]]),"",IF(ISERROR(MATCH(CertifiedCrop[[#This Row],[1. Identifiant interne d’exploitation agricole*]],GroupMember[1. Identifiant interne d’exploitation agricole*],0)),FALSE,TRUE))</f>
        <v/>
      </c>
      <c r="K1120" s="271" t="str">
        <f t="array" ref="K1120">IF(ISBLANK(CertifiedCrop[[#This Row],[2. Produit agricole certifié*]]),"",IF(ISERROR(MATCH(1,(#REF!=CertifiedCrop[[#This Row],[2. Produit agricole certifié*]])*(#REF!=CertifiedCrop[[#This Row],[3. Variété**]]),0)),FALSE,TRUE))</f>
        <v/>
      </c>
      <c r="L1120" s="21" t="str">
        <f t="shared" si="51"/>
        <v/>
      </c>
      <c r="M1120" s="59" t="str">
        <f t="shared" si="52"/>
        <v/>
      </c>
      <c r="N1120" s="272" t="str">
        <f t="shared" si="53"/>
        <v/>
      </c>
      <c r="O1120" s="60" t="str">
        <f t="shared" si="54"/>
        <v/>
      </c>
      <c r="P1120" s="60" t="str">
        <f t="shared" si="55"/>
        <v/>
      </c>
      <c r="Q1120" s="9" t="str">
        <f ca="1">IFERROR((VLOOKUP(A1120,GM_Table,8,FALSE)-SUMIFS(D:D,A:A,A1120,B:B,B1120,C:C,C1120)),"")</f>
        <v/>
      </c>
      <c r="R1120" s="9" t="str">
        <f ca="1">IFERROR(CONCATENATE(VLOOKUP(A1120,GM_Table,12,FALSE)," ",(VLOOKUP(A1120,GM_Table,13,FALSE))),"")</f>
        <v/>
      </c>
    </row>
    <row r="1121" spans="1:18" ht="15" x14ac:dyDescent="0.2">
      <c r="A1121" s="266"/>
      <c r="B1121" s="267"/>
      <c r="C1121" s="267"/>
      <c r="D1121" s="157"/>
      <c r="E1121" s="268"/>
      <c r="F1121" s="269"/>
      <c r="G1121" s="270"/>
      <c r="H1121" s="270"/>
      <c r="I1121" s="270"/>
      <c r="J1121" s="271" t="str">
        <f>IF(ISBLANK(CertifiedCrop[[#This Row],[1. Identifiant interne d’exploitation agricole*]]),"",IF(ISERROR(MATCH(CertifiedCrop[[#This Row],[1. Identifiant interne d’exploitation agricole*]],GroupMember[1. Identifiant interne d’exploitation agricole*],0)),FALSE,TRUE))</f>
        <v/>
      </c>
      <c r="K1121" s="271" t="str">
        <f t="array" ref="K1121">IF(ISBLANK(CertifiedCrop[[#This Row],[2. Produit agricole certifié*]]),"",IF(ISERROR(MATCH(1,(#REF!=CertifiedCrop[[#This Row],[2. Produit agricole certifié*]])*(#REF!=CertifiedCrop[[#This Row],[3. Variété**]]),0)),FALSE,TRUE))</f>
        <v/>
      </c>
      <c r="L1121" s="21" t="str">
        <f t="shared" si="51"/>
        <v/>
      </c>
      <c r="M1121" s="59" t="str">
        <f t="shared" si="52"/>
        <v/>
      </c>
      <c r="N1121" s="272" t="str">
        <f t="shared" si="53"/>
        <v/>
      </c>
      <c r="O1121" s="60" t="str">
        <f t="shared" si="54"/>
        <v/>
      </c>
      <c r="P1121" s="60" t="str">
        <f t="shared" si="55"/>
        <v/>
      </c>
      <c r="Q1121" s="9" t="str">
        <f ca="1">IFERROR((VLOOKUP(A1121,GM_Table,8,FALSE)-SUMIFS(D:D,A:A,A1121,B:B,B1121,C:C,C1121)),"")</f>
        <v/>
      </c>
      <c r="R1121" s="9" t="str">
        <f ca="1">IFERROR(CONCATENATE(VLOOKUP(A1121,GM_Table,12,FALSE)," ",(VLOOKUP(A1121,GM_Table,13,FALSE))),"")</f>
        <v/>
      </c>
    </row>
    <row r="1122" spans="1:18" ht="15" x14ac:dyDescent="0.2">
      <c r="A1122" s="266"/>
      <c r="B1122" s="267"/>
      <c r="C1122" s="267"/>
      <c r="D1122" s="157"/>
      <c r="E1122" s="268"/>
      <c r="F1122" s="269"/>
      <c r="G1122" s="270"/>
      <c r="H1122" s="270"/>
      <c r="I1122" s="270"/>
      <c r="J1122" s="271" t="str">
        <f>IF(ISBLANK(CertifiedCrop[[#This Row],[1. Identifiant interne d’exploitation agricole*]]),"",IF(ISERROR(MATCH(CertifiedCrop[[#This Row],[1. Identifiant interne d’exploitation agricole*]],GroupMember[1. Identifiant interne d’exploitation agricole*],0)),FALSE,TRUE))</f>
        <v/>
      </c>
      <c r="K1122" s="271" t="str">
        <f t="array" ref="K1122">IF(ISBLANK(CertifiedCrop[[#This Row],[2. Produit agricole certifié*]]),"",IF(ISERROR(MATCH(1,(#REF!=CertifiedCrop[[#This Row],[2. Produit agricole certifié*]])*(#REF!=CertifiedCrop[[#This Row],[3. Variété**]]),0)),FALSE,TRUE))</f>
        <v/>
      </c>
      <c r="L1122" s="21" t="str">
        <f t="shared" si="51"/>
        <v/>
      </c>
      <c r="M1122" s="59" t="str">
        <f t="shared" si="52"/>
        <v/>
      </c>
      <c r="N1122" s="272" t="str">
        <f t="shared" si="53"/>
        <v/>
      </c>
      <c r="O1122" s="60" t="str">
        <f t="shared" si="54"/>
        <v/>
      </c>
      <c r="P1122" s="60" t="str">
        <f t="shared" si="55"/>
        <v/>
      </c>
      <c r="Q1122" s="9" t="str">
        <f ca="1">IFERROR((VLOOKUP(A1122,GM_Table,8,FALSE)-SUMIFS(D:D,A:A,A1122,B:B,B1122,C:C,C1122)),"")</f>
        <v/>
      </c>
      <c r="R1122" s="9" t="str">
        <f ca="1">IFERROR(CONCATENATE(VLOOKUP(A1122,GM_Table,12,FALSE)," ",(VLOOKUP(A1122,GM_Table,13,FALSE))),"")</f>
        <v/>
      </c>
    </row>
    <row r="1123" spans="1:18" ht="15" x14ac:dyDescent="0.2">
      <c r="A1123" s="266"/>
      <c r="B1123" s="267"/>
      <c r="C1123" s="267"/>
      <c r="D1123" s="157"/>
      <c r="E1123" s="268"/>
      <c r="F1123" s="269"/>
      <c r="G1123" s="270"/>
      <c r="H1123" s="270"/>
      <c r="I1123" s="270"/>
      <c r="J1123" s="271" t="str">
        <f>IF(ISBLANK(CertifiedCrop[[#This Row],[1. Identifiant interne d’exploitation agricole*]]),"",IF(ISERROR(MATCH(CertifiedCrop[[#This Row],[1. Identifiant interne d’exploitation agricole*]],GroupMember[1. Identifiant interne d’exploitation agricole*],0)),FALSE,TRUE))</f>
        <v/>
      </c>
      <c r="K1123" s="271" t="str">
        <f t="array" ref="K1123">IF(ISBLANK(CertifiedCrop[[#This Row],[2. Produit agricole certifié*]]),"",IF(ISERROR(MATCH(1,(#REF!=CertifiedCrop[[#This Row],[2. Produit agricole certifié*]])*(#REF!=CertifiedCrop[[#This Row],[3. Variété**]]),0)),FALSE,TRUE))</f>
        <v/>
      </c>
      <c r="L1123" s="21" t="str">
        <f t="shared" si="51"/>
        <v/>
      </c>
      <c r="M1123" s="59" t="str">
        <f t="shared" si="52"/>
        <v/>
      </c>
      <c r="N1123" s="272" t="str">
        <f t="shared" si="53"/>
        <v/>
      </c>
      <c r="O1123" s="60" t="str">
        <f t="shared" si="54"/>
        <v/>
      </c>
      <c r="P1123" s="60" t="str">
        <f t="shared" si="55"/>
        <v/>
      </c>
      <c r="Q1123" s="9" t="str">
        <f ca="1">IFERROR((VLOOKUP(A1123,GM_Table,8,FALSE)-SUMIFS(D:D,A:A,A1123,B:B,B1123,C:C,C1123)),"")</f>
        <v/>
      </c>
      <c r="R1123" s="9" t="str">
        <f ca="1">IFERROR(CONCATENATE(VLOOKUP(A1123,GM_Table,12,FALSE)," ",(VLOOKUP(A1123,GM_Table,13,FALSE))),"")</f>
        <v/>
      </c>
    </row>
    <row r="1124" spans="1:18" ht="15" x14ac:dyDescent="0.2">
      <c r="A1124" s="266"/>
      <c r="B1124" s="267"/>
      <c r="C1124" s="267"/>
      <c r="D1124" s="157"/>
      <c r="E1124" s="268"/>
      <c r="F1124" s="269"/>
      <c r="G1124" s="270"/>
      <c r="H1124" s="270"/>
      <c r="I1124" s="270"/>
      <c r="J1124" s="271" t="str">
        <f>IF(ISBLANK(CertifiedCrop[[#This Row],[1. Identifiant interne d’exploitation agricole*]]),"",IF(ISERROR(MATCH(CertifiedCrop[[#This Row],[1. Identifiant interne d’exploitation agricole*]],GroupMember[1. Identifiant interne d’exploitation agricole*],0)),FALSE,TRUE))</f>
        <v/>
      </c>
      <c r="K1124" s="271" t="str">
        <f t="array" ref="K1124">IF(ISBLANK(CertifiedCrop[[#This Row],[2. Produit agricole certifié*]]),"",IF(ISERROR(MATCH(1,(#REF!=CertifiedCrop[[#This Row],[2. Produit agricole certifié*]])*(#REF!=CertifiedCrop[[#This Row],[3. Variété**]]),0)),FALSE,TRUE))</f>
        <v/>
      </c>
      <c r="L1124" s="21" t="str">
        <f t="shared" si="51"/>
        <v/>
      </c>
      <c r="M1124" s="59" t="str">
        <f t="shared" si="52"/>
        <v/>
      </c>
      <c r="N1124" s="272" t="str">
        <f t="shared" si="53"/>
        <v/>
      </c>
      <c r="O1124" s="60" t="str">
        <f t="shared" si="54"/>
        <v/>
      </c>
      <c r="P1124" s="60" t="str">
        <f t="shared" si="55"/>
        <v/>
      </c>
      <c r="Q1124" s="9" t="str">
        <f ca="1">IFERROR((VLOOKUP(A1124,GM_Table,8,FALSE)-SUMIFS(D:D,A:A,A1124,B:B,B1124,C:C,C1124)),"")</f>
        <v/>
      </c>
      <c r="R1124" s="9" t="str">
        <f ca="1">IFERROR(CONCATENATE(VLOOKUP(A1124,GM_Table,12,FALSE)," ",(VLOOKUP(A1124,GM_Table,13,FALSE))),"")</f>
        <v/>
      </c>
    </row>
    <row r="1125" spans="1:18" ht="15" x14ac:dyDescent="0.2">
      <c r="A1125" s="266"/>
      <c r="B1125" s="267"/>
      <c r="C1125" s="267"/>
      <c r="D1125" s="156"/>
      <c r="E1125" s="268"/>
      <c r="F1125" s="269"/>
      <c r="G1125" s="270"/>
      <c r="H1125" s="270"/>
      <c r="I1125" s="270"/>
      <c r="J1125" s="271" t="str">
        <f>IF(ISBLANK(CertifiedCrop[[#This Row],[1. Identifiant interne d’exploitation agricole*]]),"",IF(ISERROR(MATCH(CertifiedCrop[[#This Row],[1. Identifiant interne d’exploitation agricole*]],GroupMember[1. Identifiant interne d’exploitation agricole*],0)),FALSE,TRUE))</f>
        <v/>
      </c>
      <c r="K1125" s="271" t="str">
        <f t="array" ref="K1125">IF(ISBLANK(CertifiedCrop[[#This Row],[2. Produit agricole certifié*]]),"",IF(ISERROR(MATCH(1,(#REF!=CertifiedCrop[[#This Row],[2. Produit agricole certifié*]])*(#REF!=CertifiedCrop[[#This Row],[3. Variété**]]),0)),FALSE,TRUE))</f>
        <v/>
      </c>
      <c r="L1125" s="21" t="str">
        <f t="shared" si="51"/>
        <v/>
      </c>
      <c r="M1125" s="59" t="str">
        <f t="shared" si="52"/>
        <v/>
      </c>
      <c r="N1125" s="272" t="str">
        <f t="shared" si="53"/>
        <v/>
      </c>
      <c r="O1125" s="60" t="str">
        <f t="shared" si="54"/>
        <v/>
      </c>
      <c r="P1125" s="60" t="str">
        <f t="shared" si="55"/>
        <v/>
      </c>
      <c r="Q1125" s="9" t="str">
        <f ca="1">IFERROR((VLOOKUP(A1125,GM_Table,8,FALSE)-SUMIFS(D:D,A:A,A1125,B:B,B1125,C:C,C1125)),"")</f>
        <v/>
      </c>
      <c r="R1125" s="9" t="str">
        <f ca="1">IFERROR(CONCATENATE(VLOOKUP(A1125,GM_Table,12,FALSE)," ",(VLOOKUP(A1125,GM_Table,13,FALSE))),"")</f>
        <v/>
      </c>
    </row>
    <row r="1126" spans="1:18" ht="15" x14ac:dyDescent="0.2">
      <c r="A1126" s="266"/>
      <c r="B1126" s="267"/>
      <c r="C1126" s="267"/>
      <c r="D1126" s="162"/>
      <c r="E1126" s="268"/>
      <c r="F1126" s="269"/>
      <c r="G1126" s="270"/>
      <c r="H1126" s="270"/>
      <c r="I1126" s="270"/>
      <c r="J1126" s="271" t="str">
        <f>IF(ISBLANK(CertifiedCrop[[#This Row],[1. Identifiant interne d’exploitation agricole*]]),"",IF(ISERROR(MATCH(CertifiedCrop[[#This Row],[1. Identifiant interne d’exploitation agricole*]],GroupMember[1. Identifiant interne d’exploitation agricole*],0)),FALSE,TRUE))</f>
        <v/>
      </c>
      <c r="K1126" s="271" t="str">
        <f t="array" ref="K1126">IF(ISBLANK(CertifiedCrop[[#This Row],[2. Produit agricole certifié*]]),"",IF(ISERROR(MATCH(1,(#REF!=CertifiedCrop[[#This Row],[2. Produit agricole certifié*]])*(#REF!=CertifiedCrop[[#This Row],[3. Variété**]]),0)),FALSE,TRUE))</f>
        <v/>
      </c>
      <c r="L1126" s="21" t="str">
        <f t="shared" si="51"/>
        <v/>
      </c>
      <c r="M1126" s="59" t="str">
        <f t="shared" si="52"/>
        <v/>
      </c>
      <c r="N1126" s="272" t="str">
        <f t="shared" si="53"/>
        <v/>
      </c>
      <c r="O1126" s="60" t="str">
        <f t="shared" si="54"/>
        <v/>
      </c>
      <c r="P1126" s="60" t="str">
        <f t="shared" si="55"/>
        <v/>
      </c>
      <c r="Q1126" s="9" t="str">
        <f ca="1">IFERROR((VLOOKUP(A1126,GM_Table,8,FALSE)-SUMIFS(D:D,A:A,A1126,B:B,B1126,C:C,C1126)),"")</f>
        <v/>
      </c>
      <c r="R1126" s="9" t="str">
        <f ca="1">IFERROR(CONCATENATE(VLOOKUP(A1126,GM_Table,12,FALSE)," ",(VLOOKUP(A1126,GM_Table,13,FALSE))),"")</f>
        <v/>
      </c>
    </row>
    <row r="1127" spans="1:18" ht="15" x14ac:dyDescent="0.2">
      <c r="A1127" s="266"/>
      <c r="B1127" s="267"/>
      <c r="C1127" s="267"/>
      <c r="D1127" s="162"/>
      <c r="E1127" s="268"/>
      <c r="F1127" s="269"/>
      <c r="G1127" s="270"/>
      <c r="H1127" s="270"/>
      <c r="I1127" s="270"/>
      <c r="J1127" s="271" t="str">
        <f>IF(ISBLANK(CertifiedCrop[[#This Row],[1. Identifiant interne d’exploitation agricole*]]),"",IF(ISERROR(MATCH(CertifiedCrop[[#This Row],[1. Identifiant interne d’exploitation agricole*]],GroupMember[1. Identifiant interne d’exploitation agricole*],0)),FALSE,TRUE))</f>
        <v/>
      </c>
      <c r="K1127" s="271" t="str">
        <f t="array" ref="K1127">IF(ISBLANK(CertifiedCrop[[#This Row],[2. Produit agricole certifié*]]),"",IF(ISERROR(MATCH(1,(#REF!=CertifiedCrop[[#This Row],[2. Produit agricole certifié*]])*(#REF!=CertifiedCrop[[#This Row],[3. Variété**]]),0)),FALSE,TRUE))</f>
        <v/>
      </c>
      <c r="L1127" s="21" t="str">
        <f t="shared" si="51"/>
        <v/>
      </c>
      <c r="M1127" s="59" t="str">
        <f t="shared" si="52"/>
        <v/>
      </c>
      <c r="N1127" s="272" t="str">
        <f t="shared" si="53"/>
        <v/>
      </c>
      <c r="O1127" s="60" t="str">
        <f t="shared" si="54"/>
        <v/>
      </c>
      <c r="P1127" s="60" t="str">
        <f t="shared" si="55"/>
        <v/>
      </c>
      <c r="Q1127" s="9" t="str">
        <f ca="1">IFERROR((VLOOKUP(A1127,GM_Table,8,FALSE)-SUMIFS(D:D,A:A,A1127,B:B,B1127,C:C,C1127)),"")</f>
        <v/>
      </c>
      <c r="R1127" s="9" t="str">
        <f ca="1">IFERROR(CONCATENATE(VLOOKUP(A1127,GM_Table,12,FALSE)," ",(VLOOKUP(A1127,GM_Table,13,FALSE))),"")</f>
        <v/>
      </c>
    </row>
    <row r="1128" spans="1:18" ht="15" x14ac:dyDescent="0.2">
      <c r="A1128" s="266"/>
      <c r="B1128" s="267"/>
      <c r="C1128" s="267"/>
      <c r="D1128" s="162"/>
      <c r="E1128" s="268"/>
      <c r="F1128" s="269"/>
      <c r="G1128" s="270"/>
      <c r="H1128" s="270"/>
      <c r="I1128" s="270"/>
      <c r="J1128" s="271" t="str">
        <f>IF(ISBLANK(CertifiedCrop[[#This Row],[1. Identifiant interne d’exploitation agricole*]]),"",IF(ISERROR(MATCH(CertifiedCrop[[#This Row],[1. Identifiant interne d’exploitation agricole*]],GroupMember[1. Identifiant interne d’exploitation agricole*],0)),FALSE,TRUE))</f>
        <v/>
      </c>
      <c r="K1128" s="271" t="str">
        <f t="array" ref="K1128">IF(ISBLANK(CertifiedCrop[[#This Row],[2. Produit agricole certifié*]]),"",IF(ISERROR(MATCH(1,(#REF!=CertifiedCrop[[#This Row],[2. Produit agricole certifié*]])*(#REF!=CertifiedCrop[[#This Row],[3. Variété**]]),0)),FALSE,TRUE))</f>
        <v/>
      </c>
      <c r="L1128" s="21" t="str">
        <f t="shared" si="51"/>
        <v/>
      </c>
      <c r="M1128" s="59" t="str">
        <f t="shared" si="52"/>
        <v/>
      </c>
      <c r="N1128" s="272" t="str">
        <f t="shared" si="53"/>
        <v/>
      </c>
      <c r="O1128" s="60" t="str">
        <f t="shared" si="54"/>
        <v/>
      </c>
      <c r="P1128" s="60" t="str">
        <f t="shared" si="55"/>
        <v/>
      </c>
      <c r="Q1128" s="9" t="str">
        <f ca="1">IFERROR((VLOOKUP(A1128,GM_Table,8,FALSE)-SUMIFS(D:D,A:A,A1128,B:B,B1128,C:C,C1128)),"")</f>
        <v/>
      </c>
      <c r="R1128" s="9" t="str">
        <f ca="1">IFERROR(CONCATENATE(VLOOKUP(A1128,GM_Table,12,FALSE)," ",(VLOOKUP(A1128,GM_Table,13,FALSE))),"")</f>
        <v/>
      </c>
    </row>
    <row r="1129" spans="1:18" ht="15" x14ac:dyDescent="0.2">
      <c r="A1129" s="266"/>
      <c r="B1129" s="267"/>
      <c r="C1129" s="267"/>
      <c r="D1129" s="162"/>
      <c r="E1129" s="268"/>
      <c r="F1129" s="269"/>
      <c r="G1129" s="270"/>
      <c r="H1129" s="270"/>
      <c r="I1129" s="270"/>
      <c r="J1129" s="271" t="str">
        <f>IF(ISBLANK(CertifiedCrop[[#This Row],[1. Identifiant interne d’exploitation agricole*]]),"",IF(ISERROR(MATCH(CertifiedCrop[[#This Row],[1. Identifiant interne d’exploitation agricole*]],GroupMember[1. Identifiant interne d’exploitation agricole*],0)),FALSE,TRUE))</f>
        <v/>
      </c>
      <c r="K1129" s="271" t="str">
        <f t="array" ref="K1129">IF(ISBLANK(CertifiedCrop[[#This Row],[2. Produit agricole certifié*]]),"",IF(ISERROR(MATCH(1,(#REF!=CertifiedCrop[[#This Row],[2. Produit agricole certifié*]])*(#REF!=CertifiedCrop[[#This Row],[3. Variété**]]),0)),FALSE,TRUE))</f>
        <v/>
      </c>
      <c r="L1129" s="21" t="str">
        <f t="shared" si="51"/>
        <v/>
      </c>
      <c r="M1129" s="59" t="str">
        <f t="shared" si="52"/>
        <v/>
      </c>
      <c r="N1129" s="272" t="str">
        <f t="shared" si="53"/>
        <v/>
      </c>
      <c r="O1129" s="60" t="str">
        <f t="shared" si="54"/>
        <v/>
      </c>
      <c r="P1129" s="60" t="str">
        <f t="shared" si="55"/>
        <v/>
      </c>
      <c r="Q1129" s="9" t="str">
        <f ca="1">IFERROR((VLOOKUP(A1129,GM_Table,8,FALSE)-SUMIFS(D:D,A:A,A1129,B:B,B1129,C:C,C1129)),"")</f>
        <v/>
      </c>
      <c r="R1129" s="9" t="str">
        <f ca="1">IFERROR(CONCATENATE(VLOOKUP(A1129,GM_Table,12,FALSE)," ",(VLOOKUP(A1129,GM_Table,13,FALSE))),"")</f>
        <v/>
      </c>
    </row>
    <row r="1130" spans="1:18" ht="15" x14ac:dyDescent="0.2">
      <c r="A1130" s="266"/>
      <c r="B1130" s="267"/>
      <c r="C1130" s="267"/>
      <c r="D1130" s="162"/>
      <c r="E1130" s="268"/>
      <c r="F1130" s="269"/>
      <c r="G1130" s="270"/>
      <c r="H1130" s="270"/>
      <c r="I1130" s="270"/>
      <c r="J1130" s="271" t="str">
        <f>IF(ISBLANK(CertifiedCrop[[#This Row],[1. Identifiant interne d’exploitation agricole*]]),"",IF(ISERROR(MATCH(CertifiedCrop[[#This Row],[1. Identifiant interne d’exploitation agricole*]],GroupMember[1. Identifiant interne d’exploitation agricole*],0)),FALSE,TRUE))</f>
        <v/>
      </c>
      <c r="K1130" s="271" t="str">
        <f t="array" ref="K1130">IF(ISBLANK(CertifiedCrop[[#This Row],[2. Produit agricole certifié*]]),"",IF(ISERROR(MATCH(1,(#REF!=CertifiedCrop[[#This Row],[2. Produit agricole certifié*]])*(#REF!=CertifiedCrop[[#This Row],[3. Variété**]]),0)),FALSE,TRUE))</f>
        <v/>
      </c>
      <c r="L1130" s="21" t="str">
        <f t="shared" si="51"/>
        <v/>
      </c>
      <c r="M1130" s="59" t="str">
        <f t="shared" si="52"/>
        <v/>
      </c>
      <c r="N1130" s="272" t="str">
        <f t="shared" si="53"/>
        <v/>
      </c>
      <c r="O1130" s="60" t="str">
        <f t="shared" si="54"/>
        <v/>
      </c>
      <c r="P1130" s="60" t="str">
        <f t="shared" si="55"/>
        <v/>
      </c>
      <c r="Q1130" s="9" t="str">
        <f ca="1">IFERROR((VLOOKUP(A1130,GM_Table,8,FALSE)-SUMIFS(D:D,A:A,A1130,B:B,B1130,C:C,C1130)),"")</f>
        <v/>
      </c>
      <c r="R1130" s="9" t="str">
        <f ca="1">IFERROR(CONCATENATE(VLOOKUP(A1130,GM_Table,12,FALSE)," ",(VLOOKUP(A1130,GM_Table,13,FALSE))),"")</f>
        <v/>
      </c>
    </row>
    <row r="1131" spans="1:18" ht="15" x14ac:dyDescent="0.2">
      <c r="A1131" s="266"/>
      <c r="B1131" s="267"/>
      <c r="C1131" s="267"/>
      <c r="D1131" s="162"/>
      <c r="E1131" s="268"/>
      <c r="F1131" s="269"/>
      <c r="G1131" s="270"/>
      <c r="H1131" s="270"/>
      <c r="I1131" s="270"/>
      <c r="J1131" s="271" t="str">
        <f>IF(ISBLANK(CertifiedCrop[[#This Row],[1. Identifiant interne d’exploitation agricole*]]),"",IF(ISERROR(MATCH(CertifiedCrop[[#This Row],[1. Identifiant interne d’exploitation agricole*]],GroupMember[1. Identifiant interne d’exploitation agricole*],0)),FALSE,TRUE))</f>
        <v/>
      </c>
      <c r="K1131" s="271" t="str">
        <f t="array" ref="K1131">IF(ISBLANK(CertifiedCrop[[#This Row],[2. Produit agricole certifié*]]),"",IF(ISERROR(MATCH(1,(#REF!=CertifiedCrop[[#This Row],[2. Produit agricole certifié*]])*(#REF!=CertifiedCrop[[#This Row],[3. Variété**]]),0)),FALSE,TRUE))</f>
        <v/>
      </c>
      <c r="L1131" s="21" t="str">
        <f t="shared" si="51"/>
        <v/>
      </c>
      <c r="M1131" s="59" t="str">
        <f t="shared" si="52"/>
        <v/>
      </c>
      <c r="N1131" s="272" t="str">
        <f t="shared" si="53"/>
        <v/>
      </c>
      <c r="O1131" s="60" t="str">
        <f t="shared" si="54"/>
        <v/>
      </c>
      <c r="P1131" s="60" t="str">
        <f t="shared" si="55"/>
        <v/>
      </c>
      <c r="Q1131" s="9" t="str">
        <f ca="1">IFERROR((VLOOKUP(A1131,GM_Table,8,FALSE)-SUMIFS(D:D,A:A,A1131,B:B,B1131,C:C,C1131)),"")</f>
        <v/>
      </c>
      <c r="R1131" s="9" t="str">
        <f ca="1">IFERROR(CONCATENATE(VLOOKUP(A1131,GM_Table,12,FALSE)," ",(VLOOKUP(A1131,GM_Table,13,FALSE))),"")</f>
        <v/>
      </c>
    </row>
    <row r="1132" spans="1:18" ht="15" x14ac:dyDescent="0.2">
      <c r="A1132" s="266"/>
      <c r="B1132" s="267"/>
      <c r="C1132" s="267"/>
      <c r="D1132" s="162"/>
      <c r="E1132" s="268"/>
      <c r="F1132" s="269"/>
      <c r="G1132" s="270"/>
      <c r="H1132" s="270"/>
      <c r="I1132" s="270"/>
      <c r="J1132" s="271" t="str">
        <f>IF(ISBLANK(CertifiedCrop[[#This Row],[1. Identifiant interne d’exploitation agricole*]]),"",IF(ISERROR(MATCH(CertifiedCrop[[#This Row],[1. Identifiant interne d’exploitation agricole*]],GroupMember[1. Identifiant interne d’exploitation agricole*],0)),FALSE,TRUE))</f>
        <v/>
      </c>
      <c r="K1132" s="271" t="str">
        <f t="array" ref="K1132">IF(ISBLANK(CertifiedCrop[[#This Row],[2. Produit agricole certifié*]]),"",IF(ISERROR(MATCH(1,(#REF!=CertifiedCrop[[#This Row],[2. Produit agricole certifié*]])*(#REF!=CertifiedCrop[[#This Row],[3. Variété**]]),0)),FALSE,TRUE))</f>
        <v/>
      </c>
      <c r="L1132" s="21" t="str">
        <f t="shared" si="51"/>
        <v/>
      </c>
      <c r="M1132" s="59" t="str">
        <f t="shared" si="52"/>
        <v/>
      </c>
      <c r="N1132" s="272" t="str">
        <f t="shared" si="53"/>
        <v/>
      </c>
      <c r="O1132" s="60" t="str">
        <f t="shared" si="54"/>
        <v/>
      </c>
      <c r="P1132" s="60" t="str">
        <f t="shared" si="55"/>
        <v/>
      </c>
      <c r="Q1132" s="9" t="str">
        <f ca="1">IFERROR((VLOOKUP(A1132,GM_Table,8,FALSE)-SUMIFS(D:D,A:A,A1132,B:B,B1132,C:C,C1132)),"")</f>
        <v/>
      </c>
      <c r="R1132" s="9" t="str">
        <f ca="1">IFERROR(CONCATENATE(VLOOKUP(A1132,GM_Table,12,FALSE)," ",(VLOOKUP(A1132,GM_Table,13,FALSE))),"")</f>
        <v/>
      </c>
    </row>
    <row r="1133" spans="1:18" ht="15" x14ac:dyDescent="0.2">
      <c r="A1133" s="266"/>
      <c r="B1133" s="267"/>
      <c r="C1133" s="267"/>
      <c r="D1133" s="162"/>
      <c r="E1133" s="268"/>
      <c r="F1133" s="269"/>
      <c r="G1133" s="270"/>
      <c r="H1133" s="270"/>
      <c r="I1133" s="270"/>
      <c r="J1133" s="271" t="str">
        <f>IF(ISBLANK(CertifiedCrop[[#This Row],[1. Identifiant interne d’exploitation agricole*]]),"",IF(ISERROR(MATCH(CertifiedCrop[[#This Row],[1. Identifiant interne d’exploitation agricole*]],GroupMember[1. Identifiant interne d’exploitation agricole*],0)),FALSE,TRUE))</f>
        <v/>
      </c>
      <c r="K1133" s="271" t="str">
        <f t="array" ref="K1133">IF(ISBLANK(CertifiedCrop[[#This Row],[2. Produit agricole certifié*]]),"",IF(ISERROR(MATCH(1,(#REF!=CertifiedCrop[[#This Row],[2. Produit agricole certifié*]])*(#REF!=CertifiedCrop[[#This Row],[3. Variété**]]),0)),FALSE,TRUE))</f>
        <v/>
      </c>
      <c r="L1133" s="21" t="str">
        <f t="shared" si="51"/>
        <v/>
      </c>
      <c r="M1133" s="59" t="str">
        <f t="shared" si="52"/>
        <v/>
      </c>
      <c r="N1133" s="272" t="str">
        <f t="shared" si="53"/>
        <v/>
      </c>
      <c r="O1133" s="60" t="str">
        <f t="shared" si="54"/>
        <v/>
      </c>
      <c r="P1133" s="60" t="str">
        <f t="shared" si="55"/>
        <v/>
      </c>
      <c r="Q1133" s="9" t="str">
        <f ca="1">IFERROR((VLOOKUP(A1133,GM_Table,8,FALSE)-SUMIFS(D:D,A:A,A1133,B:B,B1133,C:C,C1133)),"")</f>
        <v/>
      </c>
      <c r="R1133" s="9" t="str">
        <f ca="1">IFERROR(CONCATENATE(VLOOKUP(A1133,GM_Table,12,FALSE)," ",(VLOOKUP(A1133,GM_Table,13,FALSE))),"")</f>
        <v/>
      </c>
    </row>
    <row r="1134" spans="1:18" ht="15" x14ac:dyDescent="0.2">
      <c r="A1134" s="266"/>
      <c r="B1134" s="267"/>
      <c r="C1134" s="267"/>
      <c r="D1134" s="162"/>
      <c r="E1134" s="268"/>
      <c r="F1134" s="269"/>
      <c r="G1134" s="270"/>
      <c r="H1134" s="270"/>
      <c r="I1134" s="270"/>
      <c r="J1134" s="271" t="str">
        <f>IF(ISBLANK(CertifiedCrop[[#This Row],[1. Identifiant interne d’exploitation agricole*]]),"",IF(ISERROR(MATCH(CertifiedCrop[[#This Row],[1. Identifiant interne d’exploitation agricole*]],GroupMember[1. Identifiant interne d’exploitation agricole*],0)),FALSE,TRUE))</f>
        <v/>
      </c>
      <c r="K1134" s="271" t="str">
        <f t="array" ref="K1134">IF(ISBLANK(CertifiedCrop[[#This Row],[2. Produit agricole certifié*]]),"",IF(ISERROR(MATCH(1,(#REF!=CertifiedCrop[[#This Row],[2. Produit agricole certifié*]])*(#REF!=CertifiedCrop[[#This Row],[3. Variété**]]),0)),FALSE,TRUE))</f>
        <v/>
      </c>
      <c r="L1134" s="21" t="str">
        <f t="shared" si="51"/>
        <v/>
      </c>
      <c r="M1134" s="59" t="str">
        <f t="shared" si="52"/>
        <v/>
      </c>
      <c r="N1134" s="272" t="str">
        <f t="shared" si="53"/>
        <v/>
      </c>
      <c r="O1134" s="60" t="str">
        <f t="shared" si="54"/>
        <v/>
      </c>
      <c r="P1134" s="60" t="str">
        <f t="shared" si="55"/>
        <v/>
      </c>
      <c r="Q1134" s="9" t="str">
        <f ca="1">IFERROR((VLOOKUP(A1134,GM_Table,8,FALSE)-SUMIFS(D:D,A:A,A1134,B:B,B1134,C:C,C1134)),"")</f>
        <v/>
      </c>
      <c r="R1134" s="9" t="str">
        <f ca="1">IFERROR(CONCATENATE(VLOOKUP(A1134,GM_Table,12,FALSE)," ",(VLOOKUP(A1134,GM_Table,13,FALSE))),"")</f>
        <v/>
      </c>
    </row>
    <row r="1135" spans="1:18" ht="15" x14ac:dyDescent="0.2">
      <c r="A1135" s="266"/>
      <c r="B1135" s="267"/>
      <c r="C1135" s="267"/>
      <c r="D1135" s="162"/>
      <c r="E1135" s="268"/>
      <c r="F1135" s="269"/>
      <c r="G1135" s="270"/>
      <c r="H1135" s="270"/>
      <c r="I1135" s="270"/>
      <c r="J1135" s="271" t="str">
        <f>IF(ISBLANK(CertifiedCrop[[#This Row],[1. Identifiant interne d’exploitation agricole*]]),"",IF(ISERROR(MATCH(CertifiedCrop[[#This Row],[1. Identifiant interne d’exploitation agricole*]],GroupMember[1. Identifiant interne d’exploitation agricole*],0)),FALSE,TRUE))</f>
        <v/>
      </c>
      <c r="K1135" s="271" t="str">
        <f t="array" ref="K1135">IF(ISBLANK(CertifiedCrop[[#This Row],[2. Produit agricole certifié*]]),"",IF(ISERROR(MATCH(1,(#REF!=CertifiedCrop[[#This Row],[2. Produit agricole certifié*]])*(#REF!=CertifiedCrop[[#This Row],[3. Variété**]]),0)),FALSE,TRUE))</f>
        <v/>
      </c>
      <c r="L1135" s="21" t="str">
        <f t="shared" si="51"/>
        <v/>
      </c>
      <c r="M1135" s="59" t="str">
        <f t="shared" si="52"/>
        <v/>
      </c>
      <c r="N1135" s="272" t="str">
        <f t="shared" si="53"/>
        <v/>
      </c>
      <c r="O1135" s="60" t="str">
        <f t="shared" si="54"/>
        <v/>
      </c>
      <c r="P1135" s="60" t="str">
        <f t="shared" si="55"/>
        <v/>
      </c>
      <c r="Q1135" s="9" t="str">
        <f ca="1">IFERROR((VLOOKUP(A1135,GM_Table,8,FALSE)-SUMIFS(D:D,A:A,A1135,B:B,B1135,C:C,C1135)),"")</f>
        <v/>
      </c>
      <c r="R1135" s="9" t="str">
        <f ca="1">IFERROR(CONCATENATE(VLOOKUP(A1135,GM_Table,12,FALSE)," ",(VLOOKUP(A1135,GM_Table,13,FALSE))),"")</f>
        <v/>
      </c>
    </row>
    <row r="1136" spans="1:18" ht="15" x14ac:dyDescent="0.2">
      <c r="A1136" s="266"/>
      <c r="B1136" s="267"/>
      <c r="C1136" s="267"/>
      <c r="D1136" s="162"/>
      <c r="E1136" s="268"/>
      <c r="F1136" s="269"/>
      <c r="G1136" s="270"/>
      <c r="H1136" s="270"/>
      <c r="I1136" s="270"/>
      <c r="J1136" s="271" t="str">
        <f>IF(ISBLANK(CertifiedCrop[[#This Row],[1. Identifiant interne d’exploitation agricole*]]),"",IF(ISERROR(MATCH(CertifiedCrop[[#This Row],[1. Identifiant interne d’exploitation agricole*]],GroupMember[1. Identifiant interne d’exploitation agricole*],0)),FALSE,TRUE))</f>
        <v/>
      </c>
      <c r="K1136" s="271" t="str">
        <f t="array" ref="K1136">IF(ISBLANK(CertifiedCrop[[#This Row],[2. Produit agricole certifié*]]),"",IF(ISERROR(MATCH(1,(#REF!=CertifiedCrop[[#This Row],[2. Produit agricole certifié*]])*(#REF!=CertifiedCrop[[#This Row],[3. Variété**]]),0)),FALSE,TRUE))</f>
        <v/>
      </c>
      <c r="L1136" s="21" t="str">
        <f t="shared" si="51"/>
        <v/>
      </c>
      <c r="M1136" s="59" t="str">
        <f t="shared" si="52"/>
        <v/>
      </c>
      <c r="N1136" s="272" t="str">
        <f t="shared" si="53"/>
        <v/>
      </c>
      <c r="O1136" s="60" t="str">
        <f t="shared" si="54"/>
        <v/>
      </c>
      <c r="P1136" s="60" t="str">
        <f t="shared" si="55"/>
        <v/>
      </c>
      <c r="Q1136" s="9" t="str">
        <f ca="1">IFERROR((VLOOKUP(A1136,GM_Table,8,FALSE)-SUMIFS(D:D,A:A,A1136,B:B,B1136,C:C,C1136)),"")</f>
        <v/>
      </c>
      <c r="R1136" s="9" t="str">
        <f ca="1">IFERROR(CONCATENATE(VLOOKUP(A1136,GM_Table,12,FALSE)," ",(VLOOKUP(A1136,GM_Table,13,FALSE))),"")</f>
        <v/>
      </c>
    </row>
    <row r="1137" spans="1:18" ht="15" x14ac:dyDescent="0.2">
      <c r="A1137" s="266"/>
      <c r="B1137" s="267"/>
      <c r="C1137" s="267"/>
      <c r="D1137" s="162"/>
      <c r="E1137" s="268"/>
      <c r="F1137" s="269"/>
      <c r="G1137" s="270"/>
      <c r="H1137" s="270"/>
      <c r="I1137" s="270"/>
      <c r="J1137" s="271" t="str">
        <f>IF(ISBLANK(CertifiedCrop[[#This Row],[1. Identifiant interne d’exploitation agricole*]]),"",IF(ISERROR(MATCH(CertifiedCrop[[#This Row],[1. Identifiant interne d’exploitation agricole*]],GroupMember[1. Identifiant interne d’exploitation agricole*],0)),FALSE,TRUE))</f>
        <v/>
      </c>
      <c r="K1137" s="271" t="str">
        <f t="array" ref="K1137">IF(ISBLANK(CertifiedCrop[[#This Row],[2. Produit agricole certifié*]]),"",IF(ISERROR(MATCH(1,(#REF!=CertifiedCrop[[#This Row],[2. Produit agricole certifié*]])*(#REF!=CertifiedCrop[[#This Row],[3. Variété**]]),0)),FALSE,TRUE))</f>
        <v/>
      </c>
      <c r="L1137" s="21" t="str">
        <f t="shared" si="51"/>
        <v/>
      </c>
      <c r="M1137" s="59" t="str">
        <f t="shared" si="52"/>
        <v/>
      </c>
      <c r="N1137" s="272" t="str">
        <f t="shared" si="53"/>
        <v/>
      </c>
      <c r="O1137" s="60" t="str">
        <f t="shared" si="54"/>
        <v/>
      </c>
      <c r="P1137" s="60" t="str">
        <f t="shared" si="55"/>
        <v/>
      </c>
      <c r="Q1137" s="9" t="str">
        <f ca="1">IFERROR((VLOOKUP(A1137,GM_Table,8,FALSE)-SUMIFS(D:D,A:A,A1137,B:B,B1137,C:C,C1137)),"")</f>
        <v/>
      </c>
      <c r="R1137" s="9" t="str">
        <f ca="1">IFERROR(CONCATENATE(VLOOKUP(A1137,GM_Table,12,FALSE)," ",(VLOOKUP(A1137,GM_Table,13,FALSE))),"")</f>
        <v/>
      </c>
    </row>
    <row r="1138" spans="1:18" ht="15" x14ac:dyDescent="0.2">
      <c r="A1138" s="266"/>
      <c r="B1138" s="267"/>
      <c r="C1138" s="267"/>
      <c r="D1138" s="162"/>
      <c r="E1138" s="268"/>
      <c r="F1138" s="269"/>
      <c r="G1138" s="270"/>
      <c r="H1138" s="270"/>
      <c r="I1138" s="270"/>
      <c r="J1138" s="271" t="str">
        <f>IF(ISBLANK(CertifiedCrop[[#This Row],[1. Identifiant interne d’exploitation agricole*]]),"",IF(ISERROR(MATCH(CertifiedCrop[[#This Row],[1. Identifiant interne d’exploitation agricole*]],GroupMember[1. Identifiant interne d’exploitation agricole*],0)),FALSE,TRUE))</f>
        <v/>
      </c>
      <c r="K1138" s="271" t="str">
        <f t="array" ref="K1138">IF(ISBLANK(CertifiedCrop[[#This Row],[2. Produit agricole certifié*]]),"",IF(ISERROR(MATCH(1,(#REF!=CertifiedCrop[[#This Row],[2. Produit agricole certifié*]])*(#REF!=CertifiedCrop[[#This Row],[3. Variété**]]),0)),FALSE,TRUE))</f>
        <v/>
      </c>
      <c r="L1138" s="21" t="str">
        <f t="shared" si="51"/>
        <v/>
      </c>
      <c r="M1138" s="59" t="str">
        <f t="shared" si="52"/>
        <v/>
      </c>
      <c r="N1138" s="272" t="str">
        <f t="shared" si="53"/>
        <v/>
      </c>
      <c r="O1138" s="60" t="str">
        <f t="shared" si="54"/>
        <v/>
      </c>
      <c r="P1138" s="60" t="str">
        <f t="shared" si="55"/>
        <v/>
      </c>
      <c r="Q1138" s="9" t="str">
        <f ca="1">IFERROR((VLOOKUP(A1138,GM_Table,8,FALSE)-SUMIFS(D:D,A:A,A1138,B:B,B1138,C:C,C1138)),"")</f>
        <v/>
      </c>
      <c r="R1138" s="9" t="str">
        <f ca="1">IFERROR(CONCATENATE(VLOOKUP(A1138,GM_Table,12,FALSE)," ",(VLOOKUP(A1138,GM_Table,13,FALSE))),"")</f>
        <v/>
      </c>
    </row>
    <row r="1139" spans="1:18" ht="15" x14ac:dyDescent="0.2">
      <c r="A1139" s="266"/>
      <c r="B1139" s="267"/>
      <c r="C1139" s="267"/>
      <c r="D1139" s="162"/>
      <c r="E1139" s="268"/>
      <c r="F1139" s="269"/>
      <c r="G1139" s="270"/>
      <c r="H1139" s="270"/>
      <c r="I1139" s="270"/>
      <c r="J1139" s="271" t="str">
        <f>IF(ISBLANK(CertifiedCrop[[#This Row],[1. Identifiant interne d’exploitation agricole*]]),"",IF(ISERROR(MATCH(CertifiedCrop[[#This Row],[1. Identifiant interne d’exploitation agricole*]],GroupMember[1. Identifiant interne d’exploitation agricole*],0)),FALSE,TRUE))</f>
        <v/>
      </c>
      <c r="K1139" s="271" t="str">
        <f t="array" ref="K1139">IF(ISBLANK(CertifiedCrop[[#This Row],[2. Produit agricole certifié*]]),"",IF(ISERROR(MATCH(1,(#REF!=CertifiedCrop[[#This Row],[2. Produit agricole certifié*]])*(#REF!=CertifiedCrop[[#This Row],[3. Variété**]]),0)),FALSE,TRUE))</f>
        <v/>
      </c>
      <c r="L1139" s="21" t="str">
        <f t="shared" si="51"/>
        <v/>
      </c>
      <c r="M1139" s="59" t="str">
        <f t="shared" si="52"/>
        <v/>
      </c>
      <c r="N1139" s="272" t="str">
        <f t="shared" si="53"/>
        <v/>
      </c>
      <c r="O1139" s="60" t="str">
        <f t="shared" si="54"/>
        <v/>
      </c>
      <c r="P1139" s="60" t="str">
        <f t="shared" si="55"/>
        <v/>
      </c>
      <c r="Q1139" s="9" t="str">
        <f ca="1">IFERROR((VLOOKUP(A1139,GM_Table,8,FALSE)-SUMIFS(D:D,A:A,A1139,B:B,B1139,C:C,C1139)),"")</f>
        <v/>
      </c>
      <c r="R1139" s="9" t="str">
        <f ca="1">IFERROR(CONCATENATE(VLOOKUP(A1139,GM_Table,12,FALSE)," ",(VLOOKUP(A1139,GM_Table,13,FALSE))),"")</f>
        <v/>
      </c>
    </row>
    <row r="1140" spans="1:18" ht="15" x14ac:dyDescent="0.2">
      <c r="A1140" s="266"/>
      <c r="B1140" s="267"/>
      <c r="C1140" s="267"/>
      <c r="D1140" s="162"/>
      <c r="E1140" s="268"/>
      <c r="F1140" s="269"/>
      <c r="G1140" s="270"/>
      <c r="H1140" s="270"/>
      <c r="I1140" s="270"/>
      <c r="J1140" s="271" t="str">
        <f>IF(ISBLANK(CertifiedCrop[[#This Row],[1. Identifiant interne d’exploitation agricole*]]),"",IF(ISERROR(MATCH(CertifiedCrop[[#This Row],[1. Identifiant interne d’exploitation agricole*]],GroupMember[1. Identifiant interne d’exploitation agricole*],0)),FALSE,TRUE))</f>
        <v/>
      </c>
      <c r="K1140" s="271" t="str">
        <f t="array" ref="K1140">IF(ISBLANK(CertifiedCrop[[#This Row],[2. Produit agricole certifié*]]),"",IF(ISERROR(MATCH(1,(#REF!=CertifiedCrop[[#This Row],[2. Produit agricole certifié*]])*(#REF!=CertifiedCrop[[#This Row],[3. Variété**]]),0)),FALSE,TRUE))</f>
        <v/>
      </c>
      <c r="L1140" s="21" t="str">
        <f t="shared" si="51"/>
        <v/>
      </c>
      <c r="M1140" s="59" t="str">
        <f t="shared" si="52"/>
        <v/>
      </c>
      <c r="N1140" s="272" t="str">
        <f t="shared" si="53"/>
        <v/>
      </c>
      <c r="O1140" s="60" t="str">
        <f t="shared" si="54"/>
        <v/>
      </c>
      <c r="P1140" s="60" t="str">
        <f t="shared" si="55"/>
        <v/>
      </c>
      <c r="Q1140" s="9" t="str">
        <f ca="1">IFERROR((VLOOKUP(A1140,GM_Table,8,FALSE)-SUMIFS(D:D,A:A,A1140,B:B,B1140,C:C,C1140)),"")</f>
        <v/>
      </c>
      <c r="R1140" s="9" t="str">
        <f ca="1">IFERROR(CONCATENATE(VLOOKUP(A1140,GM_Table,12,FALSE)," ",(VLOOKUP(A1140,GM_Table,13,FALSE))),"")</f>
        <v/>
      </c>
    </row>
    <row r="1141" spans="1:18" ht="15" x14ac:dyDescent="0.2">
      <c r="A1141" s="266"/>
      <c r="B1141" s="267"/>
      <c r="C1141" s="267"/>
      <c r="D1141" s="162"/>
      <c r="E1141" s="268"/>
      <c r="F1141" s="269"/>
      <c r="G1141" s="270"/>
      <c r="H1141" s="270"/>
      <c r="I1141" s="270"/>
      <c r="J1141" s="271" t="str">
        <f>IF(ISBLANK(CertifiedCrop[[#This Row],[1. Identifiant interne d’exploitation agricole*]]),"",IF(ISERROR(MATCH(CertifiedCrop[[#This Row],[1. Identifiant interne d’exploitation agricole*]],GroupMember[1. Identifiant interne d’exploitation agricole*],0)),FALSE,TRUE))</f>
        <v/>
      </c>
      <c r="K1141" s="271" t="str">
        <f t="array" ref="K1141">IF(ISBLANK(CertifiedCrop[[#This Row],[2. Produit agricole certifié*]]),"",IF(ISERROR(MATCH(1,(#REF!=CertifiedCrop[[#This Row],[2. Produit agricole certifié*]])*(#REF!=CertifiedCrop[[#This Row],[3. Variété**]]),0)),FALSE,TRUE))</f>
        <v/>
      </c>
      <c r="L1141" s="21" t="str">
        <f t="shared" si="51"/>
        <v/>
      </c>
      <c r="M1141" s="59" t="str">
        <f t="shared" si="52"/>
        <v/>
      </c>
      <c r="N1141" s="272" t="str">
        <f t="shared" si="53"/>
        <v/>
      </c>
      <c r="O1141" s="60" t="str">
        <f t="shared" si="54"/>
        <v/>
      </c>
      <c r="P1141" s="60" t="str">
        <f t="shared" si="55"/>
        <v/>
      </c>
      <c r="Q1141" s="9" t="str">
        <f ca="1">IFERROR((VLOOKUP(A1141,GM_Table,8,FALSE)-SUMIFS(D:D,A:A,A1141,B:B,B1141,C:C,C1141)),"")</f>
        <v/>
      </c>
      <c r="R1141" s="9" t="str">
        <f ca="1">IFERROR(CONCATENATE(VLOOKUP(A1141,GM_Table,12,FALSE)," ",(VLOOKUP(A1141,GM_Table,13,FALSE))),"")</f>
        <v/>
      </c>
    </row>
    <row r="1142" spans="1:18" ht="15" x14ac:dyDescent="0.2">
      <c r="A1142" s="266"/>
      <c r="B1142" s="267"/>
      <c r="C1142" s="267"/>
      <c r="D1142" s="162"/>
      <c r="E1142" s="268"/>
      <c r="F1142" s="269"/>
      <c r="G1142" s="270"/>
      <c r="H1142" s="270"/>
      <c r="I1142" s="270"/>
      <c r="J1142" s="271" t="str">
        <f>IF(ISBLANK(CertifiedCrop[[#This Row],[1. Identifiant interne d’exploitation agricole*]]),"",IF(ISERROR(MATCH(CertifiedCrop[[#This Row],[1. Identifiant interne d’exploitation agricole*]],GroupMember[1. Identifiant interne d’exploitation agricole*],0)),FALSE,TRUE))</f>
        <v/>
      </c>
      <c r="K1142" s="271" t="str">
        <f t="array" ref="K1142">IF(ISBLANK(CertifiedCrop[[#This Row],[2. Produit agricole certifié*]]),"",IF(ISERROR(MATCH(1,(#REF!=CertifiedCrop[[#This Row],[2. Produit agricole certifié*]])*(#REF!=CertifiedCrop[[#This Row],[3. Variété**]]),0)),FALSE,TRUE))</f>
        <v/>
      </c>
      <c r="L1142" s="21" t="str">
        <f t="shared" si="51"/>
        <v/>
      </c>
      <c r="M1142" s="59" t="str">
        <f t="shared" si="52"/>
        <v/>
      </c>
      <c r="N1142" s="272" t="str">
        <f t="shared" si="53"/>
        <v/>
      </c>
      <c r="O1142" s="60" t="str">
        <f t="shared" si="54"/>
        <v/>
      </c>
      <c r="P1142" s="60" t="str">
        <f t="shared" si="55"/>
        <v/>
      </c>
      <c r="Q1142" s="9" t="str">
        <f ca="1">IFERROR((VLOOKUP(A1142,GM_Table,8,FALSE)-SUMIFS(D:D,A:A,A1142,B:B,B1142,C:C,C1142)),"")</f>
        <v/>
      </c>
      <c r="R1142" s="9" t="str">
        <f ca="1">IFERROR(CONCATENATE(VLOOKUP(A1142,GM_Table,12,FALSE)," ",(VLOOKUP(A1142,GM_Table,13,FALSE))),"")</f>
        <v/>
      </c>
    </row>
    <row r="1143" spans="1:18" ht="15" x14ac:dyDescent="0.2">
      <c r="A1143" s="266"/>
      <c r="B1143" s="267"/>
      <c r="C1143" s="267"/>
      <c r="D1143" s="162"/>
      <c r="E1143" s="268"/>
      <c r="F1143" s="269"/>
      <c r="G1143" s="270"/>
      <c r="H1143" s="270"/>
      <c r="I1143" s="270"/>
      <c r="J1143" s="271" t="str">
        <f>IF(ISBLANK(CertifiedCrop[[#This Row],[1. Identifiant interne d’exploitation agricole*]]),"",IF(ISERROR(MATCH(CertifiedCrop[[#This Row],[1. Identifiant interne d’exploitation agricole*]],GroupMember[1. Identifiant interne d’exploitation agricole*],0)),FALSE,TRUE))</f>
        <v/>
      </c>
      <c r="K1143" s="271" t="str">
        <f t="array" ref="K1143">IF(ISBLANK(CertifiedCrop[[#This Row],[2. Produit agricole certifié*]]),"",IF(ISERROR(MATCH(1,(#REF!=CertifiedCrop[[#This Row],[2. Produit agricole certifié*]])*(#REF!=CertifiedCrop[[#This Row],[3. Variété**]]),0)),FALSE,TRUE))</f>
        <v/>
      </c>
      <c r="L1143" s="21" t="str">
        <f t="shared" si="51"/>
        <v/>
      </c>
      <c r="M1143" s="59" t="str">
        <f t="shared" si="52"/>
        <v/>
      </c>
      <c r="N1143" s="272" t="str">
        <f t="shared" si="53"/>
        <v/>
      </c>
      <c r="O1143" s="60" t="str">
        <f t="shared" si="54"/>
        <v/>
      </c>
      <c r="P1143" s="60" t="str">
        <f t="shared" si="55"/>
        <v/>
      </c>
      <c r="Q1143" s="9" t="str">
        <f ca="1">IFERROR((VLOOKUP(A1143,GM_Table,8,FALSE)-SUMIFS(D:D,A:A,A1143,B:B,B1143,C:C,C1143)),"")</f>
        <v/>
      </c>
      <c r="R1143" s="9" t="str">
        <f ca="1">IFERROR(CONCATENATE(VLOOKUP(A1143,GM_Table,12,FALSE)," ",(VLOOKUP(A1143,GM_Table,13,FALSE))),"")</f>
        <v/>
      </c>
    </row>
    <row r="1144" spans="1:18" ht="15" x14ac:dyDescent="0.2">
      <c r="A1144" s="266"/>
      <c r="B1144" s="267"/>
      <c r="C1144" s="267"/>
      <c r="D1144" s="162"/>
      <c r="E1144" s="268"/>
      <c r="F1144" s="269"/>
      <c r="G1144" s="270"/>
      <c r="H1144" s="270"/>
      <c r="I1144" s="270"/>
      <c r="J1144" s="271" t="str">
        <f>IF(ISBLANK(CertifiedCrop[[#This Row],[1. Identifiant interne d’exploitation agricole*]]),"",IF(ISERROR(MATCH(CertifiedCrop[[#This Row],[1. Identifiant interne d’exploitation agricole*]],GroupMember[1. Identifiant interne d’exploitation agricole*],0)),FALSE,TRUE))</f>
        <v/>
      </c>
      <c r="K1144" s="271" t="str">
        <f t="array" ref="K1144">IF(ISBLANK(CertifiedCrop[[#This Row],[2. Produit agricole certifié*]]),"",IF(ISERROR(MATCH(1,(#REF!=CertifiedCrop[[#This Row],[2. Produit agricole certifié*]])*(#REF!=CertifiedCrop[[#This Row],[3. Variété**]]),0)),FALSE,TRUE))</f>
        <v/>
      </c>
      <c r="L1144" s="21" t="str">
        <f t="shared" si="51"/>
        <v/>
      </c>
      <c r="M1144" s="59" t="str">
        <f t="shared" si="52"/>
        <v/>
      </c>
      <c r="N1144" s="272" t="str">
        <f t="shared" si="53"/>
        <v/>
      </c>
      <c r="O1144" s="60" t="str">
        <f t="shared" si="54"/>
        <v/>
      </c>
      <c r="P1144" s="60" t="str">
        <f t="shared" si="55"/>
        <v/>
      </c>
      <c r="Q1144" s="9" t="str">
        <f ca="1">IFERROR((VLOOKUP(A1144,GM_Table,8,FALSE)-SUMIFS(D:D,A:A,A1144,B:B,B1144,C:C,C1144)),"")</f>
        <v/>
      </c>
      <c r="R1144" s="9" t="str">
        <f ca="1">IFERROR(CONCATENATE(VLOOKUP(A1144,GM_Table,12,FALSE)," ",(VLOOKUP(A1144,GM_Table,13,FALSE))),"")</f>
        <v/>
      </c>
    </row>
    <row r="1145" spans="1:18" ht="15" x14ac:dyDescent="0.2">
      <c r="A1145" s="266"/>
      <c r="B1145" s="267"/>
      <c r="C1145" s="267"/>
      <c r="D1145" s="162"/>
      <c r="E1145" s="268"/>
      <c r="F1145" s="269"/>
      <c r="G1145" s="270"/>
      <c r="H1145" s="270"/>
      <c r="I1145" s="270"/>
      <c r="J1145" s="271" t="str">
        <f>IF(ISBLANK(CertifiedCrop[[#This Row],[1. Identifiant interne d’exploitation agricole*]]),"",IF(ISERROR(MATCH(CertifiedCrop[[#This Row],[1. Identifiant interne d’exploitation agricole*]],GroupMember[1. Identifiant interne d’exploitation agricole*],0)),FALSE,TRUE))</f>
        <v/>
      </c>
      <c r="K1145" s="271" t="str">
        <f t="array" ref="K1145">IF(ISBLANK(CertifiedCrop[[#This Row],[2. Produit agricole certifié*]]),"",IF(ISERROR(MATCH(1,(#REF!=CertifiedCrop[[#This Row],[2. Produit agricole certifié*]])*(#REF!=CertifiedCrop[[#This Row],[3. Variété**]]),0)),FALSE,TRUE))</f>
        <v/>
      </c>
      <c r="L1145" s="21" t="str">
        <f t="shared" si="51"/>
        <v/>
      </c>
      <c r="M1145" s="59" t="str">
        <f t="shared" si="52"/>
        <v/>
      </c>
      <c r="N1145" s="272" t="str">
        <f t="shared" si="53"/>
        <v/>
      </c>
      <c r="O1145" s="60" t="str">
        <f t="shared" si="54"/>
        <v/>
      </c>
      <c r="P1145" s="60" t="str">
        <f t="shared" si="55"/>
        <v/>
      </c>
      <c r="Q1145" s="9" t="str">
        <f ca="1">IFERROR((VLOOKUP(A1145,GM_Table,8,FALSE)-SUMIFS(D:D,A:A,A1145,B:B,B1145,C:C,C1145)),"")</f>
        <v/>
      </c>
      <c r="R1145" s="9" t="str">
        <f ca="1">IFERROR(CONCATENATE(VLOOKUP(A1145,GM_Table,12,FALSE)," ",(VLOOKUP(A1145,GM_Table,13,FALSE))),"")</f>
        <v/>
      </c>
    </row>
    <row r="1146" spans="1:18" ht="15" x14ac:dyDescent="0.2">
      <c r="A1146" s="266"/>
      <c r="B1146" s="267"/>
      <c r="C1146" s="267"/>
      <c r="D1146" s="162"/>
      <c r="E1146" s="268"/>
      <c r="F1146" s="269"/>
      <c r="G1146" s="270"/>
      <c r="H1146" s="270"/>
      <c r="I1146" s="270"/>
      <c r="J1146" s="271" t="str">
        <f>IF(ISBLANK(CertifiedCrop[[#This Row],[1. Identifiant interne d’exploitation agricole*]]),"",IF(ISERROR(MATCH(CertifiedCrop[[#This Row],[1. Identifiant interne d’exploitation agricole*]],GroupMember[1. Identifiant interne d’exploitation agricole*],0)),FALSE,TRUE))</f>
        <v/>
      </c>
      <c r="K1146" s="271" t="str">
        <f t="array" ref="K1146">IF(ISBLANK(CertifiedCrop[[#This Row],[2. Produit agricole certifié*]]),"",IF(ISERROR(MATCH(1,(#REF!=CertifiedCrop[[#This Row],[2. Produit agricole certifié*]])*(#REF!=CertifiedCrop[[#This Row],[3. Variété**]]),0)),FALSE,TRUE))</f>
        <v/>
      </c>
      <c r="L1146" s="21" t="str">
        <f t="shared" si="51"/>
        <v/>
      </c>
      <c r="M1146" s="59" t="str">
        <f t="shared" si="52"/>
        <v/>
      </c>
      <c r="N1146" s="272" t="str">
        <f t="shared" si="53"/>
        <v/>
      </c>
      <c r="O1146" s="60" t="str">
        <f t="shared" si="54"/>
        <v/>
      </c>
      <c r="P1146" s="60" t="str">
        <f t="shared" si="55"/>
        <v/>
      </c>
      <c r="Q1146" s="9" t="str">
        <f ca="1">IFERROR((VLOOKUP(A1146,GM_Table,8,FALSE)-SUMIFS(D:D,A:A,A1146,B:B,B1146,C:C,C1146)),"")</f>
        <v/>
      </c>
      <c r="R1146" s="9" t="str">
        <f ca="1">IFERROR(CONCATENATE(VLOOKUP(A1146,GM_Table,12,FALSE)," ",(VLOOKUP(A1146,GM_Table,13,FALSE))),"")</f>
        <v/>
      </c>
    </row>
    <row r="1147" spans="1:18" ht="15" x14ac:dyDescent="0.2">
      <c r="A1147" s="266"/>
      <c r="B1147" s="267"/>
      <c r="C1147" s="267"/>
      <c r="D1147" s="162"/>
      <c r="E1147" s="268"/>
      <c r="F1147" s="269"/>
      <c r="G1147" s="270"/>
      <c r="H1147" s="270"/>
      <c r="I1147" s="270"/>
      <c r="J1147" s="271" t="str">
        <f>IF(ISBLANK(CertifiedCrop[[#This Row],[1. Identifiant interne d’exploitation agricole*]]),"",IF(ISERROR(MATCH(CertifiedCrop[[#This Row],[1. Identifiant interne d’exploitation agricole*]],GroupMember[1. Identifiant interne d’exploitation agricole*],0)),FALSE,TRUE))</f>
        <v/>
      </c>
      <c r="K1147" s="271" t="str">
        <f t="array" ref="K1147">IF(ISBLANK(CertifiedCrop[[#This Row],[2. Produit agricole certifié*]]),"",IF(ISERROR(MATCH(1,(#REF!=CertifiedCrop[[#This Row],[2. Produit agricole certifié*]])*(#REF!=CertifiedCrop[[#This Row],[3. Variété**]]),0)),FALSE,TRUE))</f>
        <v/>
      </c>
      <c r="L1147" s="21" t="str">
        <f t="shared" si="51"/>
        <v/>
      </c>
      <c r="M1147" s="59" t="str">
        <f t="shared" si="52"/>
        <v/>
      </c>
      <c r="N1147" s="272" t="str">
        <f t="shared" si="53"/>
        <v/>
      </c>
      <c r="O1147" s="60" t="str">
        <f t="shared" si="54"/>
        <v/>
      </c>
      <c r="P1147" s="60" t="str">
        <f t="shared" si="55"/>
        <v/>
      </c>
      <c r="Q1147" s="9" t="str">
        <f ca="1">IFERROR((VLOOKUP(A1147,GM_Table,8,FALSE)-SUMIFS(D:D,A:A,A1147,B:B,B1147,C:C,C1147)),"")</f>
        <v/>
      </c>
      <c r="R1147" s="9" t="str">
        <f ca="1">IFERROR(CONCATENATE(VLOOKUP(A1147,GM_Table,12,FALSE)," ",(VLOOKUP(A1147,GM_Table,13,FALSE))),"")</f>
        <v/>
      </c>
    </row>
    <row r="1148" spans="1:18" ht="15" x14ac:dyDescent="0.2">
      <c r="A1148" s="266"/>
      <c r="B1148" s="267"/>
      <c r="C1148" s="267"/>
      <c r="D1148" s="162"/>
      <c r="E1148" s="268"/>
      <c r="F1148" s="269"/>
      <c r="G1148" s="270"/>
      <c r="H1148" s="270"/>
      <c r="I1148" s="270"/>
      <c r="J1148" s="271" t="str">
        <f>IF(ISBLANK(CertifiedCrop[[#This Row],[1. Identifiant interne d’exploitation agricole*]]),"",IF(ISERROR(MATCH(CertifiedCrop[[#This Row],[1. Identifiant interne d’exploitation agricole*]],GroupMember[1. Identifiant interne d’exploitation agricole*],0)),FALSE,TRUE))</f>
        <v/>
      </c>
      <c r="K1148" s="271" t="str">
        <f t="array" ref="K1148">IF(ISBLANK(CertifiedCrop[[#This Row],[2. Produit agricole certifié*]]),"",IF(ISERROR(MATCH(1,(#REF!=CertifiedCrop[[#This Row],[2. Produit agricole certifié*]])*(#REF!=CertifiedCrop[[#This Row],[3. Variété**]]),0)),FALSE,TRUE))</f>
        <v/>
      </c>
      <c r="L1148" s="21" t="str">
        <f t="shared" si="51"/>
        <v/>
      </c>
      <c r="M1148" s="59" t="str">
        <f t="shared" si="52"/>
        <v/>
      </c>
      <c r="N1148" s="272" t="str">
        <f t="shared" si="53"/>
        <v/>
      </c>
      <c r="O1148" s="60" t="str">
        <f t="shared" si="54"/>
        <v/>
      </c>
      <c r="P1148" s="60" t="str">
        <f t="shared" si="55"/>
        <v/>
      </c>
      <c r="Q1148" s="9" t="str">
        <f ca="1">IFERROR((VLOOKUP(A1148,GM_Table,8,FALSE)-SUMIFS(D:D,A:A,A1148,B:B,B1148,C:C,C1148)),"")</f>
        <v/>
      </c>
      <c r="R1148" s="9" t="str">
        <f ca="1">IFERROR(CONCATENATE(VLOOKUP(A1148,GM_Table,12,FALSE)," ",(VLOOKUP(A1148,GM_Table,13,FALSE))),"")</f>
        <v/>
      </c>
    </row>
    <row r="1149" spans="1:18" ht="15" x14ac:dyDescent="0.2">
      <c r="A1149" s="266"/>
      <c r="B1149" s="267"/>
      <c r="C1149" s="267"/>
      <c r="D1149" s="162"/>
      <c r="E1149" s="268"/>
      <c r="F1149" s="269"/>
      <c r="G1149" s="270"/>
      <c r="H1149" s="270"/>
      <c r="I1149" s="270"/>
      <c r="J1149" s="271" t="str">
        <f>IF(ISBLANK(CertifiedCrop[[#This Row],[1. Identifiant interne d’exploitation agricole*]]),"",IF(ISERROR(MATCH(CertifiedCrop[[#This Row],[1. Identifiant interne d’exploitation agricole*]],GroupMember[1. Identifiant interne d’exploitation agricole*],0)),FALSE,TRUE))</f>
        <v/>
      </c>
      <c r="K1149" s="271" t="str">
        <f t="array" ref="K1149">IF(ISBLANK(CertifiedCrop[[#This Row],[2. Produit agricole certifié*]]),"",IF(ISERROR(MATCH(1,(#REF!=CertifiedCrop[[#This Row],[2. Produit agricole certifié*]])*(#REF!=CertifiedCrop[[#This Row],[3. Variété**]]),0)),FALSE,TRUE))</f>
        <v/>
      </c>
      <c r="L1149" s="21" t="str">
        <f t="shared" si="51"/>
        <v/>
      </c>
      <c r="M1149" s="59" t="str">
        <f t="shared" si="52"/>
        <v/>
      </c>
      <c r="N1149" s="272" t="str">
        <f t="shared" si="53"/>
        <v/>
      </c>
      <c r="O1149" s="60" t="str">
        <f t="shared" si="54"/>
        <v/>
      </c>
      <c r="P1149" s="60" t="str">
        <f t="shared" si="55"/>
        <v/>
      </c>
      <c r="Q1149" s="9" t="str">
        <f ca="1">IFERROR((VLOOKUP(A1149,GM_Table,8,FALSE)-SUMIFS(D:D,A:A,A1149,B:B,B1149,C:C,C1149)),"")</f>
        <v/>
      </c>
      <c r="R1149" s="9" t="str">
        <f ca="1">IFERROR(CONCATENATE(VLOOKUP(A1149,GM_Table,12,FALSE)," ",(VLOOKUP(A1149,GM_Table,13,FALSE))),"")</f>
        <v/>
      </c>
    </row>
    <row r="1150" spans="1:18" ht="15" x14ac:dyDescent="0.2">
      <c r="A1150" s="266"/>
      <c r="B1150" s="267"/>
      <c r="C1150" s="267"/>
      <c r="D1150" s="162"/>
      <c r="E1150" s="268"/>
      <c r="F1150" s="269"/>
      <c r="G1150" s="270"/>
      <c r="H1150" s="270"/>
      <c r="I1150" s="270"/>
      <c r="J1150" s="271" t="str">
        <f>IF(ISBLANK(CertifiedCrop[[#This Row],[1. Identifiant interne d’exploitation agricole*]]),"",IF(ISERROR(MATCH(CertifiedCrop[[#This Row],[1. Identifiant interne d’exploitation agricole*]],GroupMember[1. Identifiant interne d’exploitation agricole*],0)),FALSE,TRUE))</f>
        <v/>
      </c>
      <c r="K1150" s="271" t="str">
        <f t="array" ref="K1150">IF(ISBLANK(CertifiedCrop[[#This Row],[2. Produit agricole certifié*]]),"",IF(ISERROR(MATCH(1,(#REF!=CertifiedCrop[[#This Row],[2. Produit agricole certifié*]])*(#REF!=CertifiedCrop[[#This Row],[3. Variété**]]),0)),FALSE,TRUE))</f>
        <v/>
      </c>
      <c r="L1150" s="21" t="str">
        <f t="shared" si="51"/>
        <v/>
      </c>
      <c r="M1150" s="59" t="str">
        <f t="shared" si="52"/>
        <v/>
      </c>
      <c r="N1150" s="272" t="str">
        <f t="shared" si="53"/>
        <v/>
      </c>
      <c r="O1150" s="60" t="str">
        <f t="shared" si="54"/>
        <v/>
      </c>
      <c r="P1150" s="60" t="str">
        <f t="shared" si="55"/>
        <v/>
      </c>
      <c r="Q1150" s="9" t="str">
        <f ca="1">IFERROR((VLOOKUP(A1150,GM_Table,8,FALSE)-SUMIFS(D:D,A:A,A1150,B:B,B1150,C:C,C1150)),"")</f>
        <v/>
      </c>
      <c r="R1150" s="9" t="str">
        <f ca="1">IFERROR(CONCATENATE(VLOOKUP(A1150,GM_Table,12,FALSE)," ",(VLOOKUP(A1150,GM_Table,13,FALSE))),"")</f>
        <v/>
      </c>
    </row>
    <row r="1151" spans="1:18" ht="15" x14ac:dyDescent="0.2">
      <c r="A1151" s="266"/>
      <c r="B1151" s="267"/>
      <c r="C1151" s="267"/>
      <c r="D1151" s="162"/>
      <c r="E1151" s="268"/>
      <c r="F1151" s="269"/>
      <c r="G1151" s="270"/>
      <c r="H1151" s="270"/>
      <c r="I1151" s="270"/>
      <c r="J1151" s="271" t="str">
        <f>IF(ISBLANK(CertifiedCrop[[#This Row],[1. Identifiant interne d’exploitation agricole*]]),"",IF(ISERROR(MATCH(CertifiedCrop[[#This Row],[1. Identifiant interne d’exploitation agricole*]],GroupMember[1. Identifiant interne d’exploitation agricole*],0)),FALSE,TRUE))</f>
        <v/>
      </c>
      <c r="K1151" s="271" t="str">
        <f t="array" ref="K1151">IF(ISBLANK(CertifiedCrop[[#This Row],[2. Produit agricole certifié*]]),"",IF(ISERROR(MATCH(1,(#REF!=CertifiedCrop[[#This Row],[2. Produit agricole certifié*]])*(#REF!=CertifiedCrop[[#This Row],[3. Variété**]]),0)),FALSE,TRUE))</f>
        <v/>
      </c>
      <c r="L1151" s="21" t="str">
        <f t="shared" si="51"/>
        <v/>
      </c>
      <c r="M1151" s="59" t="str">
        <f t="shared" si="52"/>
        <v/>
      </c>
      <c r="N1151" s="272" t="str">
        <f t="shared" si="53"/>
        <v/>
      </c>
      <c r="O1151" s="60" t="str">
        <f t="shared" si="54"/>
        <v/>
      </c>
      <c r="P1151" s="60" t="str">
        <f t="shared" si="55"/>
        <v/>
      </c>
      <c r="Q1151" s="9" t="str">
        <f ca="1">IFERROR((VLOOKUP(A1151,GM_Table,8,FALSE)-SUMIFS(D:D,A:A,A1151,B:B,B1151,C:C,C1151)),"")</f>
        <v/>
      </c>
      <c r="R1151" s="9" t="str">
        <f ca="1">IFERROR(CONCATENATE(VLOOKUP(A1151,GM_Table,12,FALSE)," ",(VLOOKUP(A1151,GM_Table,13,FALSE))),"")</f>
        <v/>
      </c>
    </row>
    <row r="1152" spans="1:18" ht="15" x14ac:dyDescent="0.2">
      <c r="A1152" s="266"/>
      <c r="B1152" s="267"/>
      <c r="C1152" s="267"/>
      <c r="D1152" s="162"/>
      <c r="E1152" s="268"/>
      <c r="F1152" s="269"/>
      <c r="G1152" s="270"/>
      <c r="H1152" s="270"/>
      <c r="I1152" s="270"/>
      <c r="J1152" s="271" t="str">
        <f>IF(ISBLANK(CertifiedCrop[[#This Row],[1. Identifiant interne d’exploitation agricole*]]),"",IF(ISERROR(MATCH(CertifiedCrop[[#This Row],[1. Identifiant interne d’exploitation agricole*]],GroupMember[1. Identifiant interne d’exploitation agricole*],0)),FALSE,TRUE))</f>
        <v/>
      </c>
      <c r="K1152" s="271" t="str">
        <f t="array" ref="K1152">IF(ISBLANK(CertifiedCrop[[#This Row],[2. Produit agricole certifié*]]),"",IF(ISERROR(MATCH(1,(#REF!=CertifiedCrop[[#This Row],[2. Produit agricole certifié*]])*(#REF!=CertifiedCrop[[#This Row],[3. Variété**]]),0)),FALSE,TRUE))</f>
        <v/>
      </c>
      <c r="L1152" s="21" t="str">
        <f t="shared" si="51"/>
        <v/>
      </c>
      <c r="M1152" s="59" t="str">
        <f t="shared" si="52"/>
        <v/>
      </c>
      <c r="N1152" s="272" t="str">
        <f t="shared" si="53"/>
        <v/>
      </c>
      <c r="O1152" s="60" t="str">
        <f t="shared" si="54"/>
        <v/>
      </c>
      <c r="P1152" s="60" t="str">
        <f t="shared" si="55"/>
        <v/>
      </c>
      <c r="Q1152" s="9" t="str">
        <f ca="1">IFERROR((VLOOKUP(A1152,GM_Table,8,FALSE)-SUMIFS(D:D,A:A,A1152,B:B,B1152,C:C,C1152)),"")</f>
        <v/>
      </c>
      <c r="R1152" s="9" t="str">
        <f ca="1">IFERROR(CONCATENATE(VLOOKUP(A1152,GM_Table,12,FALSE)," ",(VLOOKUP(A1152,GM_Table,13,FALSE))),"")</f>
        <v/>
      </c>
    </row>
    <row r="1153" spans="1:18" ht="15" x14ac:dyDescent="0.2">
      <c r="A1153" s="266"/>
      <c r="B1153" s="267"/>
      <c r="C1153" s="267"/>
      <c r="D1153" s="162"/>
      <c r="E1153" s="268"/>
      <c r="F1153" s="269"/>
      <c r="G1153" s="270"/>
      <c r="H1153" s="270"/>
      <c r="I1153" s="270"/>
      <c r="J1153" s="271" t="str">
        <f>IF(ISBLANK(CertifiedCrop[[#This Row],[1. Identifiant interne d’exploitation agricole*]]),"",IF(ISERROR(MATCH(CertifiedCrop[[#This Row],[1. Identifiant interne d’exploitation agricole*]],GroupMember[1. Identifiant interne d’exploitation agricole*],0)),FALSE,TRUE))</f>
        <v/>
      </c>
      <c r="K1153" s="271" t="str">
        <f t="array" ref="K1153">IF(ISBLANK(CertifiedCrop[[#This Row],[2. Produit agricole certifié*]]),"",IF(ISERROR(MATCH(1,(#REF!=CertifiedCrop[[#This Row],[2. Produit agricole certifié*]])*(#REF!=CertifiedCrop[[#This Row],[3. Variété**]]),0)),FALSE,TRUE))</f>
        <v/>
      </c>
      <c r="L1153" s="21" t="str">
        <f t="shared" si="51"/>
        <v/>
      </c>
      <c r="M1153" s="59" t="str">
        <f t="shared" si="52"/>
        <v/>
      </c>
      <c r="N1153" s="272" t="str">
        <f t="shared" si="53"/>
        <v/>
      </c>
      <c r="O1153" s="60" t="str">
        <f t="shared" si="54"/>
        <v/>
      </c>
      <c r="P1153" s="60" t="str">
        <f t="shared" si="55"/>
        <v/>
      </c>
      <c r="Q1153" s="9" t="str">
        <f ca="1">IFERROR((VLOOKUP(A1153,GM_Table,8,FALSE)-SUMIFS(D:D,A:A,A1153,B:B,B1153,C:C,C1153)),"")</f>
        <v/>
      </c>
      <c r="R1153" s="9" t="str">
        <f ca="1">IFERROR(CONCATENATE(VLOOKUP(A1153,GM_Table,12,FALSE)," ",(VLOOKUP(A1153,GM_Table,13,FALSE))),"")</f>
        <v/>
      </c>
    </row>
    <row r="1154" spans="1:18" ht="15" x14ac:dyDescent="0.2">
      <c r="A1154" s="266"/>
      <c r="B1154" s="267"/>
      <c r="C1154" s="267"/>
      <c r="D1154" s="162"/>
      <c r="E1154" s="268"/>
      <c r="F1154" s="269"/>
      <c r="G1154" s="270"/>
      <c r="H1154" s="270"/>
      <c r="I1154" s="270"/>
      <c r="J1154" s="271" t="str">
        <f>IF(ISBLANK(CertifiedCrop[[#This Row],[1. Identifiant interne d’exploitation agricole*]]),"",IF(ISERROR(MATCH(CertifiedCrop[[#This Row],[1. Identifiant interne d’exploitation agricole*]],GroupMember[1. Identifiant interne d’exploitation agricole*],0)),FALSE,TRUE))</f>
        <v/>
      </c>
      <c r="K1154" s="271" t="str">
        <f t="array" ref="K1154">IF(ISBLANK(CertifiedCrop[[#This Row],[2. Produit agricole certifié*]]),"",IF(ISERROR(MATCH(1,(#REF!=CertifiedCrop[[#This Row],[2. Produit agricole certifié*]])*(#REF!=CertifiedCrop[[#This Row],[3. Variété**]]),0)),FALSE,TRUE))</f>
        <v/>
      </c>
      <c r="L1154" s="21" t="str">
        <f t="shared" si="51"/>
        <v/>
      </c>
      <c r="M1154" s="59" t="str">
        <f t="shared" si="52"/>
        <v/>
      </c>
      <c r="N1154" s="272" t="str">
        <f t="shared" si="53"/>
        <v/>
      </c>
      <c r="O1154" s="60" t="str">
        <f t="shared" si="54"/>
        <v/>
      </c>
      <c r="P1154" s="60" t="str">
        <f t="shared" si="55"/>
        <v/>
      </c>
      <c r="Q1154" s="9" t="str">
        <f ca="1">IFERROR((VLOOKUP(A1154,GM_Table,8,FALSE)-SUMIFS(D:D,A:A,A1154,B:B,B1154,C:C,C1154)),"")</f>
        <v/>
      </c>
      <c r="R1154" s="9" t="str">
        <f ca="1">IFERROR(CONCATENATE(VLOOKUP(A1154,GM_Table,12,FALSE)," ",(VLOOKUP(A1154,GM_Table,13,FALSE))),"")</f>
        <v/>
      </c>
    </row>
    <row r="1155" spans="1:18" ht="15" x14ac:dyDescent="0.2">
      <c r="A1155" s="266"/>
      <c r="B1155" s="267"/>
      <c r="C1155" s="267"/>
      <c r="D1155" s="162"/>
      <c r="E1155" s="268"/>
      <c r="F1155" s="269"/>
      <c r="G1155" s="270"/>
      <c r="H1155" s="270"/>
      <c r="I1155" s="270"/>
      <c r="J1155" s="271" t="str">
        <f>IF(ISBLANK(CertifiedCrop[[#This Row],[1. Identifiant interne d’exploitation agricole*]]),"",IF(ISERROR(MATCH(CertifiedCrop[[#This Row],[1. Identifiant interne d’exploitation agricole*]],GroupMember[1. Identifiant interne d’exploitation agricole*],0)),FALSE,TRUE))</f>
        <v/>
      </c>
      <c r="K1155" s="271" t="str">
        <f t="array" ref="K1155">IF(ISBLANK(CertifiedCrop[[#This Row],[2. Produit agricole certifié*]]),"",IF(ISERROR(MATCH(1,(#REF!=CertifiedCrop[[#This Row],[2. Produit agricole certifié*]])*(#REF!=CertifiedCrop[[#This Row],[3. Variété**]]),0)),FALSE,TRUE))</f>
        <v/>
      </c>
      <c r="L1155" s="21" t="str">
        <f t="shared" si="51"/>
        <v/>
      </c>
      <c r="M1155" s="59" t="str">
        <f t="shared" si="52"/>
        <v/>
      </c>
      <c r="N1155" s="272" t="str">
        <f t="shared" si="53"/>
        <v/>
      </c>
      <c r="O1155" s="60" t="str">
        <f t="shared" si="54"/>
        <v/>
      </c>
      <c r="P1155" s="60" t="str">
        <f t="shared" si="55"/>
        <v/>
      </c>
      <c r="Q1155" s="9" t="str">
        <f ca="1">IFERROR((VLOOKUP(A1155,GM_Table,8,FALSE)-SUMIFS(D:D,A:A,A1155,B:B,B1155,C:C,C1155)),"")</f>
        <v/>
      </c>
      <c r="R1155" s="9" t="str">
        <f ca="1">IFERROR(CONCATENATE(VLOOKUP(A1155,GM_Table,12,FALSE)," ",(VLOOKUP(A1155,GM_Table,13,FALSE))),"")</f>
        <v/>
      </c>
    </row>
    <row r="1156" spans="1:18" ht="15" x14ac:dyDescent="0.2">
      <c r="A1156" s="266"/>
      <c r="B1156" s="267"/>
      <c r="C1156" s="267"/>
      <c r="D1156" s="162"/>
      <c r="E1156" s="268"/>
      <c r="F1156" s="269"/>
      <c r="G1156" s="270"/>
      <c r="H1156" s="270"/>
      <c r="I1156" s="270"/>
      <c r="J1156" s="271" t="str">
        <f>IF(ISBLANK(CertifiedCrop[[#This Row],[1. Identifiant interne d’exploitation agricole*]]),"",IF(ISERROR(MATCH(CertifiedCrop[[#This Row],[1. Identifiant interne d’exploitation agricole*]],GroupMember[1. Identifiant interne d’exploitation agricole*],0)),FALSE,TRUE))</f>
        <v/>
      </c>
      <c r="K1156" s="271" t="str">
        <f t="array" ref="K1156">IF(ISBLANK(CertifiedCrop[[#This Row],[2. Produit agricole certifié*]]),"",IF(ISERROR(MATCH(1,(#REF!=CertifiedCrop[[#This Row],[2. Produit agricole certifié*]])*(#REF!=CertifiedCrop[[#This Row],[3. Variété**]]),0)),FALSE,TRUE))</f>
        <v/>
      </c>
      <c r="L1156" s="21" t="str">
        <f t="shared" si="51"/>
        <v/>
      </c>
      <c r="M1156" s="59" t="str">
        <f t="shared" si="52"/>
        <v/>
      </c>
      <c r="N1156" s="272" t="str">
        <f t="shared" si="53"/>
        <v/>
      </c>
      <c r="O1156" s="60" t="str">
        <f t="shared" si="54"/>
        <v/>
      </c>
      <c r="P1156" s="60" t="str">
        <f t="shared" si="55"/>
        <v/>
      </c>
      <c r="Q1156" s="9" t="str">
        <f ca="1">IFERROR((VLOOKUP(A1156,GM_Table,8,FALSE)-SUMIFS(D:D,A:A,A1156,B:B,B1156,C:C,C1156)),"")</f>
        <v/>
      </c>
      <c r="R1156" s="9" t="str">
        <f ca="1">IFERROR(CONCATENATE(VLOOKUP(A1156,GM_Table,12,FALSE)," ",(VLOOKUP(A1156,GM_Table,13,FALSE))),"")</f>
        <v/>
      </c>
    </row>
    <row r="1157" spans="1:18" ht="15" x14ac:dyDescent="0.2">
      <c r="A1157" s="266"/>
      <c r="B1157" s="267"/>
      <c r="C1157" s="267"/>
      <c r="D1157" s="162"/>
      <c r="E1157" s="268"/>
      <c r="F1157" s="269"/>
      <c r="G1157" s="270"/>
      <c r="H1157" s="270"/>
      <c r="I1157" s="270"/>
      <c r="J1157" s="271" t="str">
        <f>IF(ISBLANK(CertifiedCrop[[#This Row],[1. Identifiant interne d’exploitation agricole*]]),"",IF(ISERROR(MATCH(CertifiedCrop[[#This Row],[1. Identifiant interne d’exploitation agricole*]],GroupMember[1. Identifiant interne d’exploitation agricole*],0)),FALSE,TRUE))</f>
        <v/>
      </c>
      <c r="K1157" s="271" t="str">
        <f t="array" ref="K1157">IF(ISBLANK(CertifiedCrop[[#This Row],[2. Produit agricole certifié*]]),"",IF(ISERROR(MATCH(1,(#REF!=CertifiedCrop[[#This Row],[2. Produit agricole certifié*]])*(#REF!=CertifiedCrop[[#This Row],[3. Variété**]]),0)),FALSE,TRUE))</f>
        <v/>
      </c>
      <c r="L1157" s="21" t="str">
        <f t="shared" si="51"/>
        <v/>
      </c>
      <c r="M1157" s="59" t="str">
        <f t="shared" si="52"/>
        <v/>
      </c>
      <c r="N1157" s="272" t="str">
        <f t="shared" si="53"/>
        <v/>
      </c>
      <c r="O1157" s="60" t="str">
        <f t="shared" si="54"/>
        <v/>
      </c>
      <c r="P1157" s="60" t="str">
        <f t="shared" si="55"/>
        <v/>
      </c>
      <c r="Q1157" s="9" t="str">
        <f ca="1">IFERROR((VLOOKUP(A1157,GM_Table,8,FALSE)-SUMIFS(D:D,A:A,A1157,B:B,B1157,C:C,C1157)),"")</f>
        <v/>
      </c>
      <c r="R1157" s="9" t="str">
        <f ca="1">IFERROR(CONCATENATE(VLOOKUP(A1157,GM_Table,12,FALSE)," ",(VLOOKUP(A1157,GM_Table,13,FALSE))),"")</f>
        <v/>
      </c>
    </row>
    <row r="1158" spans="1:18" ht="15" x14ac:dyDescent="0.2">
      <c r="A1158" s="266"/>
      <c r="B1158" s="267"/>
      <c r="C1158" s="267"/>
      <c r="D1158" s="162"/>
      <c r="E1158" s="268"/>
      <c r="F1158" s="269"/>
      <c r="G1158" s="270"/>
      <c r="H1158" s="270"/>
      <c r="I1158" s="270"/>
      <c r="J1158" s="271" t="str">
        <f>IF(ISBLANK(CertifiedCrop[[#This Row],[1. Identifiant interne d’exploitation agricole*]]),"",IF(ISERROR(MATCH(CertifiedCrop[[#This Row],[1. Identifiant interne d’exploitation agricole*]],GroupMember[1. Identifiant interne d’exploitation agricole*],0)),FALSE,TRUE))</f>
        <v/>
      </c>
      <c r="K1158" s="271" t="str">
        <f t="array" ref="K1158">IF(ISBLANK(CertifiedCrop[[#This Row],[2. Produit agricole certifié*]]),"",IF(ISERROR(MATCH(1,(#REF!=CertifiedCrop[[#This Row],[2. Produit agricole certifié*]])*(#REF!=CertifiedCrop[[#This Row],[3. Variété**]]),0)),FALSE,TRUE))</f>
        <v/>
      </c>
      <c r="L1158" s="21" t="str">
        <f t="shared" si="51"/>
        <v/>
      </c>
      <c r="M1158" s="59" t="str">
        <f t="shared" si="52"/>
        <v/>
      </c>
      <c r="N1158" s="272" t="str">
        <f t="shared" si="53"/>
        <v/>
      </c>
      <c r="O1158" s="60" t="str">
        <f t="shared" si="54"/>
        <v/>
      </c>
      <c r="P1158" s="60" t="str">
        <f t="shared" si="55"/>
        <v/>
      </c>
      <c r="Q1158" s="9" t="str">
        <f ca="1">IFERROR((VLOOKUP(A1158,GM_Table,8,FALSE)-SUMIFS(D:D,A:A,A1158,B:B,B1158,C:C,C1158)),"")</f>
        <v/>
      </c>
      <c r="R1158" s="9" t="str">
        <f ca="1">IFERROR(CONCATENATE(VLOOKUP(A1158,GM_Table,12,FALSE)," ",(VLOOKUP(A1158,GM_Table,13,FALSE))),"")</f>
        <v/>
      </c>
    </row>
    <row r="1159" spans="1:18" ht="15" x14ac:dyDescent="0.2">
      <c r="A1159" s="266"/>
      <c r="B1159" s="267"/>
      <c r="C1159" s="267"/>
      <c r="D1159" s="162"/>
      <c r="E1159" s="268"/>
      <c r="F1159" s="269"/>
      <c r="G1159" s="270"/>
      <c r="H1159" s="270"/>
      <c r="I1159" s="270"/>
      <c r="J1159" s="271" t="str">
        <f>IF(ISBLANK(CertifiedCrop[[#This Row],[1. Identifiant interne d’exploitation agricole*]]),"",IF(ISERROR(MATCH(CertifiedCrop[[#This Row],[1. Identifiant interne d’exploitation agricole*]],GroupMember[1. Identifiant interne d’exploitation agricole*],0)),FALSE,TRUE))</f>
        <v/>
      </c>
      <c r="K1159" s="271" t="str">
        <f t="array" ref="K1159">IF(ISBLANK(CertifiedCrop[[#This Row],[2. Produit agricole certifié*]]),"",IF(ISERROR(MATCH(1,(#REF!=CertifiedCrop[[#This Row],[2. Produit agricole certifié*]])*(#REF!=CertifiedCrop[[#This Row],[3. Variété**]]),0)),FALSE,TRUE))</f>
        <v/>
      </c>
      <c r="L1159" s="21" t="str">
        <f t="shared" si="51"/>
        <v/>
      </c>
      <c r="M1159" s="59" t="str">
        <f t="shared" si="52"/>
        <v/>
      </c>
      <c r="N1159" s="272" t="str">
        <f t="shared" si="53"/>
        <v/>
      </c>
      <c r="O1159" s="60" t="str">
        <f t="shared" si="54"/>
        <v/>
      </c>
      <c r="P1159" s="60" t="str">
        <f t="shared" si="55"/>
        <v/>
      </c>
      <c r="Q1159" s="9" t="str">
        <f ca="1">IFERROR((VLOOKUP(A1159,GM_Table,8,FALSE)-SUMIFS(D:D,A:A,A1159,B:B,B1159,C:C,C1159)),"")</f>
        <v/>
      </c>
      <c r="R1159" s="9" t="str">
        <f ca="1">IFERROR(CONCATENATE(VLOOKUP(A1159,GM_Table,12,FALSE)," ",(VLOOKUP(A1159,GM_Table,13,FALSE))),"")</f>
        <v/>
      </c>
    </row>
    <row r="1160" spans="1:18" ht="15" x14ac:dyDescent="0.2">
      <c r="A1160" s="266"/>
      <c r="B1160" s="267"/>
      <c r="C1160" s="267"/>
      <c r="D1160" s="162"/>
      <c r="E1160" s="268"/>
      <c r="F1160" s="269"/>
      <c r="G1160" s="270"/>
      <c r="H1160" s="270"/>
      <c r="I1160" s="270"/>
      <c r="J1160" s="271" t="str">
        <f>IF(ISBLANK(CertifiedCrop[[#This Row],[1. Identifiant interne d’exploitation agricole*]]),"",IF(ISERROR(MATCH(CertifiedCrop[[#This Row],[1. Identifiant interne d’exploitation agricole*]],GroupMember[1. Identifiant interne d’exploitation agricole*],0)),FALSE,TRUE))</f>
        <v/>
      </c>
      <c r="K1160" s="271" t="str">
        <f t="array" ref="K1160">IF(ISBLANK(CertifiedCrop[[#This Row],[2. Produit agricole certifié*]]),"",IF(ISERROR(MATCH(1,(#REF!=CertifiedCrop[[#This Row],[2. Produit agricole certifié*]])*(#REF!=CertifiedCrop[[#This Row],[3. Variété**]]),0)),FALSE,TRUE))</f>
        <v/>
      </c>
      <c r="L1160" s="21" t="str">
        <f t="shared" si="51"/>
        <v/>
      </c>
      <c r="M1160" s="59" t="str">
        <f t="shared" si="52"/>
        <v/>
      </c>
      <c r="N1160" s="272" t="str">
        <f t="shared" si="53"/>
        <v/>
      </c>
      <c r="O1160" s="60" t="str">
        <f t="shared" si="54"/>
        <v/>
      </c>
      <c r="P1160" s="60" t="str">
        <f t="shared" si="55"/>
        <v/>
      </c>
      <c r="Q1160" s="9" t="str">
        <f ca="1">IFERROR((VLOOKUP(A1160,GM_Table,8,FALSE)-SUMIFS(D:D,A:A,A1160,B:B,B1160,C:C,C1160)),"")</f>
        <v/>
      </c>
      <c r="R1160" s="9" t="str">
        <f ca="1">IFERROR(CONCATENATE(VLOOKUP(A1160,GM_Table,12,FALSE)," ",(VLOOKUP(A1160,GM_Table,13,FALSE))),"")</f>
        <v/>
      </c>
    </row>
    <row r="1161" spans="1:18" ht="15" x14ac:dyDescent="0.2">
      <c r="A1161" s="266"/>
      <c r="B1161" s="267"/>
      <c r="C1161" s="267"/>
      <c r="D1161" s="162"/>
      <c r="E1161" s="268"/>
      <c r="F1161" s="269"/>
      <c r="G1161" s="270"/>
      <c r="H1161" s="270"/>
      <c r="I1161" s="270"/>
      <c r="J1161" s="271" t="str">
        <f>IF(ISBLANK(CertifiedCrop[[#This Row],[1. Identifiant interne d’exploitation agricole*]]),"",IF(ISERROR(MATCH(CertifiedCrop[[#This Row],[1. Identifiant interne d’exploitation agricole*]],GroupMember[1. Identifiant interne d’exploitation agricole*],0)),FALSE,TRUE))</f>
        <v/>
      </c>
      <c r="K1161" s="271" t="str">
        <f t="array" ref="K1161">IF(ISBLANK(CertifiedCrop[[#This Row],[2. Produit agricole certifié*]]),"",IF(ISERROR(MATCH(1,(#REF!=CertifiedCrop[[#This Row],[2. Produit agricole certifié*]])*(#REF!=CertifiedCrop[[#This Row],[3. Variété**]]),0)),FALSE,TRUE))</f>
        <v/>
      </c>
      <c r="L1161" s="21" t="str">
        <f t="shared" ref="L1161:L1224" si="56">IF((F1161-G1161)&lt;0,"!","")</f>
        <v/>
      </c>
      <c r="M1161" s="59" t="str">
        <f t="shared" ref="M1161:M1224" si="57">IFERROR(IF((F1161-G1161)/G1161&gt;25%,"!",IF((F1161-G1161)/G1161&lt;-25%,"!","")),"")</f>
        <v/>
      </c>
      <c r="N1161" s="272" t="str">
        <f t="shared" ref="N1161:N1224" si="58">IFERROR(IF((G1161-H1161)/H1161&gt;25%,"!",IF((G1161-H1161)/H1161&lt;-25%,"!","")),"")</f>
        <v/>
      </c>
      <c r="O1161" s="60" t="str">
        <f t="shared" ref="O1161:O1224" si="59">IFERROR(E1161/D1161,"")</f>
        <v/>
      </c>
      <c r="P1161" s="60" t="str">
        <f t="shared" ref="P1161:P1224" si="60">IFERROR(F1161/D1161,"")</f>
        <v/>
      </c>
      <c r="Q1161" s="9" t="str">
        <f ca="1">IFERROR((VLOOKUP(A1161,GM_Table,8,FALSE)-SUMIFS(D:D,A:A,A1161,B:B,B1161,C:C,C1161)),"")</f>
        <v/>
      </c>
      <c r="R1161" s="9" t="str">
        <f ca="1">IFERROR(CONCATENATE(VLOOKUP(A1161,GM_Table,12,FALSE)," ",(VLOOKUP(A1161,GM_Table,13,FALSE))),"")</f>
        <v/>
      </c>
    </row>
    <row r="1162" spans="1:18" ht="15" x14ac:dyDescent="0.2">
      <c r="A1162" s="266"/>
      <c r="B1162" s="267"/>
      <c r="C1162" s="267"/>
      <c r="D1162" s="162"/>
      <c r="E1162" s="268"/>
      <c r="F1162" s="269"/>
      <c r="G1162" s="270"/>
      <c r="H1162" s="270"/>
      <c r="I1162" s="270"/>
      <c r="J1162" s="271" t="str">
        <f>IF(ISBLANK(CertifiedCrop[[#This Row],[1. Identifiant interne d’exploitation agricole*]]),"",IF(ISERROR(MATCH(CertifiedCrop[[#This Row],[1. Identifiant interne d’exploitation agricole*]],GroupMember[1. Identifiant interne d’exploitation agricole*],0)),FALSE,TRUE))</f>
        <v/>
      </c>
      <c r="K1162" s="271" t="str">
        <f t="array" ref="K1162">IF(ISBLANK(CertifiedCrop[[#This Row],[2. Produit agricole certifié*]]),"",IF(ISERROR(MATCH(1,(#REF!=CertifiedCrop[[#This Row],[2. Produit agricole certifié*]])*(#REF!=CertifiedCrop[[#This Row],[3. Variété**]]),0)),FALSE,TRUE))</f>
        <v/>
      </c>
      <c r="L1162" s="21" t="str">
        <f t="shared" si="56"/>
        <v/>
      </c>
      <c r="M1162" s="59" t="str">
        <f t="shared" si="57"/>
        <v/>
      </c>
      <c r="N1162" s="272" t="str">
        <f t="shared" si="58"/>
        <v/>
      </c>
      <c r="O1162" s="60" t="str">
        <f t="shared" si="59"/>
        <v/>
      </c>
      <c r="P1162" s="60" t="str">
        <f t="shared" si="60"/>
        <v/>
      </c>
      <c r="Q1162" s="9" t="str">
        <f ca="1">IFERROR((VLOOKUP(A1162,GM_Table,8,FALSE)-SUMIFS(D:D,A:A,A1162,B:B,B1162,C:C,C1162)),"")</f>
        <v/>
      </c>
      <c r="R1162" s="9" t="str">
        <f ca="1">IFERROR(CONCATENATE(VLOOKUP(A1162,GM_Table,12,FALSE)," ",(VLOOKUP(A1162,GM_Table,13,FALSE))),"")</f>
        <v/>
      </c>
    </row>
    <row r="1163" spans="1:18" ht="15" x14ac:dyDescent="0.2">
      <c r="A1163" s="266"/>
      <c r="B1163" s="267"/>
      <c r="C1163" s="267"/>
      <c r="D1163" s="162"/>
      <c r="E1163" s="268"/>
      <c r="F1163" s="269"/>
      <c r="G1163" s="270"/>
      <c r="H1163" s="270"/>
      <c r="I1163" s="270"/>
      <c r="J1163" s="271" t="str">
        <f>IF(ISBLANK(CertifiedCrop[[#This Row],[1. Identifiant interne d’exploitation agricole*]]),"",IF(ISERROR(MATCH(CertifiedCrop[[#This Row],[1. Identifiant interne d’exploitation agricole*]],GroupMember[1. Identifiant interne d’exploitation agricole*],0)),FALSE,TRUE))</f>
        <v/>
      </c>
      <c r="K1163" s="271" t="str">
        <f t="array" ref="K1163">IF(ISBLANK(CertifiedCrop[[#This Row],[2. Produit agricole certifié*]]),"",IF(ISERROR(MATCH(1,(#REF!=CertifiedCrop[[#This Row],[2. Produit agricole certifié*]])*(#REF!=CertifiedCrop[[#This Row],[3. Variété**]]),0)),FALSE,TRUE))</f>
        <v/>
      </c>
      <c r="L1163" s="21" t="str">
        <f t="shared" si="56"/>
        <v/>
      </c>
      <c r="M1163" s="59" t="str">
        <f t="shared" si="57"/>
        <v/>
      </c>
      <c r="N1163" s="272" t="str">
        <f t="shared" si="58"/>
        <v/>
      </c>
      <c r="O1163" s="60" t="str">
        <f t="shared" si="59"/>
        <v/>
      </c>
      <c r="P1163" s="60" t="str">
        <f t="shared" si="60"/>
        <v/>
      </c>
      <c r="Q1163" s="9" t="str">
        <f ca="1">IFERROR((VLOOKUP(A1163,GM_Table,8,FALSE)-SUMIFS(D:D,A:A,A1163,B:B,B1163,C:C,C1163)),"")</f>
        <v/>
      </c>
      <c r="R1163" s="9" t="str">
        <f ca="1">IFERROR(CONCATENATE(VLOOKUP(A1163,GM_Table,12,FALSE)," ",(VLOOKUP(A1163,GM_Table,13,FALSE))),"")</f>
        <v/>
      </c>
    </row>
    <row r="1164" spans="1:18" ht="15" x14ac:dyDescent="0.2">
      <c r="A1164" s="266"/>
      <c r="B1164" s="267"/>
      <c r="C1164" s="267"/>
      <c r="D1164" s="162"/>
      <c r="E1164" s="268"/>
      <c r="F1164" s="269"/>
      <c r="G1164" s="270"/>
      <c r="H1164" s="270"/>
      <c r="I1164" s="270"/>
      <c r="J1164" s="271" t="str">
        <f>IF(ISBLANK(CertifiedCrop[[#This Row],[1. Identifiant interne d’exploitation agricole*]]),"",IF(ISERROR(MATCH(CertifiedCrop[[#This Row],[1. Identifiant interne d’exploitation agricole*]],GroupMember[1. Identifiant interne d’exploitation agricole*],0)),FALSE,TRUE))</f>
        <v/>
      </c>
      <c r="K1164" s="271" t="str">
        <f t="array" ref="K1164">IF(ISBLANK(CertifiedCrop[[#This Row],[2. Produit agricole certifié*]]),"",IF(ISERROR(MATCH(1,(#REF!=CertifiedCrop[[#This Row],[2. Produit agricole certifié*]])*(#REF!=CertifiedCrop[[#This Row],[3. Variété**]]),0)),FALSE,TRUE))</f>
        <v/>
      </c>
      <c r="L1164" s="21" t="str">
        <f t="shared" si="56"/>
        <v/>
      </c>
      <c r="M1164" s="59" t="str">
        <f t="shared" si="57"/>
        <v/>
      </c>
      <c r="N1164" s="272" t="str">
        <f t="shared" si="58"/>
        <v/>
      </c>
      <c r="O1164" s="60" t="str">
        <f t="shared" si="59"/>
        <v/>
      </c>
      <c r="P1164" s="60" t="str">
        <f t="shared" si="60"/>
        <v/>
      </c>
      <c r="Q1164" s="9" t="str">
        <f ca="1">IFERROR((VLOOKUP(A1164,GM_Table,8,FALSE)-SUMIFS(D:D,A:A,A1164,B:B,B1164,C:C,C1164)),"")</f>
        <v/>
      </c>
      <c r="R1164" s="9" t="str">
        <f ca="1">IFERROR(CONCATENATE(VLOOKUP(A1164,GM_Table,12,FALSE)," ",(VLOOKUP(A1164,GM_Table,13,FALSE))),"")</f>
        <v/>
      </c>
    </row>
    <row r="1165" spans="1:18" ht="15" x14ac:dyDescent="0.2">
      <c r="A1165" s="266"/>
      <c r="B1165" s="267"/>
      <c r="C1165" s="267"/>
      <c r="D1165" s="162"/>
      <c r="E1165" s="268"/>
      <c r="F1165" s="269"/>
      <c r="G1165" s="270"/>
      <c r="H1165" s="270"/>
      <c r="I1165" s="270"/>
      <c r="J1165" s="271" t="str">
        <f>IF(ISBLANK(CertifiedCrop[[#This Row],[1. Identifiant interne d’exploitation agricole*]]),"",IF(ISERROR(MATCH(CertifiedCrop[[#This Row],[1. Identifiant interne d’exploitation agricole*]],GroupMember[1. Identifiant interne d’exploitation agricole*],0)),FALSE,TRUE))</f>
        <v/>
      </c>
      <c r="K1165" s="271" t="str">
        <f t="array" ref="K1165">IF(ISBLANK(CertifiedCrop[[#This Row],[2. Produit agricole certifié*]]),"",IF(ISERROR(MATCH(1,(#REF!=CertifiedCrop[[#This Row],[2. Produit agricole certifié*]])*(#REF!=CertifiedCrop[[#This Row],[3. Variété**]]),0)),FALSE,TRUE))</f>
        <v/>
      </c>
      <c r="L1165" s="21" t="str">
        <f t="shared" si="56"/>
        <v/>
      </c>
      <c r="M1165" s="59" t="str">
        <f t="shared" si="57"/>
        <v/>
      </c>
      <c r="N1165" s="272" t="str">
        <f t="shared" si="58"/>
        <v/>
      </c>
      <c r="O1165" s="60" t="str">
        <f t="shared" si="59"/>
        <v/>
      </c>
      <c r="P1165" s="60" t="str">
        <f t="shared" si="60"/>
        <v/>
      </c>
      <c r="Q1165" s="9" t="str">
        <f ca="1">IFERROR((VLOOKUP(A1165,GM_Table,8,FALSE)-SUMIFS(D:D,A:A,A1165,B:B,B1165,C:C,C1165)),"")</f>
        <v/>
      </c>
      <c r="R1165" s="9" t="str">
        <f ca="1">IFERROR(CONCATENATE(VLOOKUP(A1165,GM_Table,12,FALSE)," ",(VLOOKUP(A1165,GM_Table,13,FALSE))),"")</f>
        <v/>
      </c>
    </row>
    <row r="1166" spans="1:18" ht="15" x14ac:dyDescent="0.2">
      <c r="A1166" s="266"/>
      <c r="B1166" s="267"/>
      <c r="C1166" s="267"/>
      <c r="D1166" s="162"/>
      <c r="E1166" s="268"/>
      <c r="F1166" s="269"/>
      <c r="G1166" s="270"/>
      <c r="H1166" s="270"/>
      <c r="I1166" s="270"/>
      <c r="J1166" s="271" t="str">
        <f>IF(ISBLANK(CertifiedCrop[[#This Row],[1. Identifiant interne d’exploitation agricole*]]),"",IF(ISERROR(MATCH(CertifiedCrop[[#This Row],[1. Identifiant interne d’exploitation agricole*]],GroupMember[1. Identifiant interne d’exploitation agricole*],0)),FALSE,TRUE))</f>
        <v/>
      </c>
      <c r="K1166" s="271" t="str">
        <f t="array" ref="K1166">IF(ISBLANK(CertifiedCrop[[#This Row],[2. Produit agricole certifié*]]),"",IF(ISERROR(MATCH(1,(#REF!=CertifiedCrop[[#This Row],[2. Produit agricole certifié*]])*(#REF!=CertifiedCrop[[#This Row],[3. Variété**]]),0)),FALSE,TRUE))</f>
        <v/>
      </c>
      <c r="L1166" s="21" t="str">
        <f t="shared" si="56"/>
        <v/>
      </c>
      <c r="M1166" s="59" t="str">
        <f t="shared" si="57"/>
        <v/>
      </c>
      <c r="N1166" s="272" t="str">
        <f t="shared" si="58"/>
        <v/>
      </c>
      <c r="O1166" s="60" t="str">
        <f t="shared" si="59"/>
        <v/>
      </c>
      <c r="P1166" s="60" t="str">
        <f t="shared" si="60"/>
        <v/>
      </c>
      <c r="Q1166" s="9" t="str">
        <f ca="1">IFERROR((VLOOKUP(A1166,GM_Table,8,FALSE)-SUMIFS(D:D,A:A,A1166,B:B,B1166,C:C,C1166)),"")</f>
        <v/>
      </c>
      <c r="R1166" s="9" t="str">
        <f ca="1">IFERROR(CONCATENATE(VLOOKUP(A1166,GM_Table,12,FALSE)," ",(VLOOKUP(A1166,GM_Table,13,FALSE))),"")</f>
        <v/>
      </c>
    </row>
    <row r="1167" spans="1:18" ht="15" x14ac:dyDescent="0.2">
      <c r="A1167" s="266"/>
      <c r="B1167" s="267"/>
      <c r="C1167" s="267"/>
      <c r="D1167" s="162"/>
      <c r="E1167" s="268"/>
      <c r="F1167" s="269"/>
      <c r="G1167" s="270"/>
      <c r="H1167" s="270"/>
      <c r="I1167" s="270"/>
      <c r="J1167" s="271" t="str">
        <f>IF(ISBLANK(CertifiedCrop[[#This Row],[1. Identifiant interne d’exploitation agricole*]]),"",IF(ISERROR(MATCH(CertifiedCrop[[#This Row],[1. Identifiant interne d’exploitation agricole*]],GroupMember[1. Identifiant interne d’exploitation agricole*],0)),FALSE,TRUE))</f>
        <v/>
      </c>
      <c r="K1167" s="271" t="str">
        <f t="array" ref="K1167">IF(ISBLANK(CertifiedCrop[[#This Row],[2. Produit agricole certifié*]]),"",IF(ISERROR(MATCH(1,(#REF!=CertifiedCrop[[#This Row],[2. Produit agricole certifié*]])*(#REF!=CertifiedCrop[[#This Row],[3. Variété**]]),0)),FALSE,TRUE))</f>
        <v/>
      </c>
      <c r="L1167" s="21" t="str">
        <f t="shared" si="56"/>
        <v/>
      </c>
      <c r="M1167" s="59" t="str">
        <f t="shared" si="57"/>
        <v/>
      </c>
      <c r="N1167" s="272" t="str">
        <f t="shared" si="58"/>
        <v/>
      </c>
      <c r="O1167" s="60" t="str">
        <f t="shared" si="59"/>
        <v/>
      </c>
      <c r="P1167" s="60" t="str">
        <f t="shared" si="60"/>
        <v/>
      </c>
      <c r="Q1167" s="9" t="str">
        <f ca="1">IFERROR((VLOOKUP(A1167,GM_Table,8,FALSE)-SUMIFS(D:D,A:A,A1167,B:B,B1167,C:C,C1167)),"")</f>
        <v/>
      </c>
      <c r="R1167" s="9" t="str">
        <f ca="1">IFERROR(CONCATENATE(VLOOKUP(A1167,GM_Table,12,FALSE)," ",(VLOOKUP(A1167,GM_Table,13,FALSE))),"")</f>
        <v/>
      </c>
    </row>
    <row r="1168" spans="1:18" ht="15" x14ac:dyDescent="0.2">
      <c r="A1168" s="266"/>
      <c r="B1168" s="267"/>
      <c r="C1168" s="267"/>
      <c r="D1168" s="162"/>
      <c r="E1168" s="268"/>
      <c r="F1168" s="269"/>
      <c r="G1168" s="270"/>
      <c r="H1168" s="270"/>
      <c r="I1168" s="270"/>
      <c r="J1168" s="271" t="str">
        <f>IF(ISBLANK(CertifiedCrop[[#This Row],[1. Identifiant interne d’exploitation agricole*]]),"",IF(ISERROR(MATCH(CertifiedCrop[[#This Row],[1. Identifiant interne d’exploitation agricole*]],GroupMember[1. Identifiant interne d’exploitation agricole*],0)),FALSE,TRUE))</f>
        <v/>
      </c>
      <c r="K1168" s="271" t="str">
        <f t="array" ref="K1168">IF(ISBLANK(CertifiedCrop[[#This Row],[2. Produit agricole certifié*]]),"",IF(ISERROR(MATCH(1,(#REF!=CertifiedCrop[[#This Row],[2. Produit agricole certifié*]])*(#REF!=CertifiedCrop[[#This Row],[3. Variété**]]),0)),FALSE,TRUE))</f>
        <v/>
      </c>
      <c r="L1168" s="21" t="str">
        <f t="shared" si="56"/>
        <v/>
      </c>
      <c r="M1168" s="59" t="str">
        <f t="shared" si="57"/>
        <v/>
      </c>
      <c r="N1168" s="272" t="str">
        <f t="shared" si="58"/>
        <v/>
      </c>
      <c r="O1168" s="60" t="str">
        <f t="shared" si="59"/>
        <v/>
      </c>
      <c r="P1168" s="60" t="str">
        <f t="shared" si="60"/>
        <v/>
      </c>
      <c r="Q1168" s="9" t="str">
        <f ca="1">IFERROR((VLOOKUP(A1168,GM_Table,8,FALSE)-SUMIFS(D:D,A:A,A1168,B:B,B1168,C:C,C1168)),"")</f>
        <v/>
      </c>
      <c r="R1168" s="9" t="str">
        <f ca="1">IFERROR(CONCATENATE(VLOOKUP(A1168,GM_Table,12,FALSE)," ",(VLOOKUP(A1168,GM_Table,13,FALSE))),"")</f>
        <v/>
      </c>
    </row>
    <row r="1169" spans="1:18" ht="15" x14ac:dyDescent="0.2">
      <c r="A1169" s="266"/>
      <c r="B1169" s="267"/>
      <c r="C1169" s="267"/>
      <c r="D1169" s="162"/>
      <c r="E1169" s="268"/>
      <c r="F1169" s="269"/>
      <c r="G1169" s="270"/>
      <c r="H1169" s="270"/>
      <c r="I1169" s="270"/>
      <c r="J1169" s="271" t="str">
        <f>IF(ISBLANK(CertifiedCrop[[#This Row],[1. Identifiant interne d’exploitation agricole*]]),"",IF(ISERROR(MATCH(CertifiedCrop[[#This Row],[1. Identifiant interne d’exploitation agricole*]],GroupMember[1. Identifiant interne d’exploitation agricole*],0)),FALSE,TRUE))</f>
        <v/>
      </c>
      <c r="K1169" s="271" t="str">
        <f t="array" ref="K1169">IF(ISBLANK(CertifiedCrop[[#This Row],[2. Produit agricole certifié*]]),"",IF(ISERROR(MATCH(1,(#REF!=CertifiedCrop[[#This Row],[2. Produit agricole certifié*]])*(#REF!=CertifiedCrop[[#This Row],[3. Variété**]]),0)),FALSE,TRUE))</f>
        <v/>
      </c>
      <c r="L1169" s="21" t="str">
        <f t="shared" si="56"/>
        <v/>
      </c>
      <c r="M1169" s="59" t="str">
        <f t="shared" si="57"/>
        <v/>
      </c>
      <c r="N1169" s="272" t="str">
        <f t="shared" si="58"/>
        <v/>
      </c>
      <c r="O1169" s="60" t="str">
        <f t="shared" si="59"/>
        <v/>
      </c>
      <c r="P1169" s="60" t="str">
        <f t="shared" si="60"/>
        <v/>
      </c>
      <c r="Q1169" s="9" t="str">
        <f ca="1">IFERROR((VLOOKUP(A1169,GM_Table,8,FALSE)-SUMIFS(D:D,A:A,A1169,B:B,B1169,C:C,C1169)),"")</f>
        <v/>
      </c>
      <c r="R1169" s="9" t="str">
        <f ca="1">IFERROR(CONCATENATE(VLOOKUP(A1169,GM_Table,12,FALSE)," ",(VLOOKUP(A1169,GM_Table,13,FALSE))),"")</f>
        <v/>
      </c>
    </row>
    <row r="1170" spans="1:18" ht="15" x14ac:dyDescent="0.2">
      <c r="A1170" s="266"/>
      <c r="B1170" s="267"/>
      <c r="C1170" s="267"/>
      <c r="D1170" s="162"/>
      <c r="E1170" s="268"/>
      <c r="F1170" s="269"/>
      <c r="G1170" s="270"/>
      <c r="H1170" s="270"/>
      <c r="I1170" s="270"/>
      <c r="J1170" s="271" t="str">
        <f>IF(ISBLANK(CertifiedCrop[[#This Row],[1. Identifiant interne d’exploitation agricole*]]),"",IF(ISERROR(MATCH(CertifiedCrop[[#This Row],[1. Identifiant interne d’exploitation agricole*]],GroupMember[1. Identifiant interne d’exploitation agricole*],0)),FALSE,TRUE))</f>
        <v/>
      </c>
      <c r="K1170" s="271" t="str">
        <f t="array" ref="K1170">IF(ISBLANK(CertifiedCrop[[#This Row],[2. Produit agricole certifié*]]),"",IF(ISERROR(MATCH(1,(#REF!=CertifiedCrop[[#This Row],[2. Produit agricole certifié*]])*(#REF!=CertifiedCrop[[#This Row],[3. Variété**]]),0)),FALSE,TRUE))</f>
        <v/>
      </c>
      <c r="L1170" s="21" t="str">
        <f t="shared" si="56"/>
        <v/>
      </c>
      <c r="M1170" s="59" t="str">
        <f t="shared" si="57"/>
        <v/>
      </c>
      <c r="N1170" s="272" t="str">
        <f t="shared" si="58"/>
        <v/>
      </c>
      <c r="O1170" s="60" t="str">
        <f t="shared" si="59"/>
        <v/>
      </c>
      <c r="P1170" s="60" t="str">
        <f t="shared" si="60"/>
        <v/>
      </c>
      <c r="Q1170" s="9" t="str">
        <f ca="1">IFERROR((VLOOKUP(A1170,GM_Table,8,FALSE)-SUMIFS(D:D,A:A,A1170,B:B,B1170,C:C,C1170)),"")</f>
        <v/>
      </c>
      <c r="R1170" s="9" t="str">
        <f ca="1">IFERROR(CONCATENATE(VLOOKUP(A1170,GM_Table,12,FALSE)," ",(VLOOKUP(A1170,GM_Table,13,FALSE))),"")</f>
        <v/>
      </c>
    </row>
    <row r="1171" spans="1:18" ht="15" x14ac:dyDescent="0.2">
      <c r="A1171" s="266"/>
      <c r="B1171" s="267"/>
      <c r="C1171" s="267"/>
      <c r="D1171" s="162"/>
      <c r="E1171" s="268"/>
      <c r="F1171" s="269"/>
      <c r="G1171" s="270"/>
      <c r="H1171" s="270"/>
      <c r="I1171" s="270"/>
      <c r="J1171" s="271" t="str">
        <f>IF(ISBLANK(CertifiedCrop[[#This Row],[1. Identifiant interne d’exploitation agricole*]]),"",IF(ISERROR(MATCH(CertifiedCrop[[#This Row],[1. Identifiant interne d’exploitation agricole*]],GroupMember[1. Identifiant interne d’exploitation agricole*],0)),FALSE,TRUE))</f>
        <v/>
      </c>
      <c r="K1171" s="271" t="str">
        <f t="array" ref="K1171">IF(ISBLANK(CertifiedCrop[[#This Row],[2. Produit agricole certifié*]]),"",IF(ISERROR(MATCH(1,(#REF!=CertifiedCrop[[#This Row],[2. Produit agricole certifié*]])*(#REF!=CertifiedCrop[[#This Row],[3. Variété**]]),0)),FALSE,TRUE))</f>
        <v/>
      </c>
      <c r="L1171" s="21" t="str">
        <f t="shared" si="56"/>
        <v/>
      </c>
      <c r="M1171" s="59" t="str">
        <f t="shared" si="57"/>
        <v/>
      </c>
      <c r="N1171" s="272" t="str">
        <f t="shared" si="58"/>
        <v/>
      </c>
      <c r="O1171" s="60" t="str">
        <f t="shared" si="59"/>
        <v/>
      </c>
      <c r="P1171" s="60" t="str">
        <f t="shared" si="60"/>
        <v/>
      </c>
      <c r="Q1171" s="9" t="str">
        <f ca="1">IFERROR((VLOOKUP(A1171,GM_Table,8,FALSE)-SUMIFS(D:D,A:A,A1171,B:B,B1171,C:C,C1171)),"")</f>
        <v/>
      </c>
      <c r="R1171" s="9" t="str">
        <f ca="1">IFERROR(CONCATENATE(VLOOKUP(A1171,GM_Table,12,FALSE)," ",(VLOOKUP(A1171,GM_Table,13,FALSE))),"")</f>
        <v/>
      </c>
    </row>
    <row r="1172" spans="1:18" ht="15" x14ac:dyDescent="0.2">
      <c r="A1172" s="266"/>
      <c r="B1172" s="267"/>
      <c r="C1172" s="267"/>
      <c r="D1172" s="162"/>
      <c r="E1172" s="268"/>
      <c r="F1172" s="269"/>
      <c r="G1172" s="270"/>
      <c r="H1172" s="270"/>
      <c r="I1172" s="270"/>
      <c r="J1172" s="271" t="str">
        <f>IF(ISBLANK(CertifiedCrop[[#This Row],[1. Identifiant interne d’exploitation agricole*]]),"",IF(ISERROR(MATCH(CertifiedCrop[[#This Row],[1. Identifiant interne d’exploitation agricole*]],GroupMember[1. Identifiant interne d’exploitation agricole*],0)),FALSE,TRUE))</f>
        <v/>
      </c>
      <c r="K1172" s="271" t="str">
        <f t="array" ref="K1172">IF(ISBLANK(CertifiedCrop[[#This Row],[2. Produit agricole certifié*]]),"",IF(ISERROR(MATCH(1,(#REF!=CertifiedCrop[[#This Row],[2. Produit agricole certifié*]])*(#REF!=CertifiedCrop[[#This Row],[3. Variété**]]),0)),FALSE,TRUE))</f>
        <v/>
      </c>
      <c r="L1172" s="21" t="str">
        <f t="shared" si="56"/>
        <v/>
      </c>
      <c r="M1172" s="59" t="str">
        <f t="shared" si="57"/>
        <v/>
      </c>
      <c r="N1172" s="272" t="str">
        <f t="shared" si="58"/>
        <v/>
      </c>
      <c r="O1172" s="60" t="str">
        <f t="shared" si="59"/>
        <v/>
      </c>
      <c r="P1172" s="60" t="str">
        <f t="shared" si="60"/>
        <v/>
      </c>
      <c r="Q1172" s="9" t="str">
        <f ca="1">IFERROR((VLOOKUP(A1172,GM_Table,8,FALSE)-SUMIFS(D:D,A:A,A1172,B:B,B1172,C:C,C1172)),"")</f>
        <v/>
      </c>
      <c r="R1172" s="9" t="str">
        <f ca="1">IFERROR(CONCATENATE(VLOOKUP(A1172,GM_Table,12,FALSE)," ",(VLOOKUP(A1172,GM_Table,13,FALSE))),"")</f>
        <v/>
      </c>
    </row>
    <row r="1173" spans="1:18" ht="15" x14ac:dyDescent="0.2">
      <c r="A1173" s="266"/>
      <c r="B1173" s="267"/>
      <c r="C1173" s="267"/>
      <c r="D1173" s="162"/>
      <c r="E1173" s="268"/>
      <c r="F1173" s="269"/>
      <c r="G1173" s="270"/>
      <c r="H1173" s="270"/>
      <c r="I1173" s="270"/>
      <c r="J1173" s="271" t="str">
        <f>IF(ISBLANK(CertifiedCrop[[#This Row],[1. Identifiant interne d’exploitation agricole*]]),"",IF(ISERROR(MATCH(CertifiedCrop[[#This Row],[1. Identifiant interne d’exploitation agricole*]],GroupMember[1. Identifiant interne d’exploitation agricole*],0)),FALSE,TRUE))</f>
        <v/>
      </c>
      <c r="K1173" s="271" t="str">
        <f t="array" ref="K1173">IF(ISBLANK(CertifiedCrop[[#This Row],[2. Produit agricole certifié*]]),"",IF(ISERROR(MATCH(1,(#REF!=CertifiedCrop[[#This Row],[2. Produit agricole certifié*]])*(#REF!=CertifiedCrop[[#This Row],[3. Variété**]]),0)),FALSE,TRUE))</f>
        <v/>
      </c>
      <c r="L1173" s="21" t="str">
        <f t="shared" si="56"/>
        <v/>
      </c>
      <c r="M1173" s="59" t="str">
        <f t="shared" si="57"/>
        <v/>
      </c>
      <c r="N1173" s="272" t="str">
        <f t="shared" si="58"/>
        <v/>
      </c>
      <c r="O1173" s="60" t="str">
        <f t="shared" si="59"/>
        <v/>
      </c>
      <c r="P1173" s="60" t="str">
        <f t="shared" si="60"/>
        <v/>
      </c>
      <c r="Q1173" s="9" t="str">
        <f ca="1">IFERROR((VLOOKUP(A1173,GM_Table,8,FALSE)-SUMIFS(D:D,A:A,A1173,B:B,B1173,C:C,C1173)),"")</f>
        <v/>
      </c>
      <c r="R1173" s="9" t="str">
        <f ca="1">IFERROR(CONCATENATE(VLOOKUP(A1173,GM_Table,12,FALSE)," ",(VLOOKUP(A1173,GM_Table,13,FALSE))),"")</f>
        <v/>
      </c>
    </row>
    <row r="1174" spans="1:18" ht="15" x14ac:dyDescent="0.2">
      <c r="A1174" s="266"/>
      <c r="B1174" s="267"/>
      <c r="C1174" s="267"/>
      <c r="D1174" s="162"/>
      <c r="E1174" s="268"/>
      <c r="F1174" s="269"/>
      <c r="G1174" s="270"/>
      <c r="H1174" s="270"/>
      <c r="I1174" s="270"/>
      <c r="J1174" s="271" t="str">
        <f>IF(ISBLANK(CertifiedCrop[[#This Row],[1. Identifiant interne d’exploitation agricole*]]),"",IF(ISERROR(MATCH(CertifiedCrop[[#This Row],[1. Identifiant interne d’exploitation agricole*]],GroupMember[1. Identifiant interne d’exploitation agricole*],0)),FALSE,TRUE))</f>
        <v/>
      </c>
      <c r="K1174" s="271" t="str">
        <f t="array" ref="K1174">IF(ISBLANK(CertifiedCrop[[#This Row],[2. Produit agricole certifié*]]),"",IF(ISERROR(MATCH(1,(#REF!=CertifiedCrop[[#This Row],[2. Produit agricole certifié*]])*(#REF!=CertifiedCrop[[#This Row],[3. Variété**]]),0)),FALSE,TRUE))</f>
        <v/>
      </c>
      <c r="L1174" s="21" t="str">
        <f t="shared" si="56"/>
        <v/>
      </c>
      <c r="M1174" s="59" t="str">
        <f t="shared" si="57"/>
        <v/>
      </c>
      <c r="N1174" s="272" t="str">
        <f t="shared" si="58"/>
        <v/>
      </c>
      <c r="O1174" s="60" t="str">
        <f t="shared" si="59"/>
        <v/>
      </c>
      <c r="P1174" s="60" t="str">
        <f t="shared" si="60"/>
        <v/>
      </c>
      <c r="Q1174" s="9" t="str">
        <f ca="1">IFERROR((VLOOKUP(A1174,GM_Table,8,FALSE)-SUMIFS(D:D,A:A,A1174,B:B,B1174,C:C,C1174)),"")</f>
        <v/>
      </c>
      <c r="R1174" s="9" t="str">
        <f ca="1">IFERROR(CONCATENATE(VLOOKUP(A1174,GM_Table,12,FALSE)," ",(VLOOKUP(A1174,GM_Table,13,FALSE))),"")</f>
        <v/>
      </c>
    </row>
    <row r="1175" spans="1:18" ht="15" x14ac:dyDescent="0.2">
      <c r="A1175" s="266"/>
      <c r="B1175" s="267"/>
      <c r="C1175" s="267"/>
      <c r="D1175" s="162"/>
      <c r="E1175" s="268"/>
      <c r="F1175" s="269"/>
      <c r="G1175" s="270"/>
      <c r="H1175" s="270"/>
      <c r="I1175" s="270"/>
      <c r="J1175" s="271" t="str">
        <f>IF(ISBLANK(CertifiedCrop[[#This Row],[1. Identifiant interne d’exploitation agricole*]]),"",IF(ISERROR(MATCH(CertifiedCrop[[#This Row],[1. Identifiant interne d’exploitation agricole*]],GroupMember[1. Identifiant interne d’exploitation agricole*],0)),FALSE,TRUE))</f>
        <v/>
      </c>
      <c r="K1175" s="271" t="str">
        <f t="array" ref="K1175">IF(ISBLANK(CertifiedCrop[[#This Row],[2. Produit agricole certifié*]]),"",IF(ISERROR(MATCH(1,(#REF!=CertifiedCrop[[#This Row],[2. Produit agricole certifié*]])*(#REF!=CertifiedCrop[[#This Row],[3. Variété**]]),0)),FALSE,TRUE))</f>
        <v/>
      </c>
      <c r="L1175" s="21" t="str">
        <f t="shared" si="56"/>
        <v/>
      </c>
      <c r="M1175" s="59" t="str">
        <f t="shared" si="57"/>
        <v/>
      </c>
      <c r="N1175" s="272" t="str">
        <f t="shared" si="58"/>
        <v/>
      </c>
      <c r="O1175" s="60" t="str">
        <f t="shared" si="59"/>
        <v/>
      </c>
      <c r="P1175" s="60" t="str">
        <f t="shared" si="60"/>
        <v/>
      </c>
      <c r="Q1175" s="9" t="str">
        <f ca="1">IFERROR((VLOOKUP(A1175,GM_Table,8,FALSE)-SUMIFS(D:D,A:A,A1175,B:B,B1175,C:C,C1175)),"")</f>
        <v/>
      </c>
      <c r="R1175" s="9" t="str">
        <f ca="1">IFERROR(CONCATENATE(VLOOKUP(A1175,GM_Table,12,FALSE)," ",(VLOOKUP(A1175,GM_Table,13,FALSE))),"")</f>
        <v/>
      </c>
    </row>
    <row r="1176" spans="1:18" ht="15" x14ac:dyDescent="0.2">
      <c r="A1176" s="266"/>
      <c r="B1176" s="267"/>
      <c r="C1176" s="267"/>
      <c r="D1176" s="162"/>
      <c r="E1176" s="268"/>
      <c r="F1176" s="269"/>
      <c r="G1176" s="270"/>
      <c r="H1176" s="270"/>
      <c r="I1176" s="270"/>
      <c r="J1176" s="271" t="str">
        <f>IF(ISBLANK(CertifiedCrop[[#This Row],[1. Identifiant interne d’exploitation agricole*]]),"",IF(ISERROR(MATCH(CertifiedCrop[[#This Row],[1. Identifiant interne d’exploitation agricole*]],GroupMember[1. Identifiant interne d’exploitation agricole*],0)),FALSE,TRUE))</f>
        <v/>
      </c>
      <c r="K1176" s="271" t="str">
        <f t="array" ref="K1176">IF(ISBLANK(CertifiedCrop[[#This Row],[2. Produit agricole certifié*]]),"",IF(ISERROR(MATCH(1,(#REF!=CertifiedCrop[[#This Row],[2. Produit agricole certifié*]])*(#REF!=CertifiedCrop[[#This Row],[3. Variété**]]),0)),FALSE,TRUE))</f>
        <v/>
      </c>
      <c r="L1176" s="21" t="str">
        <f t="shared" si="56"/>
        <v/>
      </c>
      <c r="M1176" s="59" t="str">
        <f t="shared" si="57"/>
        <v/>
      </c>
      <c r="N1176" s="272" t="str">
        <f t="shared" si="58"/>
        <v/>
      </c>
      <c r="O1176" s="60" t="str">
        <f t="shared" si="59"/>
        <v/>
      </c>
      <c r="P1176" s="60" t="str">
        <f t="shared" si="60"/>
        <v/>
      </c>
      <c r="Q1176" s="9" t="str">
        <f ca="1">IFERROR((VLOOKUP(A1176,GM_Table,8,FALSE)-SUMIFS(D:D,A:A,A1176,B:B,B1176,C:C,C1176)),"")</f>
        <v/>
      </c>
      <c r="R1176" s="9" t="str">
        <f ca="1">IFERROR(CONCATENATE(VLOOKUP(A1176,GM_Table,12,FALSE)," ",(VLOOKUP(A1176,GM_Table,13,FALSE))),"")</f>
        <v/>
      </c>
    </row>
    <row r="1177" spans="1:18" ht="15" x14ac:dyDescent="0.2">
      <c r="A1177" s="266"/>
      <c r="B1177" s="267"/>
      <c r="C1177" s="267"/>
      <c r="D1177" s="162"/>
      <c r="E1177" s="268"/>
      <c r="F1177" s="269"/>
      <c r="G1177" s="270"/>
      <c r="H1177" s="270"/>
      <c r="I1177" s="270"/>
      <c r="J1177" s="271" t="str">
        <f>IF(ISBLANK(CertifiedCrop[[#This Row],[1. Identifiant interne d’exploitation agricole*]]),"",IF(ISERROR(MATCH(CertifiedCrop[[#This Row],[1. Identifiant interne d’exploitation agricole*]],GroupMember[1. Identifiant interne d’exploitation agricole*],0)),FALSE,TRUE))</f>
        <v/>
      </c>
      <c r="K1177" s="271" t="str">
        <f t="array" ref="K1177">IF(ISBLANK(CertifiedCrop[[#This Row],[2. Produit agricole certifié*]]),"",IF(ISERROR(MATCH(1,(#REF!=CertifiedCrop[[#This Row],[2. Produit agricole certifié*]])*(#REF!=CertifiedCrop[[#This Row],[3. Variété**]]),0)),FALSE,TRUE))</f>
        <v/>
      </c>
      <c r="L1177" s="21" t="str">
        <f t="shared" si="56"/>
        <v/>
      </c>
      <c r="M1177" s="59" t="str">
        <f t="shared" si="57"/>
        <v/>
      </c>
      <c r="N1177" s="272" t="str">
        <f t="shared" si="58"/>
        <v/>
      </c>
      <c r="O1177" s="60" t="str">
        <f t="shared" si="59"/>
        <v/>
      </c>
      <c r="P1177" s="60" t="str">
        <f t="shared" si="60"/>
        <v/>
      </c>
      <c r="Q1177" s="9" t="str">
        <f ca="1">IFERROR((VLOOKUP(A1177,GM_Table,8,FALSE)-SUMIFS(D:D,A:A,A1177,B:B,B1177,C:C,C1177)),"")</f>
        <v/>
      </c>
      <c r="R1177" s="9" t="str">
        <f ca="1">IFERROR(CONCATENATE(VLOOKUP(A1177,GM_Table,12,FALSE)," ",(VLOOKUP(A1177,GM_Table,13,FALSE))),"")</f>
        <v/>
      </c>
    </row>
    <row r="1178" spans="1:18" ht="15" x14ac:dyDescent="0.2">
      <c r="A1178" s="266"/>
      <c r="B1178" s="267"/>
      <c r="C1178" s="267"/>
      <c r="D1178" s="162"/>
      <c r="E1178" s="268"/>
      <c r="F1178" s="269"/>
      <c r="G1178" s="270"/>
      <c r="H1178" s="270"/>
      <c r="I1178" s="270"/>
      <c r="J1178" s="271" t="str">
        <f>IF(ISBLANK(CertifiedCrop[[#This Row],[1. Identifiant interne d’exploitation agricole*]]),"",IF(ISERROR(MATCH(CertifiedCrop[[#This Row],[1. Identifiant interne d’exploitation agricole*]],GroupMember[1. Identifiant interne d’exploitation agricole*],0)),FALSE,TRUE))</f>
        <v/>
      </c>
      <c r="K1178" s="271" t="str">
        <f t="array" ref="K1178">IF(ISBLANK(CertifiedCrop[[#This Row],[2. Produit agricole certifié*]]),"",IF(ISERROR(MATCH(1,(#REF!=CertifiedCrop[[#This Row],[2. Produit agricole certifié*]])*(#REF!=CertifiedCrop[[#This Row],[3. Variété**]]),0)),FALSE,TRUE))</f>
        <v/>
      </c>
      <c r="L1178" s="21" t="str">
        <f t="shared" si="56"/>
        <v/>
      </c>
      <c r="M1178" s="59" t="str">
        <f t="shared" si="57"/>
        <v/>
      </c>
      <c r="N1178" s="272" t="str">
        <f t="shared" si="58"/>
        <v/>
      </c>
      <c r="O1178" s="60" t="str">
        <f t="shared" si="59"/>
        <v/>
      </c>
      <c r="P1178" s="60" t="str">
        <f t="shared" si="60"/>
        <v/>
      </c>
      <c r="Q1178" s="9" t="str">
        <f ca="1">IFERROR((VLOOKUP(A1178,GM_Table,8,FALSE)-SUMIFS(D:D,A:A,A1178,B:B,B1178,C:C,C1178)),"")</f>
        <v/>
      </c>
      <c r="R1178" s="9" t="str">
        <f ca="1">IFERROR(CONCATENATE(VLOOKUP(A1178,GM_Table,12,FALSE)," ",(VLOOKUP(A1178,GM_Table,13,FALSE))),"")</f>
        <v/>
      </c>
    </row>
    <row r="1179" spans="1:18" ht="15" x14ac:dyDescent="0.2">
      <c r="A1179" s="266"/>
      <c r="B1179" s="267"/>
      <c r="C1179" s="267"/>
      <c r="D1179" s="162"/>
      <c r="E1179" s="268"/>
      <c r="F1179" s="269"/>
      <c r="G1179" s="270"/>
      <c r="H1179" s="270"/>
      <c r="I1179" s="270"/>
      <c r="J1179" s="271" t="str">
        <f>IF(ISBLANK(CertifiedCrop[[#This Row],[1. Identifiant interne d’exploitation agricole*]]),"",IF(ISERROR(MATCH(CertifiedCrop[[#This Row],[1. Identifiant interne d’exploitation agricole*]],GroupMember[1. Identifiant interne d’exploitation agricole*],0)),FALSE,TRUE))</f>
        <v/>
      </c>
      <c r="K1179" s="271" t="str">
        <f t="array" ref="K1179">IF(ISBLANK(CertifiedCrop[[#This Row],[2. Produit agricole certifié*]]),"",IF(ISERROR(MATCH(1,(#REF!=CertifiedCrop[[#This Row],[2. Produit agricole certifié*]])*(#REF!=CertifiedCrop[[#This Row],[3. Variété**]]),0)),FALSE,TRUE))</f>
        <v/>
      </c>
      <c r="L1179" s="21" t="str">
        <f t="shared" si="56"/>
        <v/>
      </c>
      <c r="M1179" s="59" t="str">
        <f t="shared" si="57"/>
        <v/>
      </c>
      <c r="N1179" s="272" t="str">
        <f t="shared" si="58"/>
        <v/>
      </c>
      <c r="O1179" s="60" t="str">
        <f t="shared" si="59"/>
        <v/>
      </c>
      <c r="P1179" s="60" t="str">
        <f t="shared" si="60"/>
        <v/>
      </c>
      <c r="Q1179" s="9" t="str">
        <f ca="1">IFERROR((VLOOKUP(A1179,GM_Table,8,FALSE)-SUMIFS(D:D,A:A,A1179,B:B,B1179,C:C,C1179)),"")</f>
        <v/>
      </c>
      <c r="R1179" s="9" t="str">
        <f ca="1">IFERROR(CONCATENATE(VLOOKUP(A1179,GM_Table,12,FALSE)," ",(VLOOKUP(A1179,GM_Table,13,FALSE))),"")</f>
        <v/>
      </c>
    </row>
    <row r="1180" spans="1:18" ht="15" x14ac:dyDescent="0.2">
      <c r="A1180" s="266"/>
      <c r="B1180" s="267"/>
      <c r="C1180" s="267"/>
      <c r="D1180" s="162"/>
      <c r="E1180" s="268"/>
      <c r="F1180" s="269"/>
      <c r="G1180" s="270"/>
      <c r="H1180" s="270"/>
      <c r="I1180" s="270"/>
      <c r="J1180" s="271" t="str">
        <f>IF(ISBLANK(CertifiedCrop[[#This Row],[1. Identifiant interne d’exploitation agricole*]]),"",IF(ISERROR(MATCH(CertifiedCrop[[#This Row],[1. Identifiant interne d’exploitation agricole*]],GroupMember[1. Identifiant interne d’exploitation agricole*],0)),FALSE,TRUE))</f>
        <v/>
      </c>
      <c r="K1180" s="271" t="str">
        <f t="array" ref="K1180">IF(ISBLANK(CertifiedCrop[[#This Row],[2. Produit agricole certifié*]]),"",IF(ISERROR(MATCH(1,(#REF!=CertifiedCrop[[#This Row],[2. Produit agricole certifié*]])*(#REF!=CertifiedCrop[[#This Row],[3. Variété**]]),0)),FALSE,TRUE))</f>
        <v/>
      </c>
      <c r="L1180" s="21" t="str">
        <f t="shared" si="56"/>
        <v/>
      </c>
      <c r="M1180" s="59" t="str">
        <f t="shared" si="57"/>
        <v/>
      </c>
      <c r="N1180" s="272" t="str">
        <f t="shared" si="58"/>
        <v/>
      </c>
      <c r="O1180" s="60" t="str">
        <f t="shared" si="59"/>
        <v/>
      </c>
      <c r="P1180" s="60" t="str">
        <f t="shared" si="60"/>
        <v/>
      </c>
      <c r="Q1180" s="9" t="str">
        <f ca="1">IFERROR((VLOOKUP(A1180,GM_Table,8,FALSE)-SUMIFS(D:D,A:A,A1180,B:B,B1180,C:C,C1180)),"")</f>
        <v/>
      </c>
      <c r="R1180" s="9" t="str">
        <f ca="1">IFERROR(CONCATENATE(VLOOKUP(A1180,GM_Table,12,FALSE)," ",(VLOOKUP(A1180,GM_Table,13,FALSE))),"")</f>
        <v/>
      </c>
    </row>
    <row r="1181" spans="1:18" ht="15" x14ac:dyDescent="0.2">
      <c r="A1181" s="266"/>
      <c r="B1181" s="267"/>
      <c r="C1181" s="267"/>
      <c r="D1181" s="162"/>
      <c r="E1181" s="268"/>
      <c r="F1181" s="269"/>
      <c r="G1181" s="270"/>
      <c r="H1181" s="270"/>
      <c r="I1181" s="270"/>
      <c r="J1181" s="271" t="str">
        <f>IF(ISBLANK(CertifiedCrop[[#This Row],[1. Identifiant interne d’exploitation agricole*]]),"",IF(ISERROR(MATCH(CertifiedCrop[[#This Row],[1. Identifiant interne d’exploitation agricole*]],GroupMember[1. Identifiant interne d’exploitation agricole*],0)),FALSE,TRUE))</f>
        <v/>
      </c>
      <c r="K1181" s="271" t="str">
        <f t="array" ref="K1181">IF(ISBLANK(CertifiedCrop[[#This Row],[2. Produit agricole certifié*]]),"",IF(ISERROR(MATCH(1,(#REF!=CertifiedCrop[[#This Row],[2. Produit agricole certifié*]])*(#REF!=CertifiedCrop[[#This Row],[3. Variété**]]),0)),FALSE,TRUE))</f>
        <v/>
      </c>
      <c r="L1181" s="21" t="str">
        <f t="shared" si="56"/>
        <v/>
      </c>
      <c r="M1181" s="59" t="str">
        <f t="shared" si="57"/>
        <v/>
      </c>
      <c r="N1181" s="272" t="str">
        <f t="shared" si="58"/>
        <v/>
      </c>
      <c r="O1181" s="60" t="str">
        <f t="shared" si="59"/>
        <v/>
      </c>
      <c r="P1181" s="60" t="str">
        <f t="shared" si="60"/>
        <v/>
      </c>
      <c r="Q1181" s="9" t="str">
        <f ca="1">IFERROR((VLOOKUP(A1181,GM_Table,8,FALSE)-SUMIFS(D:D,A:A,A1181,B:B,B1181,C:C,C1181)),"")</f>
        <v/>
      </c>
      <c r="R1181" s="9" t="str">
        <f ca="1">IFERROR(CONCATENATE(VLOOKUP(A1181,GM_Table,12,FALSE)," ",(VLOOKUP(A1181,GM_Table,13,FALSE))),"")</f>
        <v/>
      </c>
    </row>
    <row r="1182" spans="1:18" ht="15" x14ac:dyDescent="0.2">
      <c r="A1182" s="266"/>
      <c r="B1182" s="267"/>
      <c r="C1182" s="267"/>
      <c r="D1182" s="162"/>
      <c r="E1182" s="268"/>
      <c r="F1182" s="269"/>
      <c r="G1182" s="270"/>
      <c r="H1182" s="270"/>
      <c r="I1182" s="270"/>
      <c r="J1182" s="271" t="str">
        <f>IF(ISBLANK(CertifiedCrop[[#This Row],[1. Identifiant interne d’exploitation agricole*]]),"",IF(ISERROR(MATCH(CertifiedCrop[[#This Row],[1. Identifiant interne d’exploitation agricole*]],GroupMember[1. Identifiant interne d’exploitation agricole*],0)),FALSE,TRUE))</f>
        <v/>
      </c>
      <c r="K1182" s="271" t="str">
        <f t="array" ref="K1182">IF(ISBLANK(CertifiedCrop[[#This Row],[2. Produit agricole certifié*]]),"",IF(ISERROR(MATCH(1,(#REF!=CertifiedCrop[[#This Row],[2. Produit agricole certifié*]])*(#REF!=CertifiedCrop[[#This Row],[3. Variété**]]),0)),FALSE,TRUE))</f>
        <v/>
      </c>
      <c r="L1182" s="21" t="str">
        <f t="shared" si="56"/>
        <v/>
      </c>
      <c r="M1182" s="59" t="str">
        <f t="shared" si="57"/>
        <v/>
      </c>
      <c r="N1182" s="272" t="str">
        <f t="shared" si="58"/>
        <v/>
      </c>
      <c r="O1182" s="60" t="str">
        <f t="shared" si="59"/>
        <v/>
      </c>
      <c r="P1182" s="60" t="str">
        <f t="shared" si="60"/>
        <v/>
      </c>
      <c r="Q1182" s="9" t="str">
        <f ca="1">IFERROR((VLOOKUP(A1182,GM_Table,8,FALSE)-SUMIFS(D:D,A:A,A1182,B:B,B1182,C:C,C1182)),"")</f>
        <v/>
      </c>
      <c r="R1182" s="9" t="str">
        <f ca="1">IFERROR(CONCATENATE(VLOOKUP(A1182,GM_Table,12,FALSE)," ",(VLOOKUP(A1182,GM_Table,13,FALSE))),"")</f>
        <v/>
      </c>
    </row>
    <row r="1183" spans="1:18" ht="15" x14ac:dyDescent="0.2">
      <c r="A1183" s="266"/>
      <c r="B1183" s="267"/>
      <c r="C1183" s="267"/>
      <c r="D1183" s="162"/>
      <c r="E1183" s="268"/>
      <c r="F1183" s="269"/>
      <c r="G1183" s="270"/>
      <c r="H1183" s="270"/>
      <c r="I1183" s="270"/>
      <c r="J1183" s="271" t="str">
        <f>IF(ISBLANK(CertifiedCrop[[#This Row],[1. Identifiant interne d’exploitation agricole*]]),"",IF(ISERROR(MATCH(CertifiedCrop[[#This Row],[1. Identifiant interne d’exploitation agricole*]],GroupMember[1. Identifiant interne d’exploitation agricole*],0)),FALSE,TRUE))</f>
        <v/>
      </c>
      <c r="K1183" s="271" t="str">
        <f t="array" ref="K1183">IF(ISBLANK(CertifiedCrop[[#This Row],[2. Produit agricole certifié*]]),"",IF(ISERROR(MATCH(1,(#REF!=CertifiedCrop[[#This Row],[2. Produit agricole certifié*]])*(#REF!=CertifiedCrop[[#This Row],[3. Variété**]]),0)),FALSE,TRUE))</f>
        <v/>
      </c>
      <c r="L1183" s="21" t="str">
        <f t="shared" si="56"/>
        <v/>
      </c>
      <c r="M1183" s="59" t="str">
        <f t="shared" si="57"/>
        <v/>
      </c>
      <c r="N1183" s="272" t="str">
        <f t="shared" si="58"/>
        <v/>
      </c>
      <c r="O1183" s="60" t="str">
        <f t="shared" si="59"/>
        <v/>
      </c>
      <c r="P1183" s="60" t="str">
        <f t="shared" si="60"/>
        <v/>
      </c>
      <c r="Q1183" s="9" t="str">
        <f ca="1">IFERROR((VLOOKUP(A1183,GM_Table,8,FALSE)-SUMIFS(D:D,A:A,A1183,B:B,B1183,C:C,C1183)),"")</f>
        <v/>
      </c>
      <c r="R1183" s="9" t="str">
        <f ca="1">IFERROR(CONCATENATE(VLOOKUP(A1183,GM_Table,12,FALSE)," ",(VLOOKUP(A1183,GM_Table,13,FALSE))),"")</f>
        <v/>
      </c>
    </row>
    <row r="1184" spans="1:18" ht="15" x14ac:dyDescent="0.2">
      <c r="A1184" s="266"/>
      <c r="B1184" s="267"/>
      <c r="C1184" s="267"/>
      <c r="D1184" s="162"/>
      <c r="E1184" s="268"/>
      <c r="F1184" s="269"/>
      <c r="G1184" s="270"/>
      <c r="H1184" s="270"/>
      <c r="I1184" s="270"/>
      <c r="J1184" s="271" t="str">
        <f>IF(ISBLANK(CertifiedCrop[[#This Row],[1. Identifiant interne d’exploitation agricole*]]),"",IF(ISERROR(MATCH(CertifiedCrop[[#This Row],[1. Identifiant interne d’exploitation agricole*]],GroupMember[1. Identifiant interne d’exploitation agricole*],0)),FALSE,TRUE))</f>
        <v/>
      </c>
      <c r="K1184" s="271" t="str">
        <f t="array" ref="K1184">IF(ISBLANK(CertifiedCrop[[#This Row],[2. Produit agricole certifié*]]),"",IF(ISERROR(MATCH(1,(#REF!=CertifiedCrop[[#This Row],[2. Produit agricole certifié*]])*(#REF!=CertifiedCrop[[#This Row],[3. Variété**]]),0)),FALSE,TRUE))</f>
        <v/>
      </c>
      <c r="L1184" s="21" t="str">
        <f t="shared" si="56"/>
        <v/>
      </c>
      <c r="M1184" s="59" t="str">
        <f t="shared" si="57"/>
        <v/>
      </c>
      <c r="N1184" s="272" t="str">
        <f t="shared" si="58"/>
        <v/>
      </c>
      <c r="O1184" s="60" t="str">
        <f t="shared" si="59"/>
        <v/>
      </c>
      <c r="P1184" s="60" t="str">
        <f t="shared" si="60"/>
        <v/>
      </c>
      <c r="Q1184" s="9" t="str">
        <f ca="1">IFERROR((VLOOKUP(A1184,GM_Table,8,FALSE)-SUMIFS(D:D,A:A,A1184,B:B,B1184,C:C,C1184)),"")</f>
        <v/>
      </c>
      <c r="R1184" s="9" t="str">
        <f ca="1">IFERROR(CONCATENATE(VLOOKUP(A1184,GM_Table,12,FALSE)," ",(VLOOKUP(A1184,GM_Table,13,FALSE))),"")</f>
        <v/>
      </c>
    </row>
    <row r="1185" spans="1:18" ht="15" x14ac:dyDescent="0.2">
      <c r="A1185" s="266"/>
      <c r="B1185" s="267"/>
      <c r="C1185" s="267"/>
      <c r="D1185" s="162"/>
      <c r="E1185" s="268"/>
      <c r="F1185" s="269"/>
      <c r="G1185" s="270"/>
      <c r="H1185" s="270"/>
      <c r="I1185" s="270"/>
      <c r="J1185" s="271" t="str">
        <f>IF(ISBLANK(CertifiedCrop[[#This Row],[1. Identifiant interne d’exploitation agricole*]]),"",IF(ISERROR(MATCH(CertifiedCrop[[#This Row],[1. Identifiant interne d’exploitation agricole*]],GroupMember[1. Identifiant interne d’exploitation agricole*],0)),FALSE,TRUE))</f>
        <v/>
      </c>
      <c r="K1185" s="271" t="str">
        <f t="array" ref="K1185">IF(ISBLANK(CertifiedCrop[[#This Row],[2. Produit agricole certifié*]]),"",IF(ISERROR(MATCH(1,(#REF!=CertifiedCrop[[#This Row],[2. Produit agricole certifié*]])*(#REF!=CertifiedCrop[[#This Row],[3. Variété**]]),0)),FALSE,TRUE))</f>
        <v/>
      </c>
      <c r="L1185" s="21" t="str">
        <f t="shared" si="56"/>
        <v/>
      </c>
      <c r="M1185" s="59" t="str">
        <f t="shared" si="57"/>
        <v/>
      </c>
      <c r="N1185" s="272" t="str">
        <f t="shared" si="58"/>
        <v/>
      </c>
      <c r="O1185" s="60" t="str">
        <f t="shared" si="59"/>
        <v/>
      </c>
      <c r="P1185" s="60" t="str">
        <f t="shared" si="60"/>
        <v/>
      </c>
      <c r="Q1185" s="9" t="str">
        <f ca="1">IFERROR((VLOOKUP(A1185,GM_Table,8,FALSE)-SUMIFS(D:D,A:A,A1185,B:B,B1185,C:C,C1185)),"")</f>
        <v/>
      </c>
      <c r="R1185" s="9" t="str">
        <f ca="1">IFERROR(CONCATENATE(VLOOKUP(A1185,GM_Table,12,FALSE)," ",(VLOOKUP(A1185,GM_Table,13,FALSE))),"")</f>
        <v/>
      </c>
    </row>
    <row r="1186" spans="1:18" ht="15" x14ac:dyDescent="0.2">
      <c r="A1186" s="266"/>
      <c r="B1186" s="267"/>
      <c r="C1186" s="267"/>
      <c r="D1186" s="162"/>
      <c r="E1186" s="268"/>
      <c r="F1186" s="269"/>
      <c r="G1186" s="270"/>
      <c r="H1186" s="270"/>
      <c r="I1186" s="270"/>
      <c r="J1186" s="271" t="str">
        <f>IF(ISBLANK(CertifiedCrop[[#This Row],[1. Identifiant interne d’exploitation agricole*]]),"",IF(ISERROR(MATCH(CertifiedCrop[[#This Row],[1. Identifiant interne d’exploitation agricole*]],GroupMember[1. Identifiant interne d’exploitation agricole*],0)),FALSE,TRUE))</f>
        <v/>
      </c>
      <c r="K1186" s="271" t="str">
        <f t="array" ref="K1186">IF(ISBLANK(CertifiedCrop[[#This Row],[2. Produit agricole certifié*]]),"",IF(ISERROR(MATCH(1,(#REF!=CertifiedCrop[[#This Row],[2. Produit agricole certifié*]])*(#REF!=CertifiedCrop[[#This Row],[3. Variété**]]),0)),FALSE,TRUE))</f>
        <v/>
      </c>
      <c r="L1186" s="21" t="str">
        <f t="shared" si="56"/>
        <v/>
      </c>
      <c r="M1186" s="59" t="str">
        <f t="shared" si="57"/>
        <v/>
      </c>
      <c r="N1186" s="272" t="str">
        <f t="shared" si="58"/>
        <v/>
      </c>
      <c r="O1186" s="60" t="str">
        <f t="shared" si="59"/>
        <v/>
      </c>
      <c r="P1186" s="60" t="str">
        <f t="shared" si="60"/>
        <v/>
      </c>
      <c r="Q1186" s="9" t="str">
        <f ca="1">IFERROR((VLOOKUP(A1186,GM_Table,8,FALSE)-SUMIFS(D:D,A:A,A1186,B:B,B1186,C:C,C1186)),"")</f>
        <v/>
      </c>
      <c r="R1186" s="9" t="str">
        <f ca="1">IFERROR(CONCATENATE(VLOOKUP(A1186,GM_Table,12,FALSE)," ",(VLOOKUP(A1186,GM_Table,13,FALSE))),"")</f>
        <v/>
      </c>
    </row>
    <row r="1187" spans="1:18" ht="15" x14ac:dyDescent="0.2">
      <c r="A1187" s="266"/>
      <c r="B1187" s="267"/>
      <c r="C1187" s="267"/>
      <c r="D1187" s="162"/>
      <c r="E1187" s="268"/>
      <c r="F1187" s="269"/>
      <c r="G1187" s="270"/>
      <c r="H1187" s="270"/>
      <c r="I1187" s="270"/>
      <c r="J1187" s="271" t="str">
        <f>IF(ISBLANK(CertifiedCrop[[#This Row],[1. Identifiant interne d’exploitation agricole*]]),"",IF(ISERROR(MATCH(CertifiedCrop[[#This Row],[1. Identifiant interne d’exploitation agricole*]],GroupMember[1. Identifiant interne d’exploitation agricole*],0)),FALSE,TRUE))</f>
        <v/>
      </c>
      <c r="K1187" s="271" t="str">
        <f t="array" ref="K1187">IF(ISBLANK(CertifiedCrop[[#This Row],[2. Produit agricole certifié*]]),"",IF(ISERROR(MATCH(1,(#REF!=CertifiedCrop[[#This Row],[2. Produit agricole certifié*]])*(#REF!=CertifiedCrop[[#This Row],[3. Variété**]]),0)),FALSE,TRUE))</f>
        <v/>
      </c>
      <c r="L1187" s="21" t="str">
        <f t="shared" si="56"/>
        <v/>
      </c>
      <c r="M1187" s="59" t="str">
        <f t="shared" si="57"/>
        <v/>
      </c>
      <c r="N1187" s="272" t="str">
        <f t="shared" si="58"/>
        <v/>
      </c>
      <c r="O1187" s="60" t="str">
        <f t="shared" si="59"/>
        <v/>
      </c>
      <c r="P1187" s="60" t="str">
        <f t="shared" si="60"/>
        <v/>
      </c>
      <c r="Q1187" s="9" t="str">
        <f ca="1">IFERROR((VLOOKUP(A1187,GM_Table,8,FALSE)-SUMIFS(D:D,A:A,A1187,B:B,B1187,C:C,C1187)),"")</f>
        <v/>
      </c>
      <c r="R1187" s="9" t="str">
        <f ca="1">IFERROR(CONCATENATE(VLOOKUP(A1187,GM_Table,12,FALSE)," ",(VLOOKUP(A1187,GM_Table,13,FALSE))),"")</f>
        <v/>
      </c>
    </row>
    <row r="1188" spans="1:18" ht="15" x14ac:dyDescent="0.2">
      <c r="A1188" s="266"/>
      <c r="B1188" s="267"/>
      <c r="C1188" s="267"/>
      <c r="D1188" s="163"/>
      <c r="E1188" s="268"/>
      <c r="F1188" s="269"/>
      <c r="G1188" s="270"/>
      <c r="H1188" s="270"/>
      <c r="I1188" s="270"/>
      <c r="J1188" s="271" t="str">
        <f>IF(ISBLANK(CertifiedCrop[[#This Row],[1. Identifiant interne d’exploitation agricole*]]),"",IF(ISERROR(MATCH(CertifiedCrop[[#This Row],[1. Identifiant interne d’exploitation agricole*]],GroupMember[1. Identifiant interne d’exploitation agricole*],0)),FALSE,TRUE))</f>
        <v/>
      </c>
      <c r="K1188" s="271" t="str">
        <f t="array" ref="K1188">IF(ISBLANK(CertifiedCrop[[#This Row],[2. Produit agricole certifié*]]),"",IF(ISERROR(MATCH(1,(#REF!=CertifiedCrop[[#This Row],[2. Produit agricole certifié*]])*(#REF!=CertifiedCrop[[#This Row],[3. Variété**]]),0)),FALSE,TRUE))</f>
        <v/>
      </c>
      <c r="L1188" s="21" t="str">
        <f t="shared" si="56"/>
        <v/>
      </c>
      <c r="M1188" s="59" t="str">
        <f t="shared" si="57"/>
        <v/>
      </c>
      <c r="N1188" s="272" t="str">
        <f t="shared" si="58"/>
        <v/>
      </c>
      <c r="O1188" s="60" t="str">
        <f t="shared" si="59"/>
        <v/>
      </c>
      <c r="P1188" s="60" t="str">
        <f t="shared" si="60"/>
        <v/>
      </c>
      <c r="Q1188" s="9" t="str">
        <f ca="1">IFERROR((VLOOKUP(A1188,GM_Table,8,FALSE)-SUMIFS(D:D,A:A,A1188,B:B,B1188,C:C,C1188)),"")</f>
        <v/>
      </c>
      <c r="R1188" s="9" t="str">
        <f ca="1">IFERROR(CONCATENATE(VLOOKUP(A1188,GM_Table,12,FALSE)," ",(VLOOKUP(A1188,GM_Table,13,FALSE))),"")</f>
        <v/>
      </c>
    </row>
    <row r="1189" spans="1:18" ht="15" x14ac:dyDescent="0.2">
      <c r="A1189" s="266"/>
      <c r="B1189" s="267"/>
      <c r="C1189" s="267"/>
      <c r="D1189" s="162"/>
      <c r="E1189" s="268"/>
      <c r="F1189" s="269"/>
      <c r="G1189" s="270"/>
      <c r="H1189" s="270"/>
      <c r="I1189" s="270"/>
      <c r="J1189" s="271" t="str">
        <f>IF(ISBLANK(CertifiedCrop[[#This Row],[1. Identifiant interne d’exploitation agricole*]]),"",IF(ISERROR(MATCH(CertifiedCrop[[#This Row],[1. Identifiant interne d’exploitation agricole*]],GroupMember[1. Identifiant interne d’exploitation agricole*],0)),FALSE,TRUE))</f>
        <v/>
      </c>
      <c r="K1189" s="271" t="str">
        <f t="array" ref="K1189">IF(ISBLANK(CertifiedCrop[[#This Row],[2. Produit agricole certifié*]]),"",IF(ISERROR(MATCH(1,(#REF!=CertifiedCrop[[#This Row],[2. Produit agricole certifié*]])*(#REF!=CertifiedCrop[[#This Row],[3. Variété**]]),0)),FALSE,TRUE))</f>
        <v/>
      </c>
      <c r="L1189" s="21" t="str">
        <f t="shared" si="56"/>
        <v/>
      </c>
      <c r="M1189" s="59" t="str">
        <f t="shared" si="57"/>
        <v/>
      </c>
      <c r="N1189" s="272" t="str">
        <f t="shared" si="58"/>
        <v/>
      </c>
      <c r="O1189" s="60" t="str">
        <f t="shared" si="59"/>
        <v/>
      </c>
      <c r="P1189" s="60" t="str">
        <f t="shared" si="60"/>
        <v/>
      </c>
      <c r="Q1189" s="9" t="str">
        <f ca="1">IFERROR((VLOOKUP(A1189,GM_Table,8,FALSE)-SUMIFS(D:D,A:A,A1189,B:B,B1189,C:C,C1189)),"")</f>
        <v/>
      </c>
      <c r="R1189" s="9" t="str">
        <f ca="1">IFERROR(CONCATENATE(VLOOKUP(A1189,GM_Table,12,FALSE)," ",(VLOOKUP(A1189,GM_Table,13,FALSE))),"")</f>
        <v/>
      </c>
    </row>
    <row r="1190" spans="1:18" ht="15" x14ac:dyDescent="0.2">
      <c r="A1190" s="266"/>
      <c r="B1190" s="267"/>
      <c r="C1190" s="267"/>
      <c r="D1190" s="162"/>
      <c r="E1190" s="268"/>
      <c r="F1190" s="269"/>
      <c r="G1190" s="270"/>
      <c r="H1190" s="270"/>
      <c r="I1190" s="270"/>
      <c r="J1190" s="271" t="str">
        <f>IF(ISBLANK(CertifiedCrop[[#This Row],[1. Identifiant interne d’exploitation agricole*]]),"",IF(ISERROR(MATCH(CertifiedCrop[[#This Row],[1. Identifiant interne d’exploitation agricole*]],GroupMember[1. Identifiant interne d’exploitation agricole*],0)),FALSE,TRUE))</f>
        <v/>
      </c>
      <c r="K1190" s="271" t="str">
        <f t="array" ref="K1190">IF(ISBLANK(CertifiedCrop[[#This Row],[2. Produit agricole certifié*]]),"",IF(ISERROR(MATCH(1,(#REF!=CertifiedCrop[[#This Row],[2. Produit agricole certifié*]])*(#REF!=CertifiedCrop[[#This Row],[3. Variété**]]),0)),FALSE,TRUE))</f>
        <v/>
      </c>
      <c r="L1190" s="21" t="str">
        <f t="shared" si="56"/>
        <v/>
      </c>
      <c r="M1190" s="59" t="str">
        <f t="shared" si="57"/>
        <v/>
      </c>
      <c r="N1190" s="272" t="str">
        <f t="shared" si="58"/>
        <v/>
      </c>
      <c r="O1190" s="60" t="str">
        <f t="shared" si="59"/>
        <v/>
      </c>
      <c r="P1190" s="60" t="str">
        <f t="shared" si="60"/>
        <v/>
      </c>
      <c r="Q1190" s="9" t="str">
        <f ca="1">IFERROR((VLOOKUP(A1190,GM_Table,8,FALSE)-SUMIFS(D:D,A:A,A1190,B:B,B1190,C:C,C1190)),"")</f>
        <v/>
      </c>
      <c r="R1190" s="9" t="str">
        <f ca="1">IFERROR(CONCATENATE(VLOOKUP(A1190,GM_Table,12,FALSE)," ",(VLOOKUP(A1190,GM_Table,13,FALSE))),"")</f>
        <v/>
      </c>
    </row>
    <row r="1191" spans="1:18" ht="15" x14ac:dyDescent="0.2">
      <c r="A1191" s="266"/>
      <c r="B1191" s="267"/>
      <c r="C1191" s="267"/>
      <c r="D1191" s="162"/>
      <c r="E1191" s="268"/>
      <c r="F1191" s="269"/>
      <c r="G1191" s="270"/>
      <c r="H1191" s="270"/>
      <c r="I1191" s="270"/>
      <c r="J1191" s="271" t="str">
        <f>IF(ISBLANK(CertifiedCrop[[#This Row],[1. Identifiant interne d’exploitation agricole*]]),"",IF(ISERROR(MATCH(CertifiedCrop[[#This Row],[1. Identifiant interne d’exploitation agricole*]],GroupMember[1. Identifiant interne d’exploitation agricole*],0)),FALSE,TRUE))</f>
        <v/>
      </c>
      <c r="K1191" s="271" t="str">
        <f t="array" ref="K1191">IF(ISBLANK(CertifiedCrop[[#This Row],[2. Produit agricole certifié*]]),"",IF(ISERROR(MATCH(1,(#REF!=CertifiedCrop[[#This Row],[2. Produit agricole certifié*]])*(#REF!=CertifiedCrop[[#This Row],[3. Variété**]]),0)),FALSE,TRUE))</f>
        <v/>
      </c>
      <c r="L1191" s="21" t="str">
        <f t="shared" si="56"/>
        <v/>
      </c>
      <c r="M1191" s="59" t="str">
        <f t="shared" si="57"/>
        <v/>
      </c>
      <c r="N1191" s="272" t="str">
        <f t="shared" si="58"/>
        <v/>
      </c>
      <c r="O1191" s="60" t="str">
        <f t="shared" si="59"/>
        <v/>
      </c>
      <c r="P1191" s="60" t="str">
        <f t="shared" si="60"/>
        <v/>
      </c>
      <c r="Q1191" s="9" t="str">
        <f ca="1">IFERROR((VLOOKUP(A1191,GM_Table,8,FALSE)-SUMIFS(D:D,A:A,A1191,B:B,B1191,C:C,C1191)),"")</f>
        <v/>
      </c>
      <c r="R1191" s="9" t="str">
        <f ca="1">IFERROR(CONCATENATE(VLOOKUP(A1191,GM_Table,12,FALSE)," ",(VLOOKUP(A1191,GM_Table,13,FALSE))),"")</f>
        <v/>
      </c>
    </row>
    <row r="1192" spans="1:18" ht="15" x14ac:dyDescent="0.2">
      <c r="A1192" s="266"/>
      <c r="B1192" s="267"/>
      <c r="C1192" s="267"/>
      <c r="D1192" s="162"/>
      <c r="E1192" s="268"/>
      <c r="F1192" s="269"/>
      <c r="G1192" s="270"/>
      <c r="H1192" s="270"/>
      <c r="I1192" s="270"/>
      <c r="J1192" s="271" t="str">
        <f>IF(ISBLANK(CertifiedCrop[[#This Row],[1. Identifiant interne d’exploitation agricole*]]),"",IF(ISERROR(MATCH(CertifiedCrop[[#This Row],[1. Identifiant interne d’exploitation agricole*]],GroupMember[1. Identifiant interne d’exploitation agricole*],0)),FALSE,TRUE))</f>
        <v/>
      </c>
      <c r="K1192" s="271" t="str">
        <f t="array" ref="K1192">IF(ISBLANK(CertifiedCrop[[#This Row],[2. Produit agricole certifié*]]),"",IF(ISERROR(MATCH(1,(#REF!=CertifiedCrop[[#This Row],[2. Produit agricole certifié*]])*(#REF!=CertifiedCrop[[#This Row],[3. Variété**]]),0)),FALSE,TRUE))</f>
        <v/>
      </c>
      <c r="L1192" s="21" t="str">
        <f t="shared" si="56"/>
        <v/>
      </c>
      <c r="M1192" s="59" t="str">
        <f t="shared" si="57"/>
        <v/>
      </c>
      <c r="N1192" s="272" t="str">
        <f t="shared" si="58"/>
        <v/>
      </c>
      <c r="O1192" s="60" t="str">
        <f t="shared" si="59"/>
        <v/>
      </c>
      <c r="P1192" s="60" t="str">
        <f t="shared" si="60"/>
        <v/>
      </c>
      <c r="Q1192" s="9" t="str">
        <f ca="1">IFERROR((VLOOKUP(A1192,GM_Table,8,FALSE)-SUMIFS(D:D,A:A,A1192,B:B,B1192,C:C,C1192)),"")</f>
        <v/>
      </c>
      <c r="R1192" s="9" t="str">
        <f ca="1">IFERROR(CONCATENATE(VLOOKUP(A1192,GM_Table,12,FALSE)," ",(VLOOKUP(A1192,GM_Table,13,FALSE))),"")</f>
        <v/>
      </c>
    </row>
    <row r="1193" spans="1:18" ht="15" x14ac:dyDescent="0.2">
      <c r="A1193" s="266"/>
      <c r="B1193" s="267"/>
      <c r="C1193" s="267"/>
      <c r="D1193" s="162"/>
      <c r="E1193" s="268"/>
      <c r="F1193" s="269"/>
      <c r="G1193" s="270"/>
      <c r="H1193" s="270"/>
      <c r="I1193" s="270"/>
      <c r="J1193" s="271" t="str">
        <f>IF(ISBLANK(CertifiedCrop[[#This Row],[1. Identifiant interne d’exploitation agricole*]]),"",IF(ISERROR(MATCH(CertifiedCrop[[#This Row],[1. Identifiant interne d’exploitation agricole*]],GroupMember[1. Identifiant interne d’exploitation agricole*],0)),FALSE,TRUE))</f>
        <v/>
      </c>
      <c r="K1193" s="271" t="str">
        <f t="array" ref="K1193">IF(ISBLANK(CertifiedCrop[[#This Row],[2. Produit agricole certifié*]]),"",IF(ISERROR(MATCH(1,(#REF!=CertifiedCrop[[#This Row],[2. Produit agricole certifié*]])*(#REF!=CertifiedCrop[[#This Row],[3. Variété**]]),0)),FALSE,TRUE))</f>
        <v/>
      </c>
      <c r="L1193" s="21" t="str">
        <f t="shared" si="56"/>
        <v/>
      </c>
      <c r="M1193" s="59" t="str">
        <f t="shared" si="57"/>
        <v/>
      </c>
      <c r="N1193" s="272" t="str">
        <f t="shared" si="58"/>
        <v/>
      </c>
      <c r="O1193" s="60" t="str">
        <f t="shared" si="59"/>
        <v/>
      </c>
      <c r="P1193" s="60" t="str">
        <f t="shared" si="60"/>
        <v/>
      </c>
      <c r="Q1193" s="9" t="str">
        <f ca="1">IFERROR((VLOOKUP(A1193,GM_Table,8,FALSE)-SUMIFS(D:D,A:A,A1193,B:B,B1193,C:C,C1193)),"")</f>
        <v/>
      </c>
      <c r="R1193" s="9" t="str">
        <f ca="1">IFERROR(CONCATENATE(VLOOKUP(A1193,GM_Table,12,FALSE)," ",(VLOOKUP(A1193,GM_Table,13,FALSE))),"")</f>
        <v/>
      </c>
    </row>
    <row r="1194" spans="1:18" ht="15" x14ac:dyDescent="0.2">
      <c r="A1194" s="266"/>
      <c r="B1194" s="267"/>
      <c r="C1194" s="267"/>
      <c r="D1194" s="162"/>
      <c r="E1194" s="268"/>
      <c r="F1194" s="269"/>
      <c r="G1194" s="270"/>
      <c r="H1194" s="270"/>
      <c r="I1194" s="270"/>
      <c r="J1194" s="271" t="str">
        <f>IF(ISBLANK(CertifiedCrop[[#This Row],[1. Identifiant interne d’exploitation agricole*]]),"",IF(ISERROR(MATCH(CertifiedCrop[[#This Row],[1. Identifiant interne d’exploitation agricole*]],GroupMember[1. Identifiant interne d’exploitation agricole*],0)),FALSE,TRUE))</f>
        <v/>
      </c>
      <c r="K1194" s="271" t="str">
        <f t="array" ref="K1194">IF(ISBLANK(CertifiedCrop[[#This Row],[2. Produit agricole certifié*]]),"",IF(ISERROR(MATCH(1,(#REF!=CertifiedCrop[[#This Row],[2. Produit agricole certifié*]])*(#REF!=CertifiedCrop[[#This Row],[3. Variété**]]),0)),FALSE,TRUE))</f>
        <v/>
      </c>
      <c r="L1194" s="21" t="str">
        <f t="shared" si="56"/>
        <v/>
      </c>
      <c r="M1194" s="59" t="str">
        <f t="shared" si="57"/>
        <v/>
      </c>
      <c r="N1194" s="272" t="str">
        <f t="shared" si="58"/>
        <v/>
      </c>
      <c r="O1194" s="60" t="str">
        <f t="shared" si="59"/>
        <v/>
      </c>
      <c r="P1194" s="60" t="str">
        <f t="shared" si="60"/>
        <v/>
      </c>
      <c r="Q1194" s="9" t="str">
        <f ca="1">IFERROR((VLOOKUP(A1194,GM_Table,8,FALSE)-SUMIFS(D:D,A:A,A1194,B:B,B1194,C:C,C1194)),"")</f>
        <v/>
      </c>
      <c r="R1194" s="9" t="str">
        <f ca="1">IFERROR(CONCATENATE(VLOOKUP(A1194,GM_Table,12,FALSE)," ",(VLOOKUP(A1194,GM_Table,13,FALSE))),"")</f>
        <v/>
      </c>
    </row>
    <row r="1195" spans="1:18" ht="15" x14ac:dyDescent="0.2">
      <c r="A1195" s="266"/>
      <c r="B1195" s="267"/>
      <c r="C1195" s="267"/>
      <c r="D1195" s="162"/>
      <c r="E1195" s="268"/>
      <c r="F1195" s="269"/>
      <c r="G1195" s="270"/>
      <c r="H1195" s="270"/>
      <c r="I1195" s="270"/>
      <c r="J1195" s="271" t="str">
        <f>IF(ISBLANK(CertifiedCrop[[#This Row],[1. Identifiant interne d’exploitation agricole*]]),"",IF(ISERROR(MATCH(CertifiedCrop[[#This Row],[1. Identifiant interne d’exploitation agricole*]],GroupMember[1. Identifiant interne d’exploitation agricole*],0)),FALSE,TRUE))</f>
        <v/>
      </c>
      <c r="K1195" s="271" t="str">
        <f t="array" ref="K1195">IF(ISBLANK(CertifiedCrop[[#This Row],[2. Produit agricole certifié*]]),"",IF(ISERROR(MATCH(1,(#REF!=CertifiedCrop[[#This Row],[2. Produit agricole certifié*]])*(#REF!=CertifiedCrop[[#This Row],[3. Variété**]]),0)),FALSE,TRUE))</f>
        <v/>
      </c>
      <c r="L1195" s="21" t="str">
        <f t="shared" si="56"/>
        <v/>
      </c>
      <c r="M1195" s="59" t="str">
        <f t="shared" si="57"/>
        <v/>
      </c>
      <c r="N1195" s="272" t="str">
        <f t="shared" si="58"/>
        <v/>
      </c>
      <c r="O1195" s="60" t="str">
        <f t="shared" si="59"/>
        <v/>
      </c>
      <c r="P1195" s="60" t="str">
        <f t="shared" si="60"/>
        <v/>
      </c>
      <c r="Q1195" s="9" t="str">
        <f ca="1">IFERROR((VLOOKUP(A1195,GM_Table,8,FALSE)-SUMIFS(D:D,A:A,A1195,B:B,B1195,C:C,C1195)),"")</f>
        <v/>
      </c>
      <c r="R1195" s="9" t="str">
        <f ca="1">IFERROR(CONCATENATE(VLOOKUP(A1195,GM_Table,12,FALSE)," ",(VLOOKUP(A1195,GM_Table,13,FALSE))),"")</f>
        <v/>
      </c>
    </row>
    <row r="1196" spans="1:18" ht="15" x14ac:dyDescent="0.2">
      <c r="A1196" s="266"/>
      <c r="B1196" s="267"/>
      <c r="C1196" s="267"/>
      <c r="D1196" s="162"/>
      <c r="E1196" s="268"/>
      <c r="F1196" s="269"/>
      <c r="G1196" s="270"/>
      <c r="H1196" s="270"/>
      <c r="I1196" s="270"/>
      <c r="J1196" s="271" t="str">
        <f>IF(ISBLANK(CertifiedCrop[[#This Row],[1. Identifiant interne d’exploitation agricole*]]),"",IF(ISERROR(MATCH(CertifiedCrop[[#This Row],[1. Identifiant interne d’exploitation agricole*]],GroupMember[1. Identifiant interne d’exploitation agricole*],0)),FALSE,TRUE))</f>
        <v/>
      </c>
      <c r="K1196" s="271" t="str">
        <f t="array" ref="K1196">IF(ISBLANK(CertifiedCrop[[#This Row],[2. Produit agricole certifié*]]),"",IF(ISERROR(MATCH(1,(#REF!=CertifiedCrop[[#This Row],[2. Produit agricole certifié*]])*(#REF!=CertifiedCrop[[#This Row],[3. Variété**]]),0)),FALSE,TRUE))</f>
        <v/>
      </c>
      <c r="L1196" s="21" t="str">
        <f t="shared" si="56"/>
        <v/>
      </c>
      <c r="M1196" s="59" t="str">
        <f t="shared" si="57"/>
        <v/>
      </c>
      <c r="N1196" s="272" t="str">
        <f t="shared" si="58"/>
        <v/>
      </c>
      <c r="O1196" s="60" t="str">
        <f t="shared" si="59"/>
        <v/>
      </c>
      <c r="P1196" s="60" t="str">
        <f t="shared" si="60"/>
        <v/>
      </c>
      <c r="Q1196" s="9" t="str">
        <f ca="1">IFERROR((VLOOKUP(A1196,GM_Table,8,FALSE)-SUMIFS(D:D,A:A,A1196,B:B,B1196,C:C,C1196)),"")</f>
        <v/>
      </c>
      <c r="R1196" s="9" t="str">
        <f ca="1">IFERROR(CONCATENATE(VLOOKUP(A1196,GM_Table,12,FALSE)," ",(VLOOKUP(A1196,GM_Table,13,FALSE))),"")</f>
        <v/>
      </c>
    </row>
    <row r="1197" spans="1:18" ht="15" x14ac:dyDescent="0.2">
      <c r="A1197" s="266"/>
      <c r="B1197" s="267"/>
      <c r="C1197" s="267"/>
      <c r="D1197" s="162"/>
      <c r="E1197" s="268"/>
      <c r="F1197" s="269"/>
      <c r="G1197" s="270"/>
      <c r="H1197" s="270"/>
      <c r="I1197" s="270"/>
      <c r="J1197" s="271" t="str">
        <f>IF(ISBLANK(CertifiedCrop[[#This Row],[1. Identifiant interne d’exploitation agricole*]]),"",IF(ISERROR(MATCH(CertifiedCrop[[#This Row],[1. Identifiant interne d’exploitation agricole*]],GroupMember[1. Identifiant interne d’exploitation agricole*],0)),FALSE,TRUE))</f>
        <v/>
      </c>
      <c r="K1197" s="271" t="str">
        <f t="array" ref="K1197">IF(ISBLANK(CertifiedCrop[[#This Row],[2. Produit agricole certifié*]]),"",IF(ISERROR(MATCH(1,(#REF!=CertifiedCrop[[#This Row],[2. Produit agricole certifié*]])*(#REF!=CertifiedCrop[[#This Row],[3. Variété**]]),0)),FALSE,TRUE))</f>
        <v/>
      </c>
      <c r="L1197" s="21" t="str">
        <f t="shared" si="56"/>
        <v/>
      </c>
      <c r="M1197" s="59" t="str">
        <f t="shared" si="57"/>
        <v/>
      </c>
      <c r="N1197" s="272" t="str">
        <f t="shared" si="58"/>
        <v/>
      </c>
      <c r="O1197" s="60" t="str">
        <f t="shared" si="59"/>
        <v/>
      </c>
      <c r="P1197" s="60" t="str">
        <f t="shared" si="60"/>
        <v/>
      </c>
      <c r="Q1197" s="9" t="str">
        <f ca="1">IFERROR((VLOOKUP(A1197,GM_Table,8,FALSE)-SUMIFS(D:D,A:A,A1197,B:B,B1197,C:C,C1197)),"")</f>
        <v/>
      </c>
      <c r="R1197" s="9" t="str">
        <f ca="1">IFERROR(CONCATENATE(VLOOKUP(A1197,GM_Table,12,FALSE)," ",(VLOOKUP(A1197,GM_Table,13,FALSE))),"")</f>
        <v/>
      </c>
    </row>
    <row r="1198" spans="1:18" ht="15" x14ac:dyDescent="0.2">
      <c r="A1198" s="266"/>
      <c r="B1198" s="267"/>
      <c r="C1198" s="267"/>
      <c r="D1198" s="162"/>
      <c r="E1198" s="268"/>
      <c r="F1198" s="269"/>
      <c r="G1198" s="270"/>
      <c r="H1198" s="270"/>
      <c r="I1198" s="270"/>
      <c r="J1198" s="271" t="str">
        <f>IF(ISBLANK(CertifiedCrop[[#This Row],[1. Identifiant interne d’exploitation agricole*]]),"",IF(ISERROR(MATCH(CertifiedCrop[[#This Row],[1. Identifiant interne d’exploitation agricole*]],GroupMember[1. Identifiant interne d’exploitation agricole*],0)),FALSE,TRUE))</f>
        <v/>
      </c>
      <c r="K1198" s="271" t="str">
        <f t="array" ref="K1198">IF(ISBLANK(CertifiedCrop[[#This Row],[2. Produit agricole certifié*]]),"",IF(ISERROR(MATCH(1,(#REF!=CertifiedCrop[[#This Row],[2. Produit agricole certifié*]])*(#REF!=CertifiedCrop[[#This Row],[3. Variété**]]),0)),FALSE,TRUE))</f>
        <v/>
      </c>
      <c r="L1198" s="21" t="str">
        <f t="shared" si="56"/>
        <v/>
      </c>
      <c r="M1198" s="59" t="str">
        <f t="shared" si="57"/>
        <v/>
      </c>
      <c r="N1198" s="272" t="str">
        <f t="shared" si="58"/>
        <v/>
      </c>
      <c r="O1198" s="60" t="str">
        <f t="shared" si="59"/>
        <v/>
      </c>
      <c r="P1198" s="60" t="str">
        <f t="shared" si="60"/>
        <v/>
      </c>
      <c r="Q1198" s="9" t="str">
        <f ca="1">IFERROR((VLOOKUP(A1198,GM_Table,8,FALSE)-SUMIFS(D:D,A:A,A1198,B:B,B1198,C:C,C1198)),"")</f>
        <v/>
      </c>
      <c r="R1198" s="9" t="str">
        <f ca="1">IFERROR(CONCATENATE(VLOOKUP(A1198,GM_Table,12,FALSE)," ",(VLOOKUP(A1198,GM_Table,13,FALSE))),"")</f>
        <v/>
      </c>
    </row>
    <row r="1199" spans="1:18" ht="15" x14ac:dyDescent="0.2">
      <c r="A1199" s="266"/>
      <c r="B1199" s="267"/>
      <c r="C1199" s="267"/>
      <c r="D1199" s="162"/>
      <c r="E1199" s="268"/>
      <c r="F1199" s="269"/>
      <c r="G1199" s="270"/>
      <c r="H1199" s="270"/>
      <c r="I1199" s="270"/>
      <c r="J1199" s="271" t="str">
        <f>IF(ISBLANK(CertifiedCrop[[#This Row],[1. Identifiant interne d’exploitation agricole*]]),"",IF(ISERROR(MATCH(CertifiedCrop[[#This Row],[1. Identifiant interne d’exploitation agricole*]],GroupMember[1. Identifiant interne d’exploitation agricole*],0)),FALSE,TRUE))</f>
        <v/>
      </c>
      <c r="K1199" s="271" t="str">
        <f t="array" ref="K1199">IF(ISBLANK(CertifiedCrop[[#This Row],[2. Produit agricole certifié*]]),"",IF(ISERROR(MATCH(1,(#REF!=CertifiedCrop[[#This Row],[2. Produit agricole certifié*]])*(#REF!=CertifiedCrop[[#This Row],[3. Variété**]]),0)),FALSE,TRUE))</f>
        <v/>
      </c>
      <c r="L1199" s="21" t="str">
        <f t="shared" si="56"/>
        <v/>
      </c>
      <c r="M1199" s="59" t="str">
        <f t="shared" si="57"/>
        <v/>
      </c>
      <c r="N1199" s="272" t="str">
        <f t="shared" si="58"/>
        <v/>
      </c>
      <c r="O1199" s="60" t="str">
        <f t="shared" si="59"/>
        <v/>
      </c>
      <c r="P1199" s="60" t="str">
        <f t="shared" si="60"/>
        <v/>
      </c>
      <c r="Q1199" s="9" t="str">
        <f ca="1">IFERROR((VLOOKUP(A1199,GM_Table,8,FALSE)-SUMIFS(D:D,A:A,A1199,B:B,B1199,C:C,C1199)),"")</f>
        <v/>
      </c>
      <c r="R1199" s="9" t="str">
        <f ca="1">IFERROR(CONCATENATE(VLOOKUP(A1199,GM_Table,12,FALSE)," ",(VLOOKUP(A1199,GM_Table,13,FALSE))),"")</f>
        <v/>
      </c>
    </row>
    <row r="1200" spans="1:18" ht="15" x14ac:dyDescent="0.2">
      <c r="A1200" s="266"/>
      <c r="B1200" s="267"/>
      <c r="C1200" s="267"/>
      <c r="D1200" s="162"/>
      <c r="E1200" s="268"/>
      <c r="F1200" s="269"/>
      <c r="G1200" s="270"/>
      <c r="H1200" s="270"/>
      <c r="I1200" s="270"/>
      <c r="J1200" s="271" t="str">
        <f>IF(ISBLANK(CertifiedCrop[[#This Row],[1. Identifiant interne d’exploitation agricole*]]),"",IF(ISERROR(MATCH(CertifiedCrop[[#This Row],[1. Identifiant interne d’exploitation agricole*]],GroupMember[1. Identifiant interne d’exploitation agricole*],0)),FALSE,TRUE))</f>
        <v/>
      </c>
      <c r="K1200" s="271" t="str">
        <f t="array" ref="K1200">IF(ISBLANK(CertifiedCrop[[#This Row],[2. Produit agricole certifié*]]),"",IF(ISERROR(MATCH(1,(#REF!=CertifiedCrop[[#This Row],[2. Produit agricole certifié*]])*(#REF!=CertifiedCrop[[#This Row],[3. Variété**]]),0)),FALSE,TRUE))</f>
        <v/>
      </c>
      <c r="L1200" s="21" t="str">
        <f t="shared" si="56"/>
        <v/>
      </c>
      <c r="M1200" s="59" t="str">
        <f t="shared" si="57"/>
        <v/>
      </c>
      <c r="N1200" s="272" t="str">
        <f t="shared" si="58"/>
        <v/>
      </c>
      <c r="O1200" s="60" t="str">
        <f t="shared" si="59"/>
        <v/>
      </c>
      <c r="P1200" s="60" t="str">
        <f t="shared" si="60"/>
        <v/>
      </c>
      <c r="Q1200" s="9" t="str">
        <f ca="1">IFERROR((VLOOKUP(A1200,GM_Table,8,FALSE)-SUMIFS(D:D,A:A,A1200,B:B,B1200,C:C,C1200)),"")</f>
        <v/>
      </c>
      <c r="R1200" s="9" t="str">
        <f ca="1">IFERROR(CONCATENATE(VLOOKUP(A1200,GM_Table,12,FALSE)," ",(VLOOKUP(A1200,GM_Table,13,FALSE))),"")</f>
        <v/>
      </c>
    </row>
    <row r="1201" spans="1:18" ht="15" x14ac:dyDescent="0.2">
      <c r="A1201" s="266"/>
      <c r="B1201" s="267"/>
      <c r="C1201" s="267"/>
      <c r="D1201" s="162"/>
      <c r="E1201" s="268"/>
      <c r="F1201" s="269"/>
      <c r="G1201" s="270"/>
      <c r="H1201" s="270"/>
      <c r="I1201" s="270"/>
      <c r="J1201" s="271" t="str">
        <f>IF(ISBLANK(CertifiedCrop[[#This Row],[1. Identifiant interne d’exploitation agricole*]]),"",IF(ISERROR(MATCH(CertifiedCrop[[#This Row],[1. Identifiant interne d’exploitation agricole*]],GroupMember[1. Identifiant interne d’exploitation agricole*],0)),FALSE,TRUE))</f>
        <v/>
      </c>
      <c r="K1201" s="271" t="str">
        <f t="array" ref="K1201">IF(ISBLANK(CertifiedCrop[[#This Row],[2. Produit agricole certifié*]]),"",IF(ISERROR(MATCH(1,(#REF!=CertifiedCrop[[#This Row],[2. Produit agricole certifié*]])*(#REF!=CertifiedCrop[[#This Row],[3. Variété**]]),0)),FALSE,TRUE))</f>
        <v/>
      </c>
      <c r="L1201" s="21" t="str">
        <f t="shared" si="56"/>
        <v/>
      </c>
      <c r="M1201" s="59" t="str">
        <f t="shared" si="57"/>
        <v/>
      </c>
      <c r="N1201" s="272" t="str">
        <f t="shared" si="58"/>
        <v/>
      </c>
      <c r="O1201" s="60" t="str">
        <f t="shared" si="59"/>
        <v/>
      </c>
      <c r="P1201" s="60" t="str">
        <f t="shared" si="60"/>
        <v/>
      </c>
      <c r="Q1201" s="9" t="str">
        <f ca="1">IFERROR((VLOOKUP(A1201,GM_Table,8,FALSE)-SUMIFS(D:D,A:A,A1201,B:B,B1201,C:C,C1201)),"")</f>
        <v/>
      </c>
      <c r="R1201" s="9" t="str">
        <f ca="1">IFERROR(CONCATENATE(VLOOKUP(A1201,GM_Table,12,FALSE)," ",(VLOOKUP(A1201,GM_Table,13,FALSE))),"")</f>
        <v/>
      </c>
    </row>
    <row r="1202" spans="1:18" ht="15" x14ac:dyDescent="0.2">
      <c r="A1202" s="266"/>
      <c r="B1202" s="267"/>
      <c r="C1202" s="267"/>
      <c r="D1202" s="162"/>
      <c r="E1202" s="268"/>
      <c r="F1202" s="269"/>
      <c r="G1202" s="270"/>
      <c r="H1202" s="270"/>
      <c r="I1202" s="270"/>
      <c r="J1202" s="271" t="str">
        <f>IF(ISBLANK(CertifiedCrop[[#This Row],[1. Identifiant interne d’exploitation agricole*]]),"",IF(ISERROR(MATCH(CertifiedCrop[[#This Row],[1. Identifiant interne d’exploitation agricole*]],GroupMember[1. Identifiant interne d’exploitation agricole*],0)),FALSE,TRUE))</f>
        <v/>
      </c>
      <c r="K1202" s="271" t="str">
        <f t="array" ref="K1202">IF(ISBLANK(CertifiedCrop[[#This Row],[2. Produit agricole certifié*]]),"",IF(ISERROR(MATCH(1,(#REF!=CertifiedCrop[[#This Row],[2. Produit agricole certifié*]])*(#REF!=CertifiedCrop[[#This Row],[3. Variété**]]),0)),FALSE,TRUE))</f>
        <v/>
      </c>
      <c r="L1202" s="21" t="str">
        <f t="shared" si="56"/>
        <v/>
      </c>
      <c r="M1202" s="59" t="str">
        <f t="shared" si="57"/>
        <v/>
      </c>
      <c r="N1202" s="272" t="str">
        <f t="shared" si="58"/>
        <v/>
      </c>
      <c r="O1202" s="60" t="str">
        <f t="shared" si="59"/>
        <v/>
      </c>
      <c r="P1202" s="60" t="str">
        <f t="shared" si="60"/>
        <v/>
      </c>
      <c r="Q1202" s="9" t="str">
        <f ca="1">IFERROR((VLOOKUP(A1202,GM_Table,8,FALSE)-SUMIFS(D:D,A:A,A1202,B:B,B1202,C:C,C1202)),"")</f>
        <v/>
      </c>
      <c r="R1202" s="9" t="str">
        <f ca="1">IFERROR(CONCATENATE(VLOOKUP(A1202,GM_Table,12,FALSE)," ",(VLOOKUP(A1202,GM_Table,13,FALSE))),"")</f>
        <v/>
      </c>
    </row>
    <row r="1203" spans="1:18" ht="15" x14ac:dyDescent="0.2">
      <c r="A1203" s="266"/>
      <c r="B1203" s="267"/>
      <c r="C1203" s="267"/>
      <c r="D1203" s="162"/>
      <c r="E1203" s="268"/>
      <c r="F1203" s="269"/>
      <c r="G1203" s="270"/>
      <c r="H1203" s="270"/>
      <c r="I1203" s="270"/>
      <c r="J1203" s="271" t="str">
        <f>IF(ISBLANK(CertifiedCrop[[#This Row],[1. Identifiant interne d’exploitation agricole*]]),"",IF(ISERROR(MATCH(CertifiedCrop[[#This Row],[1. Identifiant interne d’exploitation agricole*]],GroupMember[1. Identifiant interne d’exploitation agricole*],0)),FALSE,TRUE))</f>
        <v/>
      </c>
      <c r="K1203" s="271" t="str">
        <f t="array" ref="K1203">IF(ISBLANK(CertifiedCrop[[#This Row],[2. Produit agricole certifié*]]),"",IF(ISERROR(MATCH(1,(#REF!=CertifiedCrop[[#This Row],[2. Produit agricole certifié*]])*(#REF!=CertifiedCrop[[#This Row],[3. Variété**]]),0)),FALSE,TRUE))</f>
        <v/>
      </c>
      <c r="L1203" s="21" t="str">
        <f t="shared" si="56"/>
        <v/>
      </c>
      <c r="M1203" s="59" t="str">
        <f t="shared" si="57"/>
        <v/>
      </c>
      <c r="N1203" s="272" t="str">
        <f t="shared" si="58"/>
        <v/>
      </c>
      <c r="O1203" s="60" t="str">
        <f t="shared" si="59"/>
        <v/>
      </c>
      <c r="P1203" s="60" t="str">
        <f t="shared" si="60"/>
        <v/>
      </c>
      <c r="Q1203" s="9" t="str">
        <f ca="1">IFERROR((VLOOKUP(A1203,GM_Table,8,FALSE)-SUMIFS(D:D,A:A,A1203,B:B,B1203,C:C,C1203)),"")</f>
        <v/>
      </c>
      <c r="R1203" s="9" t="str">
        <f ca="1">IFERROR(CONCATENATE(VLOOKUP(A1203,GM_Table,12,FALSE)," ",(VLOOKUP(A1203,GM_Table,13,FALSE))),"")</f>
        <v/>
      </c>
    </row>
    <row r="1204" spans="1:18" ht="15" x14ac:dyDescent="0.2">
      <c r="A1204" s="266"/>
      <c r="B1204" s="267"/>
      <c r="C1204" s="267"/>
      <c r="D1204" s="162"/>
      <c r="E1204" s="268"/>
      <c r="F1204" s="269"/>
      <c r="G1204" s="270"/>
      <c r="H1204" s="270"/>
      <c r="I1204" s="270"/>
      <c r="J1204" s="271" t="str">
        <f>IF(ISBLANK(CertifiedCrop[[#This Row],[1. Identifiant interne d’exploitation agricole*]]),"",IF(ISERROR(MATCH(CertifiedCrop[[#This Row],[1. Identifiant interne d’exploitation agricole*]],GroupMember[1. Identifiant interne d’exploitation agricole*],0)),FALSE,TRUE))</f>
        <v/>
      </c>
      <c r="K1204" s="271" t="str">
        <f t="array" ref="K1204">IF(ISBLANK(CertifiedCrop[[#This Row],[2. Produit agricole certifié*]]),"",IF(ISERROR(MATCH(1,(#REF!=CertifiedCrop[[#This Row],[2. Produit agricole certifié*]])*(#REF!=CertifiedCrop[[#This Row],[3. Variété**]]),0)),FALSE,TRUE))</f>
        <v/>
      </c>
      <c r="L1204" s="21" t="str">
        <f t="shared" si="56"/>
        <v/>
      </c>
      <c r="M1204" s="59" t="str">
        <f t="shared" si="57"/>
        <v/>
      </c>
      <c r="N1204" s="272" t="str">
        <f t="shared" si="58"/>
        <v/>
      </c>
      <c r="O1204" s="60" t="str">
        <f t="shared" si="59"/>
        <v/>
      </c>
      <c r="P1204" s="60" t="str">
        <f t="shared" si="60"/>
        <v/>
      </c>
      <c r="Q1204" s="9" t="str">
        <f ca="1">IFERROR((VLOOKUP(A1204,GM_Table,8,FALSE)-SUMIFS(D:D,A:A,A1204,B:B,B1204,C:C,C1204)),"")</f>
        <v/>
      </c>
      <c r="R1204" s="9" t="str">
        <f ca="1">IFERROR(CONCATENATE(VLOOKUP(A1204,GM_Table,12,FALSE)," ",(VLOOKUP(A1204,GM_Table,13,FALSE))),"")</f>
        <v/>
      </c>
    </row>
    <row r="1205" spans="1:18" ht="15" x14ac:dyDescent="0.2">
      <c r="A1205" s="266"/>
      <c r="B1205" s="267"/>
      <c r="C1205" s="267"/>
      <c r="D1205" s="162"/>
      <c r="E1205" s="268"/>
      <c r="F1205" s="269"/>
      <c r="G1205" s="270"/>
      <c r="H1205" s="270"/>
      <c r="I1205" s="270"/>
      <c r="J1205" s="271" t="str">
        <f>IF(ISBLANK(CertifiedCrop[[#This Row],[1. Identifiant interne d’exploitation agricole*]]),"",IF(ISERROR(MATCH(CertifiedCrop[[#This Row],[1. Identifiant interne d’exploitation agricole*]],GroupMember[1. Identifiant interne d’exploitation agricole*],0)),FALSE,TRUE))</f>
        <v/>
      </c>
      <c r="K1205" s="271" t="str">
        <f t="array" ref="K1205">IF(ISBLANK(CertifiedCrop[[#This Row],[2. Produit agricole certifié*]]),"",IF(ISERROR(MATCH(1,(#REF!=CertifiedCrop[[#This Row],[2. Produit agricole certifié*]])*(#REF!=CertifiedCrop[[#This Row],[3. Variété**]]),0)),FALSE,TRUE))</f>
        <v/>
      </c>
      <c r="L1205" s="21" t="str">
        <f t="shared" si="56"/>
        <v/>
      </c>
      <c r="M1205" s="59" t="str">
        <f t="shared" si="57"/>
        <v/>
      </c>
      <c r="N1205" s="272" t="str">
        <f t="shared" si="58"/>
        <v/>
      </c>
      <c r="O1205" s="60" t="str">
        <f t="shared" si="59"/>
        <v/>
      </c>
      <c r="P1205" s="60" t="str">
        <f t="shared" si="60"/>
        <v/>
      </c>
      <c r="Q1205" s="9" t="str">
        <f ca="1">IFERROR((VLOOKUP(A1205,GM_Table,8,FALSE)-SUMIFS(D:D,A:A,A1205,B:B,B1205,C:C,C1205)),"")</f>
        <v/>
      </c>
      <c r="R1205" s="9" t="str">
        <f ca="1">IFERROR(CONCATENATE(VLOOKUP(A1205,GM_Table,12,FALSE)," ",(VLOOKUP(A1205,GM_Table,13,FALSE))),"")</f>
        <v/>
      </c>
    </row>
    <row r="1206" spans="1:18" ht="15" x14ac:dyDescent="0.2">
      <c r="A1206" s="266"/>
      <c r="B1206" s="267"/>
      <c r="C1206" s="267"/>
      <c r="D1206" s="162"/>
      <c r="E1206" s="268"/>
      <c r="F1206" s="269"/>
      <c r="G1206" s="270"/>
      <c r="H1206" s="270"/>
      <c r="I1206" s="270"/>
      <c r="J1206" s="271" t="str">
        <f>IF(ISBLANK(CertifiedCrop[[#This Row],[1. Identifiant interne d’exploitation agricole*]]),"",IF(ISERROR(MATCH(CertifiedCrop[[#This Row],[1. Identifiant interne d’exploitation agricole*]],GroupMember[1. Identifiant interne d’exploitation agricole*],0)),FALSE,TRUE))</f>
        <v/>
      </c>
      <c r="K1206" s="271" t="str">
        <f t="array" ref="K1206">IF(ISBLANK(CertifiedCrop[[#This Row],[2. Produit agricole certifié*]]),"",IF(ISERROR(MATCH(1,(#REF!=CertifiedCrop[[#This Row],[2. Produit agricole certifié*]])*(#REF!=CertifiedCrop[[#This Row],[3. Variété**]]),0)),FALSE,TRUE))</f>
        <v/>
      </c>
      <c r="L1206" s="21" t="str">
        <f t="shared" si="56"/>
        <v/>
      </c>
      <c r="M1206" s="59" t="str">
        <f t="shared" si="57"/>
        <v/>
      </c>
      <c r="N1206" s="272" t="str">
        <f t="shared" si="58"/>
        <v/>
      </c>
      <c r="O1206" s="60" t="str">
        <f t="shared" si="59"/>
        <v/>
      </c>
      <c r="P1206" s="60" t="str">
        <f t="shared" si="60"/>
        <v/>
      </c>
      <c r="Q1206" s="9" t="str">
        <f ca="1">IFERROR((VLOOKUP(A1206,GM_Table,8,FALSE)-SUMIFS(D:D,A:A,A1206,B:B,B1206,C:C,C1206)),"")</f>
        <v/>
      </c>
      <c r="R1206" s="9" t="str">
        <f ca="1">IFERROR(CONCATENATE(VLOOKUP(A1206,GM_Table,12,FALSE)," ",(VLOOKUP(A1206,GM_Table,13,FALSE))),"")</f>
        <v/>
      </c>
    </row>
    <row r="1207" spans="1:18" ht="15" x14ac:dyDescent="0.2">
      <c r="A1207" s="266"/>
      <c r="B1207" s="267"/>
      <c r="C1207" s="267"/>
      <c r="D1207" s="162"/>
      <c r="E1207" s="268"/>
      <c r="F1207" s="269"/>
      <c r="G1207" s="270"/>
      <c r="H1207" s="270"/>
      <c r="I1207" s="270"/>
      <c r="J1207" s="271" t="str">
        <f>IF(ISBLANK(CertifiedCrop[[#This Row],[1. Identifiant interne d’exploitation agricole*]]),"",IF(ISERROR(MATCH(CertifiedCrop[[#This Row],[1. Identifiant interne d’exploitation agricole*]],GroupMember[1. Identifiant interne d’exploitation agricole*],0)),FALSE,TRUE))</f>
        <v/>
      </c>
      <c r="K1207" s="271" t="str">
        <f t="array" ref="K1207">IF(ISBLANK(CertifiedCrop[[#This Row],[2. Produit agricole certifié*]]),"",IF(ISERROR(MATCH(1,(#REF!=CertifiedCrop[[#This Row],[2. Produit agricole certifié*]])*(#REF!=CertifiedCrop[[#This Row],[3. Variété**]]),0)),FALSE,TRUE))</f>
        <v/>
      </c>
      <c r="L1207" s="21" t="str">
        <f t="shared" si="56"/>
        <v/>
      </c>
      <c r="M1207" s="59" t="str">
        <f t="shared" si="57"/>
        <v/>
      </c>
      <c r="N1207" s="272" t="str">
        <f t="shared" si="58"/>
        <v/>
      </c>
      <c r="O1207" s="60" t="str">
        <f t="shared" si="59"/>
        <v/>
      </c>
      <c r="P1207" s="60" t="str">
        <f t="shared" si="60"/>
        <v/>
      </c>
      <c r="Q1207" s="9" t="str">
        <f ca="1">IFERROR((VLOOKUP(A1207,GM_Table,8,FALSE)-SUMIFS(D:D,A:A,A1207,B:B,B1207,C:C,C1207)),"")</f>
        <v/>
      </c>
      <c r="R1207" s="9" t="str">
        <f ca="1">IFERROR(CONCATENATE(VLOOKUP(A1207,GM_Table,12,FALSE)," ",(VLOOKUP(A1207,GM_Table,13,FALSE))),"")</f>
        <v/>
      </c>
    </row>
    <row r="1208" spans="1:18" ht="15" x14ac:dyDescent="0.2">
      <c r="A1208" s="266"/>
      <c r="B1208" s="267"/>
      <c r="C1208" s="267"/>
      <c r="D1208" s="162"/>
      <c r="E1208" s="268"/>
      <c r="F1208" s="269"/>
      <c r="G1208" s="270"/>
      <c r="H1208" s="270"/>
      <c r="I1208" s="270"/>
      <c r="J1208" s="271" t="str">
        <f>IF(ISBLANK(CertifiedCrop[[#This Row],[1. Identifiant interne d’exploitation agricole*]]),"",IF(ISERROR(MATCH(CertifiedCrop[[#This Row],[1. Identifiant interne d’exploitation agricole*]],GroupMember[1. Identifiant interne d’exploitation agricole*],0)),FALSE,TRUE))</f>
        <v/>
      </c>
      <c r="K1208" s="271" t="str">
        <f t="array" ref="K1208">IF(ISBLANK(CertifiedCrop[[#This Row],[2. Produit agricole certifié*]]),"",IF(ISERROR(MATCH(1,(#REF!=CertifiedCrop[[#This Row],[2. Produit agricole certifié*]])*(#REF!=CertifiedCrop[[#This Row],[3. Variété**]]),0)),FALSE,TRUE))</f>
        <v/>
      </c>
      <c r="L1208" s="21" t="str">
        <f t="shared" si="56"/>
        <v/>
      </c>
      <c r="M1208" s="59" t="str">
        <f t="shared" si="57"/>
        <v/>
      </c>
      <c r="N1208" s="272" t="str">
        <f t="shared" si="58"/>
        <v/>
      </c>
      <c r="O1208" s="60" t="str">
        <f t="shared" si="59"/>
        <v/>
      </c>
      <c r="P1208" s="60" t="str">
        <f t="shared" si="60"/>
        <v/>
      </c>
      <c r="Q1208" s="9" t="str">
        <f ca="1">IFERROR((VLOOKUP(A1208,GM_Table,8,FALSE)-SUMIFS(D:D,A:A,A1208,B:B,B1208,C:C,C1208)),"")</f>
        <v/>
      </c>
      <c r="R1208" s="9" t="str">
        <f ca="1">IFERROR(CONCATENATE(VLOOKUP(A1208,GM_Table,12,FALSE)," ",(VLOOKUP(A1208,GM_Table,13,FALSE))),"")</f>
        <v/>
      </c>
    </row>
    <row r="1209" spans="1:18" ht="15" x14ac:dyDescent="0.2">
      <c r="A1209" s="266"/>
      <c r="B1209" s="267"/>
      <c r="C1209" s="267"/>
      <c r="D1209" s="162"/>
      <c r="E1209" s="268"/>
      <c r="F1209" s="269"/>
      <c r="G1209" s="270"/>
      <c r="H1209" s="270"/>
      <c r="I1209" s="270"/>
      <c r="J1209" s="271" t="str">
        <f>IF(ISBLANK(CertifiedCrop[[#This Row],[1. Identifiant interne d’exploitation agricole*]]),"",IF(ISERROR(MATCH(CertifiedCrop[[#This Row],[1. Identifiant interne d’exploitation agricole*]],GroupMember[1. Identifiant interne d’exploitation agricole*],0)),FALSE,TRUE))</f>
        <v/>
      </c>
      <c r="K1209" s="271" t="str">
        <f t="array" ref="K1209">IF(ISBLANK(CertifiedCrop[[#This Row],[2. Produit agricole certifié*]]),"",IF(ISERROR(MATCH(1,(#REF!=CertifiedCrop[[#This Row],[2. Produit agricole certifié*]])*(#REF!=CertifiedCrop[[#This Row],[3. Variété**]]),0)),FALSE,TRUE))</f>
        <v/>
      </c>
      <c r="L1209" s="21" t="str">
        <f t="shared" si="56"/>
        <v/>
      </c>
      <c r="M1209" s="59" t="str">
        <f t="shared" si="57"/>
        <v/>
      </c>
      <c r="N1209" s="272" t="str">
        <f t="shared" si="58"/>
        <v/>
      </c>
      <c r="O1209" s="60" t="str">
        <f t="shared" si="59"/>
        <v/>
      </c>
      <c r="P1209" s="60" t="str">
        <f t="shared" si="60"/>
        <v/>
      </c>
      <c r="Q1209" s="9" t="str">
        <f ca="1">IFERROR((VLOOKUP(A1209,GM_Table,8,FALSE)-SUMIFS(D:D,A:A,A1209,B:B,B1209,C:C,C1209)),"")</f>
        <v/>
      </c>
      <c r="R1209" s="9" t="str">
        <f ca="1">IFERROR(CONCATENATE(VLOOKUP(A1209,GM_Table,12,FALSE)," ",(VLOOKUP(A1209,GM_Table,13,FALSE))),"")</f>
        <v/>
      </c>
    </row>
    <row r="1210" spans="1:18" ht="15" x14ac:dyDescent="0.2">
      <c r="A1210" s="266"/>
      <c r="B1210" s="267"/>
      <c r="C1210" s="267"/>
      <c r="D1210" s="162"/>
      <c r="E1210" s="268"/>
      <c r="F1210" s="269"/>
      <c r="G1210" s="270"/>
      <c r="H1210" s="270"/>
      <c r="I1210" s="270"/>
      <c r="J1210" s="271" t="str">
        <f>IF(ISBLANK(CertifiedCrop[[#This Row],[1. Identifiant interne d’exploitation agricole*]]),"",IF(ISERROR(MATCH(CertifiedCrop[[#This Row],[1. Identifiant interne d’exploitation agricole*]],GroupMember[1. Identifiant interne d’exploitation agricole*],0)),FALSE,TRUE))</f>
        <v/>
      </c>
      <c r="K1210" s="271" t="str">
        <f t="array" ref="K1210">IF(ISBLANK(CertifiedCrop[[#This Row],[2. Produit agricole certifié*]]),"",IF(ISERROR(MATCH(1,(#REF!=CertifiedCrop[[#This Row],[2. Produit agricole certifié*]])*(#REF!=CertifiedCrop[[#This Row],[3. Variété**]]),0)),FALSE,TRUE))</f>
        <v/>
      </c>
      <c r="L1210" s="21" t="str">
        <f t="shared" si="56"/>
        <v/>
      </c>
      <c r="M1210" s="59" t="str">
        <f t="shared" si="57"/>
        <v/>
      </c>
      <c r="N1210" s="272" t="str">
        <f t="shared" si="58"/>
        <v/>
      </c>
      <c r="O1210" s="60" t="str">
        <f t="shared" si="59"/>
        <v/>
      </c>
      <c r="P1210" s="60" t="str">
        <f t="shared" si="60"/>
        <v/>
      </c>
      <c r="Q1210" s="9" t="str">
        <f ca="1">IFERROR((VLOOKUP(A1210,GM_Table,8,FALSE)-SUMIFS(D:D,A:A,A1210,B:B,B1210,C:C,C1210)),"")</f>
        <v/>
      </c>
      <c r="R1210" s="9" t="str">
        <f ca="1">IFERROR(CONCATENATE(VLOOKUP(A1210,GM_Table,12,FALSE)," ",(VLOOKUP(A1210,GM_Table,13,FALSE))),"")</f>
        <v/>
      </c>
    </row>
    <row r="1211" spans="1:18" ht="15" x14ac:dyDescent="0.2">
      <c r="A1211" s="266"/>
      <c r="B1211" s="267"/>
      <c r="C1211" s="267"/>
      <c r="D1211" s="162"/>
      <c r="E1211" s="268"/>
      <c r="F1211" s="269"/>
      <c r="G1211" s="270"/>
      <c r="H1211" s="270"/>
      <c r="I1211" s="270"/>
      <c r="J1211" s="271" t="str">
        <f>IF(ISBLANK(CertifiedCrop[[#This Row],[1. Identifiant interne d’exploitation agricole*]]),"",IF(ISERROR(MATCH(CertifiedCrop[[#This Row],[1. Identifiant interne d’exploitation agricole*]],GroupMember[1. Identifiant interne d’exploitation agricole*],0)),FALSE,TRUE))</f>
        <v/>
      </c>
      <c r="K1211" s="271" t="str">
        <f t="array" ref="K1211">IF(ISBLANK(CertifiedCrop[[#This Row],[2. Produit agricole certifié*]]),"",IF(ISERROR(MATCH(1,(#REF!=CertifiedCrop[[#This Row],[2. Produit agricole certifié*]])*(#REF!=CertifiedCrop[[#This Row],[3. Variété**]]),0)),FALSE,TRUE))</f>
        <v/>
      </c>
      <c r="L1211" s="21" t="str">
        <f t="shared" si="56"/>
        <v/>
      </c>
      <c r="M1211" s="59" t="str">
        <f t="shared" si="57"/>
        <v/>
      </c>
      <c r="N1211" s="272" t="str">
        <f t="shared" si="58"/>
        <v/>
      </c>
      <c r="O1211" s="60" t="str">
        <f t="shared" si="59"/>
        <v/>
      </c>
      <c r="P1211" s="60" t="str">
        <f t="shared" si="60"/>
        <v/>
      </c>
      <c r="Q1211" s="9" t="str">
        <f ca="1">IFERROR((VLOOKUP(A1211,GM_Table,8,FALSE)-SUMIFS(D:D,A:A,A1211,B:B,B1211,C:C,C1211)),"")</f>
        <v/>
      </c>
      <c r="R1211" s="9" t="str">
        <f ca="1">IFERROR(CONCATENATE(VLOOKUP(A1211,GM_Table,12,FALSE)," ",(VLOOKUP(A1211,GM_Table,13,FALSE))),"")</f>
        <v/>
      </c>
    </row>
    <row r="1212" spans="1:18" ht="15" x14ac:dyDescent="0.2">
      <c r="A1212" s="266"/>
      <c r="B1212" s="267"/>
      <c r="C1212" s="267"/>
      <c r="D1212" s="162"/>
      <c r="E1212" s="268"/>
      <c r="F1212" s="269"/>
      <c r="G1212" s="270"/>
      <c r="H1212" s="270"/>
      <c r="I1212" s="270"/>
      <c r="J1212" s="271" t="str">
        <f>IF(ISBLANK(CertifiedCrop[[#This Row],[1. Identifiant interne d’exploitation agricole*]]),"",IF(ISERROR(MATCH(CertifiedCrop[[#This Row],[1. Identifiant interne d’exploitation agricole*]],GroupMember[1. Identifiant interne d’exploitation agricole*],0)),FALSE,TRUE))</f>
        <v/>
      </c>
      <c r="K1212" s="271" t="str">
        <f t="array" ref="K1212">IF(ISBLANK(CertifiedCrop[[#This Row],[2. Produit agricole certifié*]]),"",IF(ISERROR(MATCH(1,(#REF!=CertifiedCrop[[#This Row],[2. Produit agricole certifié*]])*(#REF!=CertifiedCrop[[#This Row],[3. Variété**]]),0)),FALSE,TRUE))</f>
        <v/>
      </c>
      <c r="L1212" s="21" t="str">
        <f t="shared" si="56"/>
        <v/>
      </c>
      <c r="M1212" s="59" t="str">
        <f t="shared" si="57"/>
        <v/>
      </c>
      <c r="N1212" s="272" t="str">
        <f t="shared" si="58"/>
        <v/>
      </c>
      <c r="O1212" s="60" t="str">
        <f t="shared" si="59"/>
        <v/>
      </c>
      <c r="P1212" s="60" t="str">
        <f t="shared" si="60"/>
        <v/>
      </c>
      <c r="Q1212" s="9" t="str">
        <f ca="1">IFERROR((VLOOKUP(A1212,GM_Table,8,FALSE)-SUMIFS(D:D,A:A,A1212,B:B,B1212,C:C,C1212)),"")</f>
        <v/>
      </c>
      <c r="R1212" s="9" t="str">
        <f ca="1">IFERROR(CONCATENATE(VLOOKUP(A1212,GM_Table,12,FALSE)," ",(VLOOKUP(A1212,GM_Table,13,FALSE))),"")</f>
        <v/>
      </c>
    </row>
    <row r="1213" spans="1:18" ht="15" x14ac:dyDescent="0.2">
      <c r="A1213" s="266"/>
      <c r="B1213" s="267"/>
      <c r="C1213" s="267"/>
      <c r="D1213" s="162"/>
      <c r="E1213" s="268"/>
      <c r="F1213" s="269"/>
      <c r="G1213" s="270"/>
      <c r="H1213" s="270"/>
      <c r="I1213" s="270"/>
      <c r="J1213" s="271" t="str">
        <f>IF(ISBLANK(CertifiedCrop[[#This Row],[1. Identifiant interne d’exploitation agricole*]]),"",IF(ISERROR(MATCH(CertifiedCrop[[#This Row],[1. Identifiant interne d’exploitation agricole*]],GroupMember[1. Identifiant interne d’exploitation agricole*],0)),FALSE,TRUE))</f>
        <v/>
      </c>
      <c r="K1213" s="271" t="str">
        <f t="array" ref="K1213">IF(ISBLANK(CertifiedCrop[[#This Row],[2. Produit agricole certifié*]]),"",IF(ISERROR(MATCH(1,(#REF!=CertifiedCrop[[#This Row],[2. Produit agricole certifié*]])*(#REF!=CertifiedCrop[[#This Row],[3. Variété**]]),0)),FALSE,TRUE))</f>
        <v/>
      </c>
      <c r="L1213" s="21" t="str">
        <f t="shared" si="56"/>
        <v/>
      </c>
      <c r="M1213" s="59" t="str">
        <f t="shared" si="57"/>
        <v/>
      </c>
      <c r="N1213" s="272" t="str">
        <f t="shared" si="58"/>
        <v/>
      </c>
      <c r="O1213" s="60" t="str">
        <f t="shared" si="59"/>
        <v/>
      </c>
      <c r="P1213" s="60" t="str">
        <f t="shared" si="60"/>
        <v/>
      </c>
      <c r="Q1213" s="9" t="str">
        <f ca="1">IFERROR((VLOOKUP(A1213,GM_Table,8,FALSE)-SUMIFS(D:D,A:A,A1213,B:B,B1213,C:C,C1213)),"")</f>
        <v/>
      </c>
      <c r="R1213" s="9" t="str">
        <f ca="1">IFERROR(CONCATENATE(VLOOKUP(A1213,GM_Table,12,FALSE)," ",(VLOOKUP(A1213,GM_Table,13,FALSE))),"")</f>
        <v/>
      </c>
    </row>
    <row r="1214" spans="1:18" ht="15" x14ac:dyDescent="0.2">
      <c r="A1214" s="266"/>
      <c r="B1214" s="267"/>
      <c r="C1214" s="267"/>
      <c r="D1214" s="162"/>
      <c r="E1214" s="268"/>
      <c r="F1214" s="269"/>
      <c r="G1214" s="270"/>
      <c r="H1214" s="270"/>
      <c r="I1214" s="270"/>
      <c r="J1214" s="271" t="str">
        <f>IF(ISBLANK(CertifiedCrop[[#This Row],[1. Identifiant interne d’exploitation agricole*]]),"",IF(ISERROR(MATCH(CertifiedCrop[[#This Row],[1. Identifiant interne d’exploitation agricole*]],GroupMember[1. Identifiant interne d’exploitation agricole*],0)),FALSE,TRUE))</f>
        <v/>
      </c>
      <c r="K1214" s="271" t="str">
        <f t="array" ref="K1214">IF(ISBLANK(CertifiedCrop[[#This Row],[2. Produit agricole certifié*]]),"",IF(ISERROR(MATCH(1,(#REF!=CertifiedCrop[[#This Row],[2. Produit agricole certifié*]])*(#REF!=CertifiedCrop[[#This Row],[3. Variété**]]),0)),FALSE,TRUE))</f>
        <v/>
      </c>
      <c r="L1214" s="21" t="str">
        <f t="shared" si="56"/>
        <v/>
      </c>
      <c r="M1214" s="59" t="str">
        <f t="shared" si="57"/>
        <v/>
      </c>
      <c r="N1214" s="272" t="str">
        <f t="shared" si="58"/>
        <v/>
      </c>
      <c r="O1214" s="60" t="str">
        <f t="shared" si="59"/>
        <v/>
      </c>
      <c r="P1214" s="60" t="str">
        <f t="shared" si="60"/>
        <v/>
      </c>
      <c r="Q1214" s="9" t="str">
        <f ca="1">IFERROR((VLOOKUP(A1214,GM_Table,8,FALSE)-SUMIFS(D:D,A:A,A1214,B:B,B1214,C:C,C1214)),"")</f>
        <v/>
      </c>
      <c r="R1214" s="9" t="str">
        <f ca="1">IFERROR(CONCATENATE(VLOOKUP(A1214,GM_Table,12,FALSE)," ",(VLOOKUP(A1214,GM_Table,13,FALSE))),"")</f>
        <v/>
      </c>
    </row>
    <row r="1215" spans="1:18" ht="15" x14ac:dyDescent="0.2">
      <c r="A1215" s="266"/>
      <c r="B1215" s="267"/>
      <c r="C1215" s="267"/>
      <c r="D1215" s="162"/>
      <c r="E1215" s="268"/>
      <c r="F1215" s="269"/>
      <c r="G1215" s="270"/>
      <c r="H1215" s="270"/>
      <c r="I1215" s="270"/>
      <c r="J1215" s="271" t="str">
        <f>IF(ISBLANK(CertifiedCrop[[#This Row],[1. Identifiant interne d’exploitation agricole*]]),"",IF(ISERROR(MATCH(CertifiedCrop[[#This Row],[1. Identifiant interne d’exploitation agricole*]],GroupMember[1. Identifiant interne d’exploitation agricole*],0)),FALSE,TRUE))</f>
        <v/>
      </c>
      <c r="K1215" s="271" t="str">
        <f t="array" ref="K1215">IF(ISBLANK(CertifiedCrop[[#This Row],[2. Produit agricole certifié*]]),"",IF(ISERROR(MATCH(1,(#REF!=CertifiedCrop[[#This Row],[2. Produit agricole certifié*]])*(#REF!=CertifiedCrop[[#This Row],[3. Variété**]]),0)),FALSE,TRUE))</f>
        <v/>
      </c>
      <c r="L1215" s="21" t="str">
        <f t="shared" si="56"/>
        <v/>
      </c>
      <c r="M1215" s="59" t="str">
        <f t="shared" si="57"/>
        <v/>
      </c>
      <c r="N1215" s="272" t="str">
        <f t="shared" si="58"/>
        <v/>
      </c>
      <c r="O1215" s="60" t="str">
        <f t="shared" si="59"/>
        <v/>
      </c>
      <c r="P1215" s="60" t="str">
        <f t="shared" si="60"/>
        <v/>
      </c>
      <c r="Q1215" s="9" t="str">
        <f ca="1">IFERROR((VLOOKUP(A1215,GM_Table,8,FALSE)-SUMIFS(D:D,A:A,A1215,B:B,B1215,C:C,C1215)),"")</f>
        <v/>
      </c>
      <c r="R1215" s="9" t="str">
        <f ca="1">IFERROR(CONCATENATE(VLOOKUP(A1215,GM_Table,12,FALSE)," ",(VLOOKUP(A1215,GM_Table,13,FALSE))),"")</f>
        <v/>
      </c>
    </row>
    <row r="1216" spans="1:18" ht="15" x14ac:dyDescent="0.2">
      <c r="A1216" s="266"/>
      <c r="B1216" s="267"/>
      <c r="C1216" s="267"/>
      <c r="D1216" s="162"/>
      <c r="E1216" s="268"/>
      <c r="F1216" s="269"/>
      <c r="G1216" s="270"/>
      <c r="H1216" s="270"/>
      <c r="I1216" s="270"/>
      <c r="J1216" s="271" t="str">
        <f>IF(ISBLANK(CertifiedCrop[[#This Row],[1. Identifiant interne d’exploitation agricole*]]),"",IF(ISERROR(MATCH(CertifiedCrop[[#This Row],[1. Identifiant interne d’exploitation agricole*]],GroupMember[1. Identifiant interne d’exploitation agricole*],0)),FALSE,TRUE))</f>
        <v/>
      </c>
      <c r="K1216" s="271" t="str">
        <f t="array" ref="K1216">IF(ISBLANK(CertifiedCrop[[#This Row],[2. Produit agricole certifié*]]),"",IF(ISERROR(MATCH(1,(#REF!=CertifiedCrop[[#This Row],[2. Produit agricole certifié*]])*(#REF!=CertifiedCrop[[#This Row],[3. Variété**]]),0)),FALSE,TRUE))</f>
        <v/>
      </c>
      <c r="L1216" s="21" t="str">
        <f t="shared" si="56"/>
        <v/>
      </c>
      <c r="M1216" s="59" t="str">
        <f t="shared" si="57"/>
        <v/>
      </c>
      <c r="N1216" s="272" t="str">
        <f t="shared" si="58"/>
        <v/>
      </c>
      <c r="O1216" s="60" t="str">
        <f t="shared" si="59"/>
        <v/>
      </c>
      <c r="P1216" s="60" t="str">
        <f t="shared" si="60"/>
        <v/>
      </c>
      <c r="Q1216" s="9" t="str">
        <f ca="1">IFERROR((VLOOKUP(A1216,GM_Table,8,FALSE)-SUMIFS(D:D,A:A,A1216,B:B,B1216,C:C,C1216)),"")</f>
        <v/>
      </c>
      <c r="R1216" s="9" t="str">
        <f ca="1">IFERROR(CONCATENATE(VLOOKUP(A1216,GM_Table,12,FALSE)," ",(VLOOKUP(A1216,GM_Table,13,FALSE))),"")</f>
        <v/>
      </c>
    </row>
    <row r="1217" spans="1:18" ht="15" x14ac:dyDescent="0.2">
      <c r="A1217" s="266"/>
      <c r="B1217" s="267"/>
      <c r="C1217" s="267"/>
      <c r="D1217" s="162"/>
      <c r="E1217" s="268"/>
      <c r="F1217" s="269"/>
      <c r="G1217" s="270"/>
      <c r="H1217" s="270"/>
      <c r="I1217" s="270"/>
      <c r="J1217" s="271" t="str">
        <f>IF(ISBLANK(CertifiedCrop[[#This Row],[1. Identifiant interne d’exploitation agricole*]]),"",IF(ISERROR(MATCH(CertifiedCrop[[#This Row],[1. Identifiant interne d’exploitation agricole*]],GroupMember[1. Identifiant interne d’exploitation agricole*],0)),FALSE,TRUE))</f>
        <v/>
      </c>
      <c r="K1217" s="271" t="str">
        <f t="array" ref="K1217">IF(ISBLANK(CertifiedCrop[[#This Row],[2. Produit agricole certifié*]]),"",IF(ISERROR(MATCH(1,(#REF!=CertifiedCrop[[#This Row],[2. Produit agricole certifié*]])*(#REF!=CertifiedCrop[[#This Row],[3. Variété**]]),0)),FALSE,TRUE))</f>
        <v/>
      </c>
      <c r="L1217" s="21" t="str">
        <f t="shared" si="56"/>
        <v/>
      </c>
      <c r="M1217" s="59" t="str">
        <f t="shared" si="57"/>
        <v/>
      </c>
      <c r="N1217" s="272" t="str">
        <f t="shared" si="58"/>
        <v/>
      </c>
      <c r="O1217" s="60" t="str">
        <f t="shared" si="59"/>
        <v/>
      </c>
      <c r="P1217" s="60" t="str">
        <f t="shared" si="60"/>
        <v/>
      </c>
      <c r="Q1217" s="9" t="str">
        <f ca="1">IFERROR((VLOOKUP(A1217,GM_Table,8,FALSE)-SUMIFS(D:D,A:A,A1217,B:B,B1217,C:C,C1217)),"")</f>
        <v/>
      </c>
      <c r="R1217" s="9" t="str">
        <f ca="1">IFERROR(CONCATENATE(VLOOKUP(A1217,GM_Table,12,FALSE)," ",(VLOOKUP(A1217,GM_Table,13,FALSE))),"")</f>
        <v/>
      </c>
    </row>
    <row r="1218" spans="1:18" ht="15" x14ac:dyDescent="0.2">
      <c r="A1218" s="266"/>
      <c r="B1218" s="267"/>
      <c r="C1218" s="267"/>
      <c r="D1218" s="162"/>
      <c r="E1218" s="268"/>
      <c r="F1218" s="269"/>
      <c r="G1218" s="270"/>
      <c r="H1218" s="270"/>
      <c r="I1218" s="270"/>
      <c r="J1218" s="271" t="str">
        <f>IF(ISBLANK(CertifiedCrop[[#This Row],[1. Identifiant interne d’exploitation agricole*]]),"",IF(ISERROR(MATCH(CertifiedCrop[[#This Row],[1. Identifiant interne d’exploitation agricole*]],GroupMember[1. Identifiant interne d’exploitation agricole*],0)),FALSE,TRUE))</f>
        <v/>
      </c>
      <c r="K1218" s="271" t="str">
        <f t="array" ref="K1218">IF(ISBLANK(CertifiedCrop[[#This Row],[2. Produit agricole certifié*]]),"",IF(ISERROR(MATCH(1,(#REF!=CertifiedCrop[[#This Row],[2. Produit agricole certifié*]])*(#REF!=CertifiedCrop[[#This Row],[3. Variété**]]),0)),FALSE,TRUE))</f>
        <v/>
      </c>
      <c r="L1218" s="21" t="str">
        <f t="shared" si="56"/>
        <v/>
      </c>
      <c r="M1218" s="59" t="str">
        <f t="shared" si="57"/>
        <v/>
      </c>
      <c r="N1218" s="272" t="str">
        <f t="shared" si="58"/>
        <v/>
      </c>
      <c r="O1218" s="60" t="str">
        <f t="shared" si="59"/>
        <v/>
      </c>
      <c r="P1218" s="60" t="str">
        <f t="shared" si="60"/>
        <v/>
      </c>
      <c r="Q1218" s="9" t="str">
        <f ca="1">IFERROR((VLOOKUP(A1218,GM_Table,8,FALSE)-SUMIFS(D:D,A:A,A1218,B:B,B1218,C:C,C1218)),"")</f>
        <v/>
      </c>
      <c r="R1218" s="9" t="str">
        <f ca="1">IFERROR(CONCATENATE(VLOOKUP(A1218,GM_Table,12,FALSE)," ",(VLOOKUP(A1218,GM_Table,13,FALSE))),"")</f>
        <v/>
      </c>
    </row>
    <row r="1219" spans="1:18" ht="15" x14ac:dyDescent="0.2">
      <c r="A1219" s="266"/>
      <c r="B1219" s="267"/>
      <c r="C1219" s="267"/>
      <c r="D1219" s="162"/>
      <c r="E1219" s="268"/>
      <c r="F1219" s="269"/>
      <c r="G1219" s="270"/>
      <c r="H1219" s="270"/>
      <c r="I1219" s="270"/>
      <c r="J1219" s="271" t="str">
        <f>IF(ISBLANK(CertifiedCrop[[#This Row],[1. Identifiant interne d’exploitation agricole*]]),"",IF(ISERROR(MATCH(CertifiedCrop[[#This Row],[1. Identifiant interne d’exploitation agricole*]],GroupMember[1. Identifiant interne d’exploitation agricole*],0)),FALSE,TRUE))</f>
        <v/>
      </c>
      <c r="K1219" s="271" t="str">
        <f t="array" ref="K1219">IF(ISBLANK(CertifiedCrop[[#This Row],[2. Produit agricole certifié*]]),"",IF(ISERROR(MATCH(1,(#REF!=CertifiedCrop[[#This Row],[2. Produit agricole certifié*]])*(#REF!=CertifiedCrop[[#This Row],[3. Variété**]]),0)),FALSE,TRUE))</f>
        <v/>
      </c>
      <c r="L1219" s="21" t="str">
        <f t="shared" si="56"/>
        <v/>
      </c>
      <c r="M1219" s="59" t="str">
        <f t="shared" si="57"/>
        <v/>
      </c>
      <c r="N1219" s="272" t="str">
        <f t="shared" si="58"/>
        <v/>
      </c>
      <c r="O1219" s="60" t="str">
        <f t="shared" si="59"/>
        <v/>
      </c>
      <c r="P1219" s="60" t="str">
        <f t="shared" si="60"/>
        <v/>
      </c>
      <c r="Q1219" s="9" t="str">
        <f ca="1">IFERROR((VLOOKUP(A1219,GM_Table,8,FALSE)-SUMIFS(D:D,A:A,A1219,B:B,B1219,C:C,C1219)),"")</f>
        <v/>
      </c>
      <c r="R1219" s="9" t="str">
        <f ca="1">IFERROR(CONCATENATE(VLOOKUP(A1219,GM_Table,12,FALSE)," ",(VLOOKUP(A1219,GM_Table,13,FALSE))),"")</f>
        <v/>
      </c>
    </row>
    <row r="1220" spans="1:18" ht="15" x14ac:dyDescent="0.2">
      <c r="A1220" s="266"/>
      <c r="B1220" s="267"/>
      <c r="C1220" s="267"/>
      <c r="D1220" s="162"/>
      <c r="E1220" s="268"/>
      <c r="F1220" s="269"/>
      <c r="G1220" s="270"/>
      <c r="H1220" s="270"/>
      <c r="I1220" s="270"/>
      <c r="J1220" s="271" t="str">
        <f>IF(ISBLANK(CertifiedCrop[[#This Row],[1. Identifiant interne d’exploitation agricole*]]),"",IF(ISERROR(MATCH(CertifiedCrop[[#This Row],[1. Identifiant interne d’exploitation agricole*]],GroupMember[1. Identifiant interne d’exploitation agricole*],0)),FALSE,TRUE))</f>
        <v/>
      </c>
      <c r="K1220" s="271" t="str">
        <f t="array" ref="K1220">IF(ISBLANK(CertifiedCrop[[#This Row],[2. Produit agricole certifié*]]),"",IF(ISERROR(MATCH(1,(#REF!=CertifiedCrop[[#This Row],[2. Produit agricole certifié*]])*(#REF!=CertifiedCrop[[#This Row],[3. Variété**]]),0)),FALSE,TRUE))</f>
        <v/>
      </c>
      <c r="L1220" s="21" t="str">
        <f t="shared" si="56"/>
        <v/>
      </c>
      <c r="M1220" s="59" t="str">
        <f t="shared" si="57"/>
        <v/>
      </c>
      <c r="N1220" s="272" t="str">
        <f t="shared" si="58"/>
        <v/>
      </c>
      <c r="O1220" s="60" t="str">
        <f t="shared" si="59"/>
        <v/>
      </c>
      <c r="P1220" s="60" t="str">
        <f t="shared" si="60"/>
        <v/>
      </c>
      <c r="Q1220" s="9" t="str">
        <f ca="1">IFERROR((VLOOKUP(A1220,GM_Table,8,FALSE)-SUMIFS(D:D,A:A,A1220,B:B,B1220,C:C,C1220)),"")</f>
        <v/>
      </c>
      <c r="R1220" s="9" t="str">
        <f ca="1">IFERROR(CONCATENATE(VLOOKUP(A1220,GM_Table,12,FALSE)," ",(VLOOKUP(A1220,GM_Table,13,FALSE))),"")</f>
        <v/>
      </c>
    </row>
    <row r="1221" spans="1:18" ht="15" x14ac:dyDescent="0.2">
      <c r="A1221" s="266"/>
      <c r="B1221" s="267"/>
      <c r="C1221" s="267"/>
      <c r="D1221" s="162"/>
      <c r="E1221" s="268"/>
      <c r="F1221" s="269"/>
      <c r="G1221" s="270"/>
      <c r="H1221" s="270"/>
      <c r="I1221" s="270"/>
      <c r="J1221" s="271" t="str">
        <f>IF(ISBLANK(CertifiedCrop[[#This Row],[1. Identifiant interne d’exploitation agricole*]]),"",IF(ISERROR(MATCH(CertifiedCrop[[#This Row],[1. Identifiant interne d’exploitation agricole*]],GroupMember[1. Identifiant interne d’exploitation agricole*],0)),FALSE,TRUE))</f>
        <v/>
      </c>
      <c r="K1221" s="271" t="str">
        <f t="array" ref="K1221">IF(ISBLANK(CertifiedCrop[[#This Row],[2. Produit agricole certifié*]]),"",IF(ISERROR(MATCH(1,(#REF!=CertifiedCrop[[#This Row],[2. Produit agricole certifié*]])*(#REF!=CertifiedCrop[[#This Row],[3. Variété**]]),0)),FALSE,TRUE))</f>
        <v/>
      </c>
      <c r="L1221" s="21" t="str">
        <f t="shared" si="56"/>
        <v/>
      </c>
      <c r="M1221" s="59" t="str">
        <f t="shared" si="57"/>
        <v/>
      </c>
      <c r="N1221" s="272" t="str">
        <f t="shared" si="58"/>
        <v/>
      </c>
      <c r="O1221" s="60" t="str">
        <f t="shared" si="59"/>
        <v/>
      </c>
      <c r="P1221" s="60" t="str">
        <f t="shared" si="60"/>
        <v/>
      </c>
      <c r="Q1221" s="9" t="str">
        <f ca="1">IFERROR((VLOOKUP(A1221,GM_Table,8,FALSE)-SUMIFS(D:D,A:A,A1221,B:B,B1221,C:C,C1221)),"")</f>
        <v/>
      </c>
      <c r="R1221" s="9" t="str">
        <f ca="1">IFERROR(CONCATENATE(VLOOKUP(A1221,GM_Table,12,FALSE)," ",(VLOOKUP(A1221,GM_Table,13,FALSE))),"")</f>
        <v/>
      </c>
    </row>
    <row r="1222" spans="1:18" ht="15" x14ac:dyDescent="0.2">
      <c r="A1222" s="266"/>
      <c r="B1222" s="267"/>
      <c r="C1222" s="267"/>
      <c r="D1222" s="162"/>
      <c r="E1222" s="268"/>
      <c r="F1222" s="269"/>
      <c r="G1222" s="270"/>
      <c r="H1222" s="270"/>
      <c r="I1222" s="270"/>
      <c r="J1222" s="271" t="str">
        <f>IF(ISBLANK(CertifiedCrop[[#This Row],[1. Identifiant interne d’exploitation agricole*]]),"",IF(ISERROR(MATCH(CertifiedCrop[[#This Row],[1. Identifiant interne d’exploitation agricole*]],GroupMember[1. Identifiant interne d’exploitation agricole*],0)),FALSE,TRUE))</f>
        <v/>
      </c>
      <c r="K1222" s="271" t="str">
        <f t="array" ref="K1222">IF(ISBLANK(CertifiedCrop[[#This Row],[2. Produit agricole certifié*]]),"",IF(ISERROR(MATCH(1,(#REF!=CertifiedCrop[[#This Row],[2. Produit agricole certifié*]])*(#REF!=CertifiedCrop[[#This Row],[3. Variété**]]),0)),FALSE,TRUE))</f>
        <v/>
      </c>
      <c r="L1222" s="21" t="str">
        <f t="shared" si="56"/>
        <v/>
      </c>
      <c r="M1222" s="59" t="str">
        <f t="shared" si="57"/>
        <v/>
      </c>
      <c r="N1222" s="272" t="str">
        <f t="shared" si="58"/>
        <v/>
      </c>
      <c r="O1222" s="60" t="str">
        <f t="shared" si="59"/>
        <v/>
      </c>
      <c r="P1222" s="60" t="str">
        <f t="shared" si="60"/>
        <v/>
      </c>
      <c r="Q1222" s="9" t="str">
        <f ca="1">IFERROR((VLOOKUP(A1222,GM_Table,8,FALSE)-SUMIFS(D:D,A:A,A1222,B:B,B1222,C:C,C1222)),"")</f>
        <v/>
      </c>
      <c r="R1222" s="9" t="str">
        <f ca="1">IFERROR(CONCATENATE(VLOOKUP(A1222,GM_Table,12,FALSE)," ",(VLOOKUP(A1222,GM_Table,13,FALSE))),"")</f>
        <v/>
      </c>
    </row>
    <row r="1223" spans="1:18" ht="15" x14ac:dyDescent="0.2">
      <c r="A1223" s="266"/>
      <c r="B1223" s="267"/>
      <c r="C1223" s="267"/>
      <c r="D1223" s="162"/>
      <c r="E1223" s="268"/>
      <c r="F1223" s="269"/>
      <c r="G1223" s="270"/>
      <c r="H1223" s="270"/>
      <c r="I1223" s="270"/>
      <c r="J1223" s="271" t="str">
        <f>IF(ISBLANK(CertifiedCrop[[#This Row],[1. Identifiant interne d’exploitation agricole*]]),"",IF(ISERROR(MATCH(CertifiedCrop[[#This Row],[1. Identifiant interne d’exploitation agricole*]],GroupMember[1. Identifiant interne d’exploitation agricole*],0)),FALSE,TRUE))</f>
        <v/>
      </c>
      <c r="K1223" s="271" t="str">
        <f t="array" ref="K1223">IF(ISBLANK(CertifiedCrop[[#This Row],[2. Produit agricole certifié*]]),"",IF(ISERROR(MATCH(1,(#REF!=CertifiedCrop[[#This Row],[2. Produit agricole certifié*]])*(#REF!=CertifiedCrop[[#This Row],[3. Variété**]]),0)),FALSE,TRUE))</f>
        <v/>
      </c>
      <c r="L1223" s="21" t="str">
        <f t="shared" si="56"/>
        <v/>
      </c>
      <c r="M1223" s="59" t="str">
        <f t="shared" si="57"/>
        <v/>
      </c>
      <c r="N1223" s="272" t="str">
        <f t="shared" si="58"/>
        <v/>
      </c>
      <c r="O1223" s="60" t="str">
        <f t="shared" si="59"/>
        <v/>
      </c>
      <c r="P1223" s="60" t="str">
        <f t="shared" si="60"/>
        <v/>
      </c>
      <c r="Q1223" s="9" t="str">
        <f ca="1">IFERROR((VLOOKUP(A1223,GM_Table,8,FALSE)-SUMIFS(D:D,A:A,A1223,B:B,B1223,C:C,C1223)),"")</f>
        <v/>
      </c>
      <c r="R1223" s="9" t="str">
        <f ca="1">IFERROR(CONCATENATE(VLOOKUP(A1223,GM_Table,12,FALSE)," ",(VLOOKUP(A1223,GM_Table,13,FALSE))),"")</f>
        <v/>
      </c>
    </row>
    <row r="1224" spans="1:18" ht="15" x14ac:dyDescent="0.2">
      <c r="A1224" s="266"/>
      <c r="B1224" s="267"/>
      <c r="C1224" s="267"/>
      <c r="D1224" s="162"/>
      <c r="E1224" s="268"/>
      <c r="F1224" s="269"/>
      <c r="G1224" s="270"/>
      <c r="H1224" s="270"/>
      <c r="I1224" s="270"/>
      <c r="J1224" s="271" t="str">
        <f>IF(ISBLANK(CertifiedCrop[[#This Row],[1. Identifiant interne d’exploitation agricole*]]),"",IF(ISERROR(MATCH(CertifiedCrop[[#This Row],[1. Identifiant interne d’exploitation agricole*]],GroupMember[1. Identifiant interne d’exploitation agricole*],0)),FALSE,TRUE))</f>
        <v/>
      </c>
      <c r="K1224" s="271" t="str">
        <f t="array" ref="K1224">IF(ISBLANK(CertifiedCrop[[#This Row],[2. Produit agricole certifié*]]),"",IF(ISERROR(MATCH(1,(#REF!=CertifiedCrop[[#This Row],[2. Produit agricole certifié*]])*(#REF!=CertifiedCrop[[#This Row],[3. Variété**]]),0)),FALSE,TRUE))</f>
        <v/>
      </c>
      <c r="L1224" s="21" t="str">
        <f t="shared" si="56"/>
        <v/>
      </c>
      <c r="M1224" s="59" t="str">
        <f t="shared" si="57"/>
        <v/>
      </c>
      <c r="N1224" s="272" t="str">
        <f t="shared" si="58"/>
        <v/>
      </c>
      <c r="O1224" s="60" t="str">
        <f t="shared" si="59"/>
        <v/>
      </c>
      <c r="P1224" s="60" t="str">
        <f t="shared" si="60"/>
        <v/>
      </c>
      <c r="Q1224" s="9" t="str">
        <f ca="1">IFERROR((VLOOKUP(A1224,GM_Table,8,FALSE)-SUMIFS(D:D,A:A,A1224,B:B,B1224,C:C,C1224)),"")</f>
        <v/>
      </c>
      <c r="R1224" s="9" t="str">
        <f ca="1">IFERROR(CONCATENATE(VLOOKUP(A1224,GM_Table,12,FALSE)," ",(VLOOKUP(A1224,GM_Table,13,FALSE))),"")</f>
        <v/>
      </c>
    </row>
    <row r="1225" spans="1:18" ht="15" x14ac:dyDescent="0.2">
      <c r="A1225" s="266"/>
      <c r="B1225" s="267"/>
      <c r="C1225" s="267"/>
      <c r="D1225" s="162"/>
      <c r="E1225" s="268"/>
      <c r="F1225" s="269"/>
      <c r="G1225" s="270"/>
      <c r="H1225" s="270"/>
      <c r="I1225" s="270"/>
      <c r="J1225" s="271" t="str">
        <f>IF(ISBLANK(CertifiedCrop[[#This Row],[1. Identifiant interne d’exploitation agricole*]]),"",IF(ISERROR(MATCH(CertifiedCrop[[#This Row],[1. Identifiant interne d’exploitation agricole*]],GroupMember[1. Identifiant interne d’exploitation agricole*],0)),FALSE,TRUE))</f>
        <v/>
      </c>
      <c r="K1225" s="271" t="str">
        <f t="array" ref="K1225">IF(ISBLANK(CertifiedCrop[[#This Row],[2. Produit agricole certifié*]]),"",IF(ISERROR(MATCH(1,(#REF!=CertifiedCrop[[#This Row],[2. Produit agricole certifié*]])*(#REF!=CertifiedCrop[[#This Row],[3. Variété**]]),0)),FALSE,TRUE))</f>
        <v/>
      </c>
      <c r="L1225" s="21" t="str">
        <f t="shared" ref="L1225:L1233" si="61">IF((F1225-G1225)&lt;0,"!","")</f>
        <v/>
      </c>
      <c r="M1225" s="59" t="str">
        <f t="shared" ref="M1225:M1233" si="62">IFERROR(IF((F1225-G1225)/G1225&gt;25%,"!",IF((F1225-G1225)/G1225&lt;-25%,"!","")),"")</f>
        <v/>
      </c>
      <c r="N1225" s="272" t="str">
        <f t="shared" ref="N1225:N1233" si="63">IFERROR(IF((G1225-H1225)/H1225&gt;25%,"!",IF((G1225-H1225)/H1225&lt;-25%,"!","")),"")</f>
        <v/>
      </c>
      <c r="O1225" s="60" t="str">
        <f t="shared" ref="O1225:O1233" si="64">IFERROR(E1225/D1225,"")</f>
        <v/>
      </c>
      <c r="P1225" s="60" t="str">
        <f t="shared" ref="P1225:P1233" si="65">IFERROR(F1225/D1225,"")</f>
        <v/>
      </c>
      <c r="Q1225" s="9" t="str">
        <f ca="1">IFERROR((VLOOKUP(A1225,GM_Table,8,FALSE)-SUMIFS(D:D,A:A,A1225,B:B,B1225,C:C,C1225)),"")</f>
        <v/>
      </c>
      <c r="R1225" s="9" t="str">
        <f ca="1">IFERROR(CONCATENATE(VLOOKUP(A1225,GM_Table,12,FALSE)," ",(VLOOKUP(A1225,GM_Table,13,FALSE))),"")</f>
        <v/>
      </c>
    </row>
    <row r="1226" spans="1:18" ht="15" x14ac:dyDescent="0.2">
      <c r="A1226" s="266"/>
      <c r="B1226" s="267"/>
      <c r="C1226" s="267"/>
      <c r="D1226" s="162"/>
      <c r="E1226" s="268"/>
      <c r="F1226" s="269"/>
      <c r="G1226" s="270"/>
      <c r="H1226" s="270"/>
      <c r="I1226" s="270"/>
      <c r="J1226" s="271" t="str">
        <f>IF(ISBLANK(CertifiedCrop[[#This Row],[1. Identifiant interne d’exploitation agricole*]]),"",IF(ISERROR(MATCH(CertifiedCrop[[#This Row],[1. Identifiant interne d’exploitation agricole*]],GroupMember[1. Identifiant interne d’exploitation agricole*],0)),FALSE,TRUE))</f>
        <v/>
      </c>
      <c r="K1226" s="271" t="str">
        <f t="array" ref="K1226">IF(ISBLANK(CertifiedCrop[[#This Row],[2. Produit agricole certifié*]]),"",IF(ISERROR(MATCH(1,(#REF!=CertifiedCrop[[#This Row],[2. Produit agricole certifié*]])*(#REF!=CertifiedCrop[[#This Row],[3. Variété**]]),0)),FALSE,TRUE))</f>
        <v/>
      </c>
      <c r="L1226" s="21" t="str">
        <f t="shared" si="61"/>
        <v/>
      </c>
      <c r="M1226" s="59" t="str">
        <f t="shared" si="62"/>
        <v/>
      </c>
      <c r="N1226" s="272" t="str">
        <f t="shared" si="63"/>
        <v/>
      </c>
      <c r="O1226" s="60" t="str">
        <f t="shared" si="64"/>
        <v/>
      </c>
      <c r="P1226" s="60" t="str">
        <f t="shared" si="65"/>
        <v/>
      </c>
      <c r="Q1226" s="9" t="str">
        <f ca="1">IFERROR((VLOOKUP(A1226,GM_Table,8,FALSE)-SUMIFS(D:D,A:A,A1226,B:B,B1226,C:C,C1226)),"")</f>
        <v/>
      </c>
      <c r="R1226" s="9" t="str">
        <f ca="1">IFERROR(CONCATENATE(VLOOKUP(A1226,GM_Table,12,FALSE)," ",(VLOOKUP(A1226,GM_Table,13,FALSE))),"")</f>
        <v/>
      </c>
    </row>
    <row r="1227" spans="1:18" ht="15" x14ac:dyDescent="0.2">
      <c r="A1227" s="266"/>
      <c r="B1227" s="267"/>
      <c r="C1227" s="267"/>
      <c r="D1227" s="162"/>
      <c r="E1227" s="268"/>
      <c r="F1227" s="269"/>
      <c r="G1227" s="270"/>
      <c r="H1227" s="270"/>
      <c r="I1227" s="270"/>
      <c r="J1227" s="271" t="str">
        <f>IF(ISBLANK(CertifiedCrop[[#This Row],[1. Identifiant interne d’exploitation agricole*]]),"",IF(ISERROR(MATCH(CertifiedCrop[[#This Row],[1. Identifiant interne d’exploitation agricole*]],GroupMember[1. Identifiant interne d’exploitation agricole*],0)),FALSE,TRUE))</f>
        <v/>
      </c>
      <c r="K1227" s="271" t="str">
        <f t="array" ref="K1227">IF(ISBLANK(CertifiedCrop[[#This Row],[2. Produit agricole certifié*]]),"",IF(ISERROR(MATCH(1,(#REF!=CertifiedCrop[[#This Row],[2. Produit agricole certifié*]])*(#REF!=CertifiedCrop[[#This Row],[3. Variété**]]),0)),FALSE,TRUE))</f>
        <v/>
      </c>
      <c r="L1227" s="21" t="str">
        <f t="shared" si="61"/>
        <v/>
      </c>
      <c r="M1227" s="59" t="str">
        <f t="shared" si="62"/>
        <v/>
      </c>
      <c r="N1227" s="272" t="str">
        <f t="shared" si="63"/>
        <v/>
      </c>
      <c r="O1227" s="60" t="str">
        <f t="shared" si="64"/>
        <v/>
      </c>
      <c r="P1227" s="60" t="str">
        <f t="shared" si="65"/>
        <v/>
      </c>
      <c r="Q1227" s="9" t="str">
        <f ca="1">IFERROR((VLOOKUP(A1227,GM_Table,8,FALSE)-SUMIFS(D:D,A:A,A1227,B:B,B1227,C:C,C1227)),"")</f>
        <v/>
      </c>
      <c r="R1227" s="9" t="str">
        <f ca="1">IFERROR(CONCATENATE(VLOOKUP(A1227,GM_Table,12,FALSE)," ",(VLOOKUP(A1227,GM_Table,13,FALSE))),"")</f>
        <v/>
      </c>
    </row>
    <row r="1228" spans="1:18" ht="15" x14ac:dyDescent="0.2">
      <c r="A1228" s="266"/>
      <c r="B1228" s="267"/>
      <c r="C1228" s="267"/>
      <c r="D1228" s="162"/>
      <c r="E1228" s="268"/>
      <c r="F1228" s="269"/>
      <c r="G1228" s="270"/>
      <c r="H1228" s="270"/>
      <c r="I1228" s="270"/>
      <c r="J1228" s="271" t="str">
        <f>IF(ISBLANK(CertifiedCrop[[#This Row],[1. Identifiant interne d’exploitation agricole*]]),"",IF(ISERROR(MATCH(CertifiedCrop[[#This Row],[1. Identifiant interne d’exploitation agricole*]],GroupMember[1. Identifiant interne d’exploitation agricole*],0)),FALSE,TRUE))</f>
        <v/>
      </c>
      <c r="K1228" s="271" t="str">
        <f t="array" ref="K1228">IF(ISBLANK(CertifiedCrop[[#This Row],[2. Produit agricole certifié*]]),"",IF(ISERROR(MATCH(1,(#REF!=CertifiedCrop[[#This Row],[2. Produit agricole certifié*]])*(#REF!=CertifiedCrop[[#This Row],[3. Variété**]]),0)),FALSE,TRUE))</f>
        <v/>
      </c>
      <c r="L1228" s="21" t="str">
        <f t="shared" si="61"/>
        <v/>
      </c>
      <c r="M1228" s="59" t="str">
        <f t="shared" si="62"/>
        <v/>
      </c>
      <c r="N1228" s="272" t="str">
        <f t="shared" si="63"/>
        <v/>
      </c>
      <c r="O1228" s="60" t="str">
        <f t="shared" si="64"/>
        <v/>
      </c>
      <c r="P1228" s="60" t="str">
        <f t="shared" si="65"/>
        <v/>
      </c>
      <c r="Q1228" s="9" t="str">
        <f ca="1">IFERROR((VLOOKUP(A1228,GM_Table,8,FALSE)-SUMIFS(D:D,A:A,A1228,B:B,B1228,C:C,C1228)),"")</f>
        <v/>
      </c>
      <c r="R1228" s="9" t="str">
        <f ca="1">IFERROR(CONCATENATE(VLOOKUP(A1228,GM_Table,12,FALSE)," ",(VLOOKUP(A1228,GM_Table,13,FALSE))),"")</f>
        <v/>
      </c>
    </row>
    <row r="1229" spans="1:18" ht="15" x14ac:dyDescent="0.2">
      <c r="A1229" s="266"/>
      <c r="B1229" s="267"/>
      <c r="C1229" s="267"/>
      <c r="D1229" s="162"/>
      <c r="E1229" s="268"/>
      <c r="F1229" s="269"/>
      <c r="G1229" s="270"/>
      <c r="H1229" s="270"/>
      <c r="I1229" s="270"/>
      <c r="J1229" s="271" t="str">
        <f>IF(ISBLANK(CertifiedCrop[[#This Row],[1. Identifiant interne d’exploitation agricole*]]),"",IF(ISERROR(MATCH(CertifiedCrop[[#This Row],[1. Identifiant interne d’exploitation agricole*]],GroupMember[1. Identifiant interne d’exploitation agricole*],0)),FALSE,TRUE))</f>
        <v/>
      </c>
      <c r="K1229" s="271" t="str">
        <f t="array" ref="K1229">IF(ISBLANK(CertifiedCrop[[#This Row],[2. Produit agricole certifié*]]),"",IF(ISERROR(MATCH(1,(#REF!=CertifiedCrop[[#This Row],[2. Produit agricole certifié*]])*(#REF!=CertifiedCrop[[#This Row],[3. Variété**]]),0)),FALSE,TRUE))</f>
        <v/>
      </c>
      <c r="L1229" s="21" t="str">
        <f t="shared" si="61"/>
        <v/>
      </c>
      <c r="M1229" s="59" t="str">
        <f t="shared" si="62"/>
        <v/>
      </c>
      <c r="N1229" s="272" t="str">
        <f t="shared" si="63"/>
        <v/>
      </c>
      <c r="O1229" s="60" t="str">
        <f t="shared" si="64"/>
        <v/>
      </c>
      <c r="P1229" s="60" t="str">
        <f t="shared" si="65"/>
        <v/>
      </c>
      <c r="Q1229" s="9" t="str">
        <f ca="1">IFERROR((VLOOKUP(A1229,GM_Table,8,FALSE)-SUMIFS(D:D,A:A,A1229,B:B,B1229,C:C,C1229)),"")</f>
        <v/>
      </c>
      <c r="R1229" s="9" t="str">
        <f ca="1">IFERROR(CONCATENATE(VLOOKUP(A1229,GM_Table,12,FALSE)," ",(VLOOKUP(A1229,GM_Table,13,FALSE))),"")</f>
        <v/>
      </c>
    </row>
    <row r="1230" spans="1:18" ht="15" x14ac:dyDescent="0.2">
      <c r="A1230" s="266"/>
      <c r="B1230" s="267"/>
      <c r="C1230" s="267"/>
      <c r="D1230" s="162"/>
      <c r="E1230" s="268"/>
      <c r="F1230" s="269"/>
      <c r="G1230" s="270"/>
      <c r="H1230" s="270"/>
      <c r="I1230" s="270"/>
      <c r="J1230" s="271" t="str">
        <f>IF(ISBLANK(CertifiedCrop[[#This Row],[1. Identifiant interne d’exploitation agricole*]]),"",IF(ISERROR(MATCH(CertifiedCrop[[#This Row],[1. Identifiant interne d’exploitation agricole*]],GroupMember[1. Identifiant interne d’exploitation agricole*],0)),FALSE,TRUE))</f>
        <v/>
      </c>
      <c r="K1230" s="271" t="str">
        <f t="array" ref="K1230">IF(ISBLANK(CertifiedCrop[[#This Row],[2. Produit agricole certifié*]]),"",IF(ISERROR(MATCH(1,(#REF!=CertifiedCrop[[#This Row],[2. Produit agricole certifié*]])*(#REF!=CertifiedCrop[[#This Row],[3. Variété**]]),0)),FALSE,TRUE))</f>
        <v/>
      </c>
      <c r="L1230" s="21" t="str">
        <f t="shared" si="61"/>
        <v/>
      </c>
      <c r="M1230" s="59" t="str">
        <f t="shared" si="62"/>
        <v/>
      </c>
      <c r="N1230" s="272" t="str">
        <f t="shared" si="63"/>
        <v/>
      </c>
      <c r="O1230" s="60" t="str">
        <f t="shared" si="64"/>
        <v/>
      </c>
      <c r="P1230" s="60" t="str">
        <f t="shared" si="65"/>
        <v/>
      </c>
      <c r="Q1230" s="9" t="str">
        <f ca="1">IFERROR((VLOOKUP(A1230,GM_Table,8,FALSE)-SUMIFS(D:D,A:A,A1230,B:B,B1230,C:C,C1230)),"")</f>
        <v/>
      </c>
      <c r="R1230" s="9" t="str">
        <f ca="1">IFERROR(CONCATENATE(VLOOKUP(A1230,GM_Table,12,FALSE)," ",(VLOOKUP(A1230,GM_Table,13,FALSE))),"")</f>
        <v/>
      </c>
    </row>
    <row r="1231" spans="1:18" ht="15" x14ac:dyDescent="0.2">
      <c r="A1231" s="266"/>
      <c r="B1231" s="267"/>
      <c r="C1231" s="267"/>
      <c r="D1231" s="162"/>
      <c r="E1231" s="268"/>
      <c r="F1231" s="269"/>
      <c r="G1231" s="270"/>
      <c r="H1231" s="270"/>
      <c r="I1231" s="270"/>
      <c r="J1231" s="271" t="str">
        <f>IF(ISBLANK(CertifiedCrop[[#This Row],[1. Identifiant interne d’exploitation agricole*]]),"",IF(ISERROR(MATCH(CertifiedCrop[[#This Row],[1. Identifiant interne d’exploitation agricole*]],GroupMember[1. Identifiant interne d’exploitation agricole*],0)),FALSE,TRUE))</f>
        <v/>
      </c>
      <c r="K1231" s="271" t="str">
        <f t="array" ref="K1231">IF(ISBLANK(CertifiedCrop[[#This Row],[2. Produit agricole certifié*]]),"",IF(ISERROR(MATCH(1,(#REF!=CertifiedCrop[[#This Row],[2. Produit agricole certifié*]])*(#REF!=CertifiedCrop[[#This Row],[3. Variété**]]),0)),FALSE,TRUE))</f>
        <v/>
      </c>
      <c r="L1231" s="21" t="str">
        <f t="shared" si="61"/>
        <v/>
      </c>
      <c r="M1231" s="59" t="str">
        <f t="shared" si="62"/>
        <v/>
      </c>
      <c r="N1231" s="272" t="str">
        <f t="shared" si="63"/>
        <v/>
      </c>
      <c r="O1231" s="60" t="str">
        <f t="shared" si="64"/>
        <v/>
      </c>
      <c r="P1231" s="60" t="str">
        <f t="shared" si="65"/>
        <v/>
      </c>
      <c r="Q1231" s="9" t="str">
        <f ca="1">IFERROR((VLOOKUP(A1231,GM_Table,8,FALSE)-SUMIFS(D:D,A:A,A1231,B:B,B1231,C:C,C1231)),"")</f>
        <v/>
      </c>
      <c r="R1231" s="9" t="str">
        <f ca="1">IFERROR(CONCATENATE(VLOOKUP(A1231,GM_Table,12,FALSE)," ",(VLOOKUP(A1231,GM_Table,13,FALSE))),"")</f>
        <v/>
      </c>
    </row>
    <row r="1232" spans="1:18" ht="15" x14ac:dyDescent="0.2">
      <c r="A1232" s="266"/>
      <c r="B1232" s="267"/>
      <c r="C1232" s="267"/>
      <c r="D1232" s="162"/>
      <c r="E1232" s="268"/>
      <c r="F1232" s="269"/>
      <c r="G1232" s="270"/>
      <c r="H1232" s="270"/>
      <c r="I1232" s="270"/>
      <c r="J1232" s="271" t="str">
        <f>IF(ISBLANK(CertifiedCrop[[#This Row],[1. Identifiant interne d’exploitation agricole*]]),"",IF(ISERROR(MATCH(CertifiedCrop[[#This Row],[1. Identifiant interne d’exploitation agricole*]],GroupMember[1. Identifiant interne d’exploitation agricole*],0)),FALSE,TRUE))</f>
        <v/>
      </c>
      <c r="K1232" s="271" t="str">
        <f t="array" ref="K1232">IF(ISBLANK(CertifiedCrop[[#This Row],[2. Produit agricole certifié*]]),"",IF(ISERROR(MATCH(1,(#REF!=CertifiedCrop[[#This Row],[2. Produit agricole certifié*]])*(#REF!=CertifiedCrop[[#This Row],[3. Variété**]]),0)),FALSE,TRUE))</f>
        <v/>
      </c>
      <c r="L1232" s="21" t="str">
        <f t="shared" si="61"/>
        <v/>
      </c>
      <c r="M1232" s="59" t="str">
        <f t="shared" si="62"/>
        <v/>
      </c>
      <c r="N1232" s="272" t="str">
        <f t="shared" si="63"/>
        <v/>
      </c>
      <c r="O1232" s="60" t="str">
        <f t="shared" si="64"/>
        <v/>
      </c>
      <c r="P1232" s="60" t="str">
        <f t="shared" si="65"/>
        <v/>
      </c>
      <c r="Q1232" s="9" t="str">
        <f ca="1">IFERROR((VLOOKUP(A1232,GM_Table,8,FALSE)-SUMIFS(D:D,A:A,A1232,B:B,B1232,C:C,C1232)),"")</f>
        <v/>
      </c>
      <c r="R1232" s="9" t="str">
        <f ca="1">IFERROR(CONCATENATE(VLOOKUP(A1232,GM_Table,12,FALSE)," ",(VLOOKUP(A1232,GM_Table,13,FALSE))),"")</f>
        <v/>
      </c>
    </row>
    <row r="1233" spans="1:18" ht="15" x14ac:dyDescent="0.2">
      <c r="A1233" s="266"/>
      <c r="B1233" s="267"/>
      <c r="C1233" s="267"/>
      <c r="D1233" s="163"/>
      <c r="E1233" s="268"/>
      <c r="F1233" s="269"/>
      <c r="G1233" s="270"/>
      <c r="H1233" s="270"/>
      <c r="I1233" s="270"/>
      <c r="J1233" s="271" t="str">
        <f>IF(ISBLANK(CertifiedCrop[[#This Row],[1. Identifiant interne d’exploitation agricole*]]),"",IF(ISERROR(MATCH(CertifiedCrop[[#This Row],[1. Identifiant interne d’exploitation agricole*]],GroupMember[1. Identifiant interne d’exploitation agricole*],0)),FALSE,TRUE))</f>
        <v/>
      </c>
      <c r="K1233" s="271" t="str">
        <f t="array" ref="K1233">IF(ISBLANK(CertifiedCrop[[#This Row],[2. Produit agricole certifié*]]),"",IF(ISERROR(MATCH(1,(#REF!=CertifiedCrop[[#This Row],[2. Produit agricole certifié*]])*(#REF!=CertifiedCrop[[#This Row],[3. Variété**]]),0)),FALSE,TRUE))</f>
        <v/>
      </c>
      <c r="L1233" s="21" t="str">
        <f t="shared" si="61"/>
        <v/>
      </c>
      <c r="M1233" s="59" t="str">
        <f t="shared" si="62"/>
        <v/>
      </c>
      <c r="N1233" s="272" t="str">
        <f t="shared" si="63"/>
        <v/>
      </c>
      <c r="O1233" s="60" t="str">
        <f t="shared" si="64"/>
        <v/>
      </c>
      <c r="P1233" s="60" t="str">
        <f t="shared" si="65"/>
        <v/>
      </c>
      <c r="Q1233" s="9" t="str">
        <f ca="1">IFERROR((VLOOKUP(A1233,GM_Table,8,FALSE)-SUMIFS(D:D,A:A,A1233,B:B,B1233,C:C,C1233)),"")</f>
        <v/>
      </c>
      <c r="R1233" s="9" t="str">
        <f ca="1">IFERROR(CONCATENATE(VLOOKUP(A1233,GM_Table,12,FALSE)," ",(VLOOKUP(A1233,GM_Table,13,FALSE))),"")</f>
        <v/>
      </c>
    </row>
  </sheetData>
  <sheetProtection insertRows="0" deleteRows="0"/>
  <protectedRanges>
    <protectedRange sqref="J1 N1:R1 J3:R1048576" name="DataValidation"/>
    <protectedRange sqref="J2:R2" name="DataValidation_1"/>
    <protectedRange sqref="K1:M1" name="DataValidation_2"/>
  </protectedRanges>
  <mergeCells count="1">
    <mergeCell ref="A1:I1"/>
  </mergeCells>
  <conditionalFormatting sqref="L3:L1233">
    <cfRule type="cellIs" dxfId="69" priority="7" operator="lessThan">
      <formula>0</formula>
    </cfRule>
  </conditionalFormatting>
  <conditionalFormatting sqref="L3:N1233">
    <cfRule type="containsText" dxfId="68" priority="106" operator="containsText" text="!">
      <formula>NOT(ISERROR(SEARCH("!",L3)))</formula>
    </cfRule>
  </conditionalFormatting>
  <conditionalFormatting sqref="Q3:Q1233">
    <cfRule type="cellIs" dxfId="67" priority="4" operator="equal">
      <formula>0</formula>
    </cfRule>
  </conditionalFormatting>
  <conditionalFormatting sqref="O3:O1233">
    <cfRule type="top10" dxfId="66" priority="15" percent="1" rank="10"/>
  </conditionalFormatting>
  <conditionalFormatting sqref="P3:P1233">
    <cfRule type="top10" dxfId="65" priority="105" percent="1" rank="10"/>
  </conditionalFormatting>
  <conditionalFormatting sqref="J3:K1233">
    <cfRule type="containsText" dxfId="64" priority="2" operator="containsText" text="FALSE">
      <formula>NOT(ISERROR(SEARCH("FALSE",J3)))</formula>
    </cfRule>
  </conditionalFormatting>
  <conditionalFormatting sqref="M416:N876">
    <cfRule type="cellIs" dxfId="63" priority="1" operator="lessThan">
      <formula>0</formula>
    </cfRule>
  </conditionalFormatting>
  <dataValidations xWindow="200" yWindow="579" count="18">
    <dataValidation allowBlank="1" showErrorMessage="1" promptTitle="Harvest estimation" prompt="Please put the correct value" sqref="E48 E34 E41 E3 E10 E17 E23 H3 H10 H17 H23 H832:H1233" xr:uid="{00000000-0002-0000-0200-000000000000}"/>
    <dataValidation allowBlank="1" showInputMessage="1" showErrorMessage="1" promptTitle="Top performers" prompt="The yield is kg of estimated harvest (5.) per hectare (4.)._x000a_Most of the group members would have similar yields. _x000a_Here, the 10% highest values are highlighted in yellow, as the difference may indicate an error in the data. _x000a_Please verify them." sqref="O2" xr:uid="{00000000-0002-0000-0200-000001000000}"/>
    <dataValidation allowBlank="1" showInputMessage="1" showErrorMessage="1" promptTitle="Sold=&gt;Harvest" prompt="A farmer cannot sell more certified product than harvested in the previous year._x000a__x000a_If you see an !, please check the numbers again." sqref="L2" xr:uid="{00000000-0002-0000-0200-000002000000}"/>
    <dataValidation allowBlank="1" showInputMessage="1" showErrorMessage="1" promptTitle="This year - last year harvest" prompt="The harvest changes from year to year, but large changes may indicate a mistake in the data. In here we indicate changes higher than 25%._x000a__x000a_Please double-check the harvest data (5. and 6.) if the cell is yellow." sqref="M2" xr:uid="{00000000-0002-0000-0200-000003000000}"/>
    <dataValidation allowBlank="1" showInputMessage="1" showErrorMessage="1" promptTitle="Sold previous year - 2 years ago" prompt="The amount of product that the group member sells to the group may change from year to year, but a large difference may indicate an error in the data. _x000a__x000a_If the cell is yellow, please double-check the sale/delivery data (7. and 8.)." sqref="N2" xr:uid="{00000000-0002-0000-0200-000004000000}"/>
    <dataValidation allowBlank="1" showInputMessage="1" showErrorMessage="1" promptTitle="Top performers " prompt="The yield is kg of last year's harvest (6.) per hectare (4.)._x000a_Most of the group members would have similar yields. _x000a__x000a_Here, the 10% highest values are highlighted in yellow, as the difference may indicate an error in the data. _x000a_Please verify them" sqref="P2" xr:uid="{00000000-0002-0000-0200-000005000000}"/>
    <dataValidation allowBlank="1" showInputMessage="1" showErrorMessage="1" promptTitle="Check the farm area" prompt="This column compares the sum of the certified area for a group member with the total farm area. _x000a_Positive if the farm has forests or pastur or non-certified crops (e.g. corn)._x000a_Negative if intercropping e.g. coffee and pepper._x000a__x000a_Please check yellow cells." sqref="Q2" xr:uid="{00000000-0002-0000-0200-000006000000}"/>
    <dataValidation allowBlank="1" showInputMessage="1" showErrorMessage="1" promptTitle="Please select an option" prompt="Copy-pasting may generate errors when uploading the file. Make sure no typos are present. " sqref="B2" xr:uid="{00000000-0002-0000-0200-000007000000}"/>
    <dataValidation allowBlank="1" showInputMessage="1" showErrorMessage="1" promptTitle="Mandatory if available" prompt="Copy-pasting may generate errors when uploading the file. Make sure no typos are present. " sqref="C2" xr:uid="{00000000-0002-0000-0200-000008000000}"/>
    <dataValidation allowBlank="1" showInputMessage="1" showErrorMessage="1" promptTitle="Certified Volume Current Year" prompt="This represents the Certified Volume for current year._x000a__x000a_Use format of the cell as &quot;Number&quot;" sqref="E2" xr:uid="{00000000-0002-0000-0200-000009000000}"/>
    <dataValidation allowBlank="1" showInputMessage="1" showErrorMessage="1" promptTitle="Certified Harvest Previous Year" prompt="This represents the actual volume certified for the specific crop in the previous year. _x000a__x000a_Use format of the cell as &quot;Number&quot;" sqref="F2" xr:uid="{00000000-0002-0000-0200-00000A000000}"/>
    <dataValidation allowBlank="1" showInputMessage="1" showErrorMessage="1" promptTitle="Mandatory Information" prompt="This represents the certified volume sold/delivered by the member to the Group._x000a__x000a_Use format of the cell as &quot;Number&quot;" sqref="G2" xr:uid="{00000000-0002-0000-0200-00000B000000}"/>
    <dataValidation allowBlank="1" showInputMessage="1" showErrorMessage="1" prompt="Make sure to use the same ID presented on tab 1. Group member, column A_x000a__x000a_If a group member produces more than one crop (e.g. coffee and oranges), or variety (arabica and robusta), in different places must be the same ID with the same Group Member." sqref="A2" xr:uid="{00000000-0002-0000-0200-00000C000000}"/>
    <dataValidation allowBlank="1" showInputMessage="1" showErrorMessage="1" promptTitle="Mandatory Information" prompt="All of the farm area covered by this crop, e.g. coffee, even if these are several farm units._x000a__x000a_Use format of the cell as &quot;Number&quot;" sqref="D2" xr:uid="{00000000-0002-0000-0200-00000D000000}"/>
    <dataValidation allowBlank="1" showInputMessage="1" showErrorMessage="1" prompt="Use format of the cell as &quot;Number&quot;" sqref="H2:I2" xr:uid="{00000000-0002-0000-0200-00000E000000}"/>
    <dataValidation allowBlank="1" showInputMessage="1" showErrorMessage="1" promptTitle="No need to fill in" prompt="The information indicate here will be automatically presented. There is no need to fill in the colunms._x000a__x000a_You need to interpretate it was described below." sqref="M1" xr:uid="{00000000-0002-0000-0200-00000F000000}"/>
    <dataValidation type="decimal" allowBlank="1" showInputMessage="1" showErrorMessage="1" errorTitle="Production" error="The value is not correct" promptTitle="Size of UTZ plots" prompt="For group members that joined the group this year, you can indicate 0. Otherwise, indicate total size of UTZ plots. Enter area with max 2 decimals. Use dots (&quot;.&quot;) instead of commas (&quot;,&quot;) for indicating decimals." sqref="D1189:D1233" xr:uid="{00000000-0002-0000-0200-000010000000}">
      <formula1>0</formula1>
      <formula2>1000000</formula2>
    </dataValidation>
    <dataValidation type="decimal" allowBlank="1" showInputMessage="1" showErrorMessage="1" errorTitle="Harvest" error="The value is not correct" promptTitle="Harvest previous year" prompt="Please enter volume with max 2 decimals. Use dots (&quot;.&quot;) instead of commas (&quot;,&quot;) for decimals." sqref="E832:F1233" xr:uid="{00000000-0002-0000-0200-000011000000}">
      <formula1>0</formula1>
      <formula2>5000000</formula2>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94BA29"/>
  </sheetPr>
  <dimension ref="A1:K876"/>
  <sheetViews>
    <sheetView zoomScaleNormal="100" workbookViewId="0">
      <pane xSplit="1" topLeftCell="B1" activePane="topRight" state="frozen"/>
      <selection activeCell="B4" sqref="B4"/>
      <selection pane="topRight" activeCell="E882" sqref="E882"/>
    </sheetView>
  </sheetViews>
  <sheetFormatPr defaultColWidth="8.7421875" defaultRowHeight="14.25" x14ac:dyDescent="0.2"/>
  <cols>
    <col min="1" max="1" width="25.55859375" style="6" customWidth="1"/>
    <col min="2" max="2" width="23.5390625" style="6" customWidth="1"/>
    <col min="3" max="3" width="20.984375" style="7" customWidth="1"/>
    <col min="4" max="4" width="24.34765625" style="8" customWidth="1"/>
    <col min="5" max="5" width="26.23046875" style="8" customWidth="1"/>
    <col min="6" max="6" width="30.40234375" style="62" customWidth="1"/>
    <col min="7" max="7" width="18.0234375" style="62" customWidth="1"/>
    <col min="8" max="8" width="21.25390625" style="62" customWidth="1"/>
    <col min="9" max="9" width="24.75" style="62" customWidth="1"/>
    <col min="10" max="10" width="29.32421875" style="62" customWidth="1"/>
    <col min="11" max="16384" width="8.7421875" style="6"/>
  </cols>
  <sheetData>
    <row r="1" spans="1:11" s="74" customFormat="1" ht="15" x14ac:dyDescent="0.2">
      <c r="A1" s="315" t="s">
        <v>165</v>
      </c>
      <c r="B1" s="315"/>
      <c r="C1" s="315"/>
      <c r="D1" s="315"/>
      <c r="E1" s="315"/>
      <c r="F1" s="73"/>
      <c r="G1" s="316" t="s">
        <v>169</v>
      </c>
      <c r="H1" s="317"/>
      <c r="I1" s="317"/>
      <c r="J1" s="317"/>
    </row>
    <row r="2" spans="1:11" s="74" customFormat="1" ht="59.25" x14ac:dyDescent="0.2">
      <c r="A2" s="72" t="s">
        <v>100</v>
      </c>
      <c r="B2" s="79" t="s">
        <v>161</v>
      </c>
      <c r="C2" s="80" t="s">
        <v>162</v>
      </c>
      <c r="D2" s="79" t="s">
        <v>163</v>
      </c>
      <c r="E2" s="79" t="s">
        <v>164</v>
      </c>
      <c r="F2" s="125" t="s">
        <v>151</v>
      </c>
      <c r="G2" s="142" t="s">
        <v>166</v>
      </c>
      <c r="H2" s="143" t="s">
        <v>167</v>
      </c>
      <c r="I2" s="142" t="s">
        <v>168</v>
      </c>
      <c r="J2" s="142" t="s">
        <v>159</v>
      </c>
      <c r="K2" s="78" t="s">
        <v>170</v>
      </c>
    </row>
    <row r="3" spans="1:11" ht="15" x14ac:dyDescent="0.2">
      <c r="A3" s="154" t="s">
        <v>666</v>
      </c>
      <c r="B3" s="154" t="s">
        <v>666</v>
      </c>
      <c r="C3" s="278">
        <v>8</v>
      </c>
      <c r="D3" s="186">
        <v>7.3677999999999999</v>
      </c>
      <c r="E3" s="186">
        <v>-7.3265000000000002</v>
      </c>
      <c r="F3" s="128" t="b">
        <f>IF(ISBLANK(FarmUnit[[#This Row],[1. Identifiant interne d’exploitation agricole*]]),"",IF(ISERROR(MATCH(FarmUnit[[#This Row],[1. Identifiant interne d’exploitation agricole*]],GroupMember[1. Identifiant interne d’exploitation agricole*],0)),FALSE,TRUE))</f>
        <v>1</v>
      </c>
      <c r="G3" s="5">
        <f t="shared" ref="G3:G50" si="0">IF(D3=0,"",D3)</f>
        <v>7.3677999999999999</v>
      </c>
      <c r="H3" s="5">
        <f t="shared" ref="H3:H50" si="1">IF(E3=0,"",E3)</f>
        <v>-7.3265000000000002</v>
      </c>
      <c r="I3" s="21" t="str">
        <f t="array" ref="I3">IF(ISBLANK(C3),"",IF(C3=MAX(IF(FarmUnit[1. Identifiant interne d’exploitation agricole*]=A3,FarmUnit[3. Superficie de l’unité agricole (ha)*])),"!","-"))</f>
        <v>!</v>
      </c>
      <c r="J3" s="9" t="str">
        <f t="shared" ref="J3:J50" ca="1" si="2">IFERROR(CONCATENATE(VLOOKUP(A3,GM_Table,12,FALSE)," ",(VLOOKUP(A3,GM_Table,13,FALSE))),"")</f>
        <v/>
      </c>
    </row>
    <row r="4" spans="1:11" ht="15" x14ac:dyDescent="0.2">
      <c r="A4" s="155" t="s">
        <v>675</v>
      </c>
      <c r="B4" s="155" t="s">
        <v>675</v>
      </c>
      <c r="C4" s="278">
        <v>4</v>
      </c>
      <c r="D4" s="186">
        <v>7.3551000000000002</v>
      </c>
      <c r="E4" s="186">
        <v>-7.3368000000000002</v>
      </c>
      <c r="F4" s="128" t="b">
        <f>IF(ISBLANK(FarmUnit[[#This Row],[1. Identifiant interne d’exploitation agricole*]]),"",IF(ISERROR(MATCH(FarmUnit[[#This Row],[1. Identifiant interne d’exploitation agricole*]],GroupMember[1. Identifiant interne d’exploitation agricole*],0)),FALSE,TRUE))</f>
        <v>1</v>
      </c>
      <c r="G4" s="5">
        <f t="shared" si="0"/>
        <v>7.3551000000000002</v>
      </c>
      <c r="H4" s="5">
        <f t="shared" si="1"/>
        <v>-7.3368000000000002</v>
      </c>
      <c r="I4" s="21" t="str">
        <f t="array" ref="I4">IF(ISBLANK(C4),"",IF(C4=MAX(IF(FarmUnit[1. Identifiant interne d’exploitation agricole*]=A4,FarmUnit[3. Superficie de l’unité agricole (ha)*])),"!","-"))</f>
        <v>!</v>
      </c>
      <c r="J4" s="9" t="str">
        <f t="shared" ca="1" si="2"/>
        <v/>
      </c>
    </row>
    <row r="5" spans="1:11" ht="15" x14ac:dyDescent="0.2">
      <c r="A5" s="154" t="s">
        <v>680</v>
      </c>
      <c r="B5" s="154" t="s">
        <v>680</v>
      </c>
      <c r="C5" s="278">
        <v>3</v>
      </c>
      <c r="D5" s="186">
        <v>7.3460999999999999</v>
      </c>
      <c r="E5" s="186">
        <v>-7.3254000000000001</v>
      </c>
      <c r="F5" s="128" t="b">
        <f>IF(ISBLANK(FarmUnit[[#This Row],[1. Identifiant interne d’exploitation agricole*]]),"",IF(ISERROR(MATCH(FarmUnit[[#This Row],[1. Identifiant interne d’exploitation agricole*]],GroupMember[1. Identifiant interne d’exploitation agricole*],0)),FALSE,TRUE))</f>
        <v>1</v>
      </c>
      <c r="G5" s="5">
        <f t="shared" si="0"/>
        <v>7.3460999999999999</v>
      </c>
      <c r="H5" s="5">
        <f t="shared" si="1"/>
        <v>-7.3254000000000001</v>
      </c>
      <c r="I5" s="21" t="str">
        <f t="array" ref="I5">IF(ISBLANK(C5),"",IF(C5=MAX(IF(FarmUnit[1. Identifiant interne d’exploitation agricole*]=A5,FarmUnit[3. Superficie de l’unité agricole (ha)*])),"!","-"))</f>
        <v>!</v>
      </c>
      <c r="J5" s="9" t="str">
        <f t="shared" ca="1" si="2"/>
        <v/>
      </c>
    </row>
    <row r="6" spans="1:11" ht="15" x14ac:dyDescent="0.2">
      <c r="A6" s="155" t="s">
        <v>683</v>
      </c>
      <c r="B6" s="155" t="s">
        <v>683</v>
      </c>
      <c r="C6" s="278">
        <v>5</v>
      </c>
      <c r="D6" s="186">
        <v>7.3460999999999999</v>
      </c>
      <c r="E6" s="186">
        <v>-7.3014999999999999</v>
      </c>
      <c r="F6" s="128" t="b">
        <f>IF(ISBLANK(FarmUnit[[#This Row],[1. Identifiant interne d’exploitation agricole*]]),"",IF(ISERROR(MATCH(FarmUnit[[#This Row],[1. Identifiant interne d’exploitation agricole*]],GroupMember[1. Identifiant interne d’exploitation agricole*],0)),FALSE,TRUE))</f>
        <v>1</v>
      </c>
      <c r="G6" s="5">
        <f t="shared" si="0"/>
        <v>7.3460999999999999</v>
      </c>
      <c r="H6" s="5">
        <f t="shared" si="1"/>
        <v>-7.3014999999999999</v>
      </c>
      <c r="I6" s="21" t="str">
        <f t="array" ref="I6">IF(ISBLANK(C6),"",IF(C6=MAX(IF(FarmUnit[1. Identifiant interne d’exploitation agricole*]=A6,FarmUnit[3. Superficie de l’unité agricole (ha)*])),"!","-"))</f>
        <v>!</v>
      </c>
      <c r="J6" s="9" t="str">
        <f t="shared" ca="1" si="2"/>
        <v/>
      </c>
    </row>
    <row r="7" spans="1:11" ht="15" x14ac:dyDescent="0.2">
      <c r="A7" s="154" t="s">
        <v>687</v>
      </c>
      <c r="B7" s="154" t="s">
        <v>687</v>
      </c>
      <c r="C7" s="278">
        <v>5</v>
      </c>
      <c r="D7" s="186">
        <v>7.3532999999999999</v>
      </c>
      <c r="E7" s="186">
        <v>-7.3261000000000003</v>
      </c>
      <c r="F7" s="128" t="b">
        <f>IF(ISBLANK(FarmUnit[[#This Row],[1. Identifiant interne d’exploitation agricole*]]),"",IF(ISERROR(MATCH(FarmUnit[[#This Row],[1. Identifiant interne d’exploitation agricole*]],GroupMember[1. Identifiant interne d’exploitation agricole*],0)),FALSE,TRUE))</f>
        <v>1</v>
      </c>
      <c r="G7" s="5">
        <f t="shared" si="0"/>
        <v>7.3532999999999999</v>
      </c>
      <c r="H7" s="5">
        <f t="shared" si="1"/>
        <v>-7.3261000000000003</v>
      </c>
      <c r="I7" s="21" t="str">
        <f t="array" ref="I7">IF(ISBLANK(C7),"",IF(C7=MAX(IF(FarmUnit[1. Identifiant interne d’exploitation agricole*]=A7,FarmUnit[3. Superficie de l’unité agricole (ha)*])),"!","-"))</f>
        <v>!</v>
      </c>
      <c r="J7" s="9" t="str">
        <f t="shared" ca="1" si="2"/>
        <v/>
      </c>
    </row>
    <row r="8" spans="1:11" ht="15" x14ac:dyDescent="0.2">
      <c r="A8" s="155" t="s">
        <v>690</v>
      </c>
      <c r="B8" s="155" t="s">
        <v>690</v>
      </c>
      <c r="C8" s="278">
        <v>7</v>
      </c>
      <c r="D8" s="186">
        <v>7.3678999999999997</v>
      </c>
      <c r="E8" s="186">
        <v>-7.3231000000000002</v>
      </c>
      <c r="F8" s="128" t="b">
        <f>IF(ISBLANK(FarmUnit[[#This Row],[1. Identifiant interne d’exploitation agricole*]]),"",IF(ISERROR(MATCH(FarmUnit[[#This Row],[1. Identifiant interne d’exploitation agricole*]],GroupMember[1. Identifiant interne d’exploitation agricole*],0)),FALSE,TRUE))</f>
        <v>1</v>
      </c>
      <c r="G8" s="5">
        <f t="shared" si="0"/>
        <v>7.3678999999999997</v>
      </c>
      <c r="H8" s="5">
        <f t="shared" si="1"/>
        <v>-7.3231000000000002</v>
      </c>
      <c r="I8" s="21" t="str">
        <f t="array" ref="I8">IF(ISBLANK(C8),"",IF(C8=MAX(IF(FarmUnit[1. Identifiant interne d’exploitation agricole*]=A8,FarmUnit[3. Superficie de l’unité agricole (ha)*])),"!","-"))</f>
        <v>!</v>
      </c>
      <c r="J8" s="9" t="str">
        <f t="shared" ca="1" si="2"/>
        <v/>
      </c>
    </row>
    <row r="9" spans="1:11" ht="15" x14ac:dyDescent="0.2">
      <c r="A9" s="154" t="s">
        <v>694</v>
      </c>
      <c r="B9" s="154" t="s">
        <v>694</v>
      </c>
      <c r="C9" s="278">
        <v>6</v>
      </c>
      <c r="D9" s="186">
        <v>7.3422999999999998</v>
      </c>
      <c r="E9" s="186">
        <v>-7.3270999999999997</v>
      </c>
      <c r="F9" s="128" t="b">
        <f>IF(ISBLANK(FarmUnit[[#This Row],[1. Identifiant interne d’exploitation agricole*]]),"",IF(ISERROR(MATCH(FarmUnit[[#This Row],[1. Identifiant interne d’exploitation agricole*]],GroupMember[1. Identifiant interne d’exploitation agricole*],0)),FALSE,TRUE))</f>
        <v>1</v>
      </c>
      <c r="G9" s="5">
        <f t="shared" si="0"/>
        <v>7.3422999999999998</v>
      </c>
      <c r="H9" s="5">
        <f t="shared" si="1"/>
        <v>-7.3270999999999997</v>
      </c>
      <c r="I9" s="21" t="str">
        <f t="array" ref="I9">IF(ISBLANK(C9),"",IF(C9=MAX(IF(FarmUnit[1. Identifiant interne d’exploitation agricole*]=A9,FarmUnit[3. Superficie de l’unité agricole (ha)*])),"!","-"))</f>
        <v>!</v>
      </c>
      <c r="J9" s="9" t="str">
        <f t="shared" ca="1" si="2"/>
        <v/>
      </c>
    </row>
    <row r="10" spans="1:11" ht="15" x14ac:dyDescent="0.2">
      <c r="A10" s="155" t="s">
        <v>697</v>
      </c>
      <c r="B10" s="155" t="s">
        <v>697</v>
      </c>
      <c r="C10" s="278">
        <v>3</v>
      </c>
      <c r="D10" s="186">
        <v>7.3601000000000001</v>
      </c>
      <c r="E10" s="186">
        <v>-7.3174000000000001</v>
      </c>
      <c r="F10" s="128" t="b">
        <f>IF(ISBLANK(FarmUnit[[#This Row],[1. Identifiant interne d’exploitation agricole*]]),"",IF(ISERROR(MATCH(FarmUnit[[#This Row],[1. Identifiant interne d’exploitation agricole*]],GroupMember[1. Identifiant interne d’exploitation agricole*],0)),FALSE,TRUE))</f>
        <v>1</v>
      </c>
      <c r="G10" s="5">
        <f t="shared" si="0"/>
        <v>7.3601000000000001</v>
      </c>
      <c r="H10" s="5">
        <f t="shared" si="1"/>
        <v>-7.3174000000000001</v>
      </c>
      <c r="I10" s="21" t="str">
        <f t="array" ref="I10">IF(ISBLANK(C10),"",IF(C10=MAX(IF(FarmUnit[1. Identifiant interne d’exploitation agricole*]=A10,FarmUnit[3. Superficie de l’unité agricole (ha)*])),"!","-"))</f>
        <v>!</v>
      </c>
      <c r="J10" s="9" t="str">
        <f t="shared" ca="1" si="2"/>
        <v/>
      </c>
    </row>
    <row r="11" spans="1:11" ht="15" x14ac:dyDescent="0.2">
      <c r="A11" s="154" t="s">
        <v>701</v>
      </c>
      <c r="B11" s="154" t="s">
        <v>701</v>
      </c>
      <c r="C11" s="278">
        <v>5</v>
      </c>
      <c r="D11" s="186">
        <v>7.3853999999999997</v>
      </c>
      <c r="E11" s="186">
        <v>-7.2975000000000003</v>
      </c>
      <c r="F11" s="128" t="b">
        <f>IF(ISBLANK(FarmUnit[[#This Row],[1. Identifiant interne d’exploitation agricole*]]),"",IF(ISERROR(MATCH(FarmUnit[[#This Row],[1. Identifiant interne d’exploitation agricole*]],GroupMember[1. Identifiant interne d’exploitation agricole*],0)),FALSE,TRUE))</f>
        <v>1</v>
      </c>
      <c r="G11" s="5">
        <f t="shared" si="0"/>
        <v>7.3853999999999997</v>
      </c>
      <c r="H11" s="5">
        <f t="shared" si="1"/>
        <v>-7.2975000000000003</v>
      </c>
      <c r="I11" s="21" t="str">
        <f t="array" ref="I11">IF(ISBLANK(C11),"",IF(C11=MAX(IF(FarmUnit[1. Identifiant interne d’exploitation agricole*]=A11,FarmUnit[3. Superficie de l’unité agricole (ha)*])),"!","-"))</f>
        <v>!</v>
      </c>
      <c r="J11" s="9" t="str">
        <f t="shared" ca="1" si="2"/>
        <v/>
      </c>
    </row>
    <row r="12" spans="1:11" ht="15" x14ac:dyDescent="0.2">
      <c r="A12" s="155" t="s">
        <v>705</v>
      </c>
      <c r="B12" s="155" t="s">
        <v>705</v>
      </c>
      <c r="C12" s="278">
        <v>4.33</v>
      </c>
      <c r="D12" s="186">
        <v>7.3452999999999999</v>
      </c>
      <c r="E12" s="186">
        <v>-7.3090999999999999</v>
      </c>
      <c r="F12" s="128" t="b">
        <f>IF(ISBLANK(FarmUnit[[#This Row],[1. Identifiant interne d’exploitation agricole*]]),"",IF(ISERROR(MATCH(FarmUnit[[#This Row],[1. Identifiant interne d’exploitation agricole*]],GroupMember[1. Identifiant interne d’exploitation agricole*],0)),FALSE,TRUE))</f>
        <v>1</v>
      </c>
      <c r="G12" s="5">
        <f t="shared" si="0"/>
        <v>7.3452999999999999</v>
      </c>
      <c r="H12" s="5">
        <f t="shared" si="1"/>
        <v>-7.3090999999999999</v>
      </c>
      <c r="I12" s="21" t="str">
        <f t="array" ref="I12">IF(ISBLANK(C12),"",IF(C12=MAX(IF(FarmUnit[1. Identifiant interne d’exploitation agricole*]=A12,FarmUnit[3. Superficie de l’unité agricole (ha)*])),"!","-"))</f>
        <v>!</v>
      </c>
      <c r="J12" s="9" t="str">
        <f t="shared" ca="1" si="2"/>
        <v/>
      </c>
    </row>
    <row r="13" spans="1:11" ht="15" x14ac:dyDescent="0.2">
      <c r="A13" s="154" t="s">
        <v>709</v>
      </c>
      <c r="B13" s="154" t="s">
        <v>709</v>
      </c>
      <c r="C13" s="278">
        <v>6.68</v>
      </c>
      <c r="D13" s="186">
        <v>7.3670999999999998</v>
      </c>
      <c r="E13" s="186">
        <v>-7.3251999999999997</v>
      </c>
      <c r="F13" s="128" t="b">
        <f>IF(ISBLANK(FarmUnit[[#This Row],[1. Identifiant interne d’exploitation agricole*]]),"",IF(ISERROR(MATCH(FarmUnit[[#This Row],[1. Identifiant interne d’exploitation agricole*]],GroupMember[1. Identifiant interne d’exploitation agricole*],0)),FALSE,TRUE))</f>
        <v>1</v>
      </c>
      <c r="G13" s="5">
        <f t="shared" si="0"/>
        <v>7.3670999999999998</v>
      </c>
      <c r="H13" s="5">
        <f t="shared" si="1"/>
        <v>-7.3251999999999997</v>
      </c>
      <c r="I13" s="21" t="str">
        <f t="array" ref="I13">IF(ISBLANK(C13),"",IF(C13=MAX(IF(FarmUnit[1. Identifiant interne d’exploitation agricole*]=A13,FarmUnit[3. Superficie de l’unité agricole (ha)*])),"!","-"))</f>
        <v>!</v>
      </c>
      <c r="J13" s="9" t="str">
        <f t="shared" ca="1" si="2"/>
        <v/>
      </c>
    </row>
    <row r="14" spans="1:11" ht="15" x14ac:dyDescent="0.2">
      <c r="A14" s="155" t="s">
        <v>712</v>
      </c>
      <c r="B14" s="155" t="s">
        <v>712</v>
      </c>
      <c r="C14" s="278">
        <v>8</v>
      </c>
      <c r="D14" s="186">
        <v>7.3697999999999997</v>
      </c>
      <c r="E14" s="186">
        <f>E17</f>
        <v>-7.3047000000000004</v>
      </c>
      <c r="F14" s="128" t="b">
        <f>IF(ISBLANK(FarmUnit[[#This Row],[1. Identifiant interne d’exploitation agricole*]]),"",IF(ISERROR(MATCH(FarmUnit[[#This Row],[1. Identifiant interne d’exploitation agricole*]],GroupMember[1. Identifiant interne d’exploitation agricole*],0)),FALSE,TRUE))</f>
        <v>1</v>
      </c>
      <c r="G14" s="5">
        <f t="shared" si="0"/>
        <v>7.3697999999999997</v>
      </c>
      <c r="H14" s="5">
        <f t="shared" si="1"/>
        <v>-7.3047000000000004</v>
      </c>
      <c r="I14" s="21" t="str">
        <f t="array" ref="I14">IF(ISBLANK(C14),"",IF(C14=MAX(IF(FarmUnit[1. Identifiant interne d’exploitation agricole*]=A14,FarmUnit[3. Superficie de l’unité agricole (ha)*])),"!","-"))</f>
        <v>!</v>
      </c>
      <c r="J14" s="9" t="str">
        <f t="shared" ca="1" si="2"/>
        <v/>
      </c>
    </row>
    <row r="15" spans="1:11" ht="15" x14ac:dyDescent="0.2">
      <c r="A15" s="154" t="s">
        <v>715</v>
      </c>
      <c r="B15" s="154" t="s">
        <v>715</v>
      </c>
      <c r="C15" s="278">
        <v>3.33</v>
      </c>
      <c r="D15" s="186">
        <v>7.3433000000000002</v>
      </c>
      <c r="E15" s="186">
        <v>-7.3196000000000003</v>
      </c>
      <c r="F15" s="128" t="b">
        <f>IF(ISBLANK(FarmUnit[[#This Row],[1. Identifiant interne d’exploitation agricole*]]),"",IF(ISERROR(MATCH(FarmUnit[[#This Row],[1. Identifiant interne d’exploitation agricole*]],GroupMember[1. Identifiant interne d’exploitation agricole*],0)),FALSE,TRUE))</f>
        <v>1</v>
      </c>
      <c r="G15" s="5">
        <f t="shared" si="0"/>
        <v>7.3433000000000002</v>
      </c>
      <c r="H15" s="5">
        <f t="shared" si="1"/>
        <v>-7.3196000000000003</v>
      </c>
      <c r="I15" s="21" t="str">
        <f t="array" ref="I15">IF(ISBLANK(C15),"",IF(C15=MAX(IF(FarmUnit[1. Identifiant interne d’exploitation agricole*]=A15,FarmUnit[3. Superficie de l’unité agricole (ha)*])),"!","-"))</f>
        <v>!</v>
      </c>
      <c r="J15" s="9" t="str">
        <f t="shared" ca="1" si="2"/>
        <v/>
      </c>
    </row>
    <row r="16" spans="1:11" ht="15" x14ac:dyDescent="0.2">
      <c r="A16" s="155" t="s">
        <v>719</v>
      </c>
      <c r="B16" s="155" t="s">
        <v>719</v>
      </c>
      <c r="C16" s="278">
        <v>4.33</v>
      </c>
      <c r="D16" s="186">
        <v>7.3715999999999999</v>
      </c>
      <c r="E16" s="186">
        <v>-7.3029000000000002</v>
      </c>
      <c r="F16" s="128" t="b">
        <f>IF(ISBLANK(FarmUnit[[#This Row],[1. Identifiant interne d’exploitation agricole*]]),"",IF(ISERROR(MATCH(FarmUnit[[#This Row],[1. Identifiant interne d’exploitation agricole*]],GroupMember[1. Identifiant interne d’exploitation agricole*],0)),FALSE,TRUE))</f>
        <v>1</v>
      </c>
      <c r="G16" s="5">
        <f t="shared" si="0"/>
        <v>7.3715999999999999</v>
      </c>
      <c r="H16" s="5">
        <f t="shared" si="1"/>
        <v>-7.3029000000000002</v>
      </c>
      <c r="I16" s="21" t="str">
        <f t="array" ref="I16">IF(ISBLANK(C16),"",IF(C16=MAX(IF(FarmUnit[1. Identifiant interne d’exploitation agricole*]=A16,FarmUnit[3. Superficie de l’unité agricole (ha)*])),"!","-"))</f>
        <v>!</v>
      </c>
      <c r="J16" s="9" t="str">
        <f t="shared" ca="1" si="2"/>
        <v/>
      </c>
    </row>
    <row r="17" spans="1:10" ht="15" x14ac:dyDescent="0.2">
      <c r="A17" s="154" t="s">
        <v>722</v>
      </c>
      <c r="B17" s="154" t="s">
        <v>722</v>
      </c>
      <c r="C17" s="278">
        <v>3.44</v>
      </c>
      <c r="D17" s="186">
        <v>7.3545999999999996</v>
      </c>
      <c r="E17" s="186">
        <v>-7.3047000000000004</v>
      </c>
      <c r="F17" s="128" t="b">
        <f>IF(ISBLANK(FarmUnit[[#This Row],[1. Identifiant interne d’exploitation agricole*]]),"",IF(ISERROR(MATCH(FarmUnit[[#This Row],[1. Identifiant interne d’exploitation agricole*]],GroupMember[1. Identifiant interne d’exploitation agricole*],0)),FALSE,TRUE))</f>
        <v>1</v>
      </c>
      <c r="G17" s="5">
        <f t="shared" si="0"/>
        <v>7.3545999999999996</v>
      </c>
      <c r="H17" s="5">
        <f t="shared" si="1"/>
        <v>-7.3047000000000004</v>
      </c>
      <c r="I17" s="21" t="str">
        <f t="array" ref="I17">IF(ISBLANK(C17),"",IF(C17=MAX(IF(FarmUnit[1. Identifiant interne d’exploitation agricole*]=A17,FarmUnit[3. Superficie de l’unité agricole (ha)*])),"!","-"))</f>
        <v>!</v>
      </c>
      <c r="J17" s="9" t="str">
        <f t="shared" ca="1" si="2"/>
        <v/>
      </c>
    </row>
    <row r="18" spans="1:10" ht="15" x14ac:dyDescent="0.2">
      <c r="A18" s="155" t="s">
        <v>726</v>
      </c>
      <c r="B18" s="155" t="s">
        <v>726</v>
      </c>
      <c r="C18" s="278">
        <v>6</v>
      </c>
      <c r="D18" s="186">
        <v>7.3715000000000002</v>
      </c>
      <c r="E18" s="186">
        <v>-7.3037999999999998</v>
      </c>
      <c r="F18" s="128" t="b">
        <f>IF(ISBLANK(FarmUnit[[#This Row],[1. Identifiant interne d’exploitation agricole*]]),"",IF(ISERROR(MATCH(FarmUnit[[#This Row],[1. Identifiant interne d’exploitation agricole*]],GroupMember[1. Identifiant interne d’exploitation agricole*],0)),FALSE,TRUE))</f>
        <v>1</v>
      </c>
      <c r="G18" s="5">
        <f t="shared" si="0"/>
        <v>7.3715000000000002</v>
      </c>
      <c r="H18" s="5">
        <f t="shared" si="1"/>
        <v>-7.3037999999999998</v>
      </c>
      <c r="I18" s="21" t="str">
        <f t="array" ref="I18">IF(ISBLANK(C18),"",IF(C18=MAX(IF(FarmUnit[1. Identifiant interne d’exploitation agricole*]=A18,FarmUnit[3. Superficie de l’unité agricole (ha)*])),"!","-"))</f>
        <v>!</v>
      </c>
      <c r="J18" s="9" t="str">
        <f t="shared" ca="1" si="2"/>
        <v/>
      </c>
    </row>
    <row r="19" spans="1:10" ht="15" x14ac:dyDescent="0.2">
      <c r="A19" s="154" t="s">
        <v>729</v>
      </c>
      <c r="B19" s="154" t="s">
        <v>729</v>
      </c>
      <c r="C19" s="278">
        <v>4</v>
      </c>
      <c r="D19" s="186">
        <v>7.3510999999999997</v>
      </c>
      <c r="E19" s="186">
        <v>-7.3282999999999996</v>
      </c>
      <c r="F19" s="128" t="b">
        <f>IF(ISBLANK(FarmUnit[[#This Row],[1. Identifiant interne d’exploitation agricole*]]),"",IF(ISERROR(MATCH(FarmUnit[[#This Row],[1. Identifiant interne d’exploitation agricole*]],GroupMember[1. Identifiant interne d’exploitation agricole*],0)),FALSE,TRUE))</f>
        <v>1</v>
      </c>
      <c r="G19" s="5">
        <f t="shared" si="0"/>
        <v>7.3510999999999997</v>
      </c>
      <c r="H19" s="5">
        <f t="shared" si="1"/>
        <v>-7.3282999999999996</v>
      </c>
      <c r="I19" s="21" t="str">
        <f t="array" ref="I19">IF(ISBLANK(C19),"",IF(C19=MAX(IF(FarmUnit[1. Identifiant interne d’exploitation agricole*]=A19,FarmUnit[3. Superficie de l’unité agricole (ha)*])),"!","-"))</f>
        <v>!</v>
      </c>
      <c r="J19" s="9" t="str">
        <f t="shared" ca="1" si="2"/>
        <v/>
      </c>
    </row>
    <row r="20" spans="1:10" ht="15" x14ac:dyDescent="0.2">
      <c r="A20" s="155" t="s">
        <v>733</v>
      </c>
      <c r="B20" s="155" t="s">
        <v>733</v>
      </c>
      <c r="C20" s="278">
        <v>6</v>
      </c>
      <c r="D20" s="186">
        <v>7.3445999999999998</v>
      </c>
      <c r="E20" s="186">
        <v>-7.3216000000000001</v>
      </c>
      <c r="F20" s="128" t="b">
        <f>IF(ISBLANK(FarmUnit[[#This Row],[1. Identifiant interne d’exploitation agricole*]]),"",IF(ISERROR(MATCH(FarmUnit[[#This Row],[1. Identifiant interne d’exploitation agricole*]],GroupMember[1. Identifiant interne d’exploitation agricole*],0)),FALSE,TRUE))</f>
        <v>1</v>
      </c>
      <c r="G20" s="5">
        <f t="shared" si="0"/>
        <v>7.3445999999999998</v>
      </c>
      <c r="H20" s="5">
        <f t="shared" si="1"/>
        <v>-7.3216000000000001</v>
      </c>
      <c r="I20" s="21" t="str">
        <f t="array" ref="I20">IF(ISBLANK(C20),"",IF(C20=MAX(IF(FarmUnit[1. Identifiant interne d’exploitation agricole*]=A20,FarmUnit[3. Superficie de l’unité agricole (ha)*])),"!","-"))</f>
        <v>!</v>
      </c>
      <c r="J20" s="9" t="str">
        <f t="shared" ca="1" si="2"/>
        <v/>
      </c>
    </row>
    <row r="21" spans="1:10" ht="15" x14ac:dyDescent="0.2">
      <c r="A21" s="154" t="s">
        <v>736</v>
      </c>
      <c r="B21" s="154" t="s">
        <v>736</v>
      </c>
      <c r="C21" s="278">
        <v>4.43</v>
      </c>
      <c r="D21" s="186">
        <v>7.3495999999999997</v>
      </c>
      <c r="E21" s="186">
        <v>-7.3281000000000001</v>
      </c>
      <c r="F21" s="128" t="b">
        <f>IF(ISBLANK(FarmUnit[[#This Row],[1. Identifiant interne d’exploitation agricole*]]),"",IF(ISERROR(MATCH(FarmUnit[[#This Row],[1. Identifiant interne d’exploitation agricole*]],GroupMember[1. Identifiant interne d’exploitation agricole*],0)),FALSE,TRUE))</f>
        <v>1</v>
      </c>
      <c r="G21" s="5">
        <f t="shared" si="0"/>
        <v>7.3495999999999997</v>
      </c>
      <c r="H21" s="5">
        <f t="shared" si="1"/>
        <v>-7.3281000000000001</v>
      </c>
      <c r="I21" s="21" t="str">
        <f t="array" ref="I21">IF(ISBLANK(C21),"",IF(C21=MAX(IF(FarmUnit[1. Identifiant interne d’exploitation agricole*]=A21,FarmUnit[3. Superficie de l’unité agricole (ha)*])),"!","-"))</f>
        <v>!</v>
      </c>
      <c r="J21" s="9" t="str">
        <f t="shared" ca="1" si="2"/>
        <v/>
      </c>
    </row>
    <row r="22" spans="1:10" ht="15" x14ac:dyDescent="0.2">
      <c r="A22" s="155" t="s">
        <v>739</v>
      </c>
      <c r="B22" s="155" t="s">
        <v>739</v>
      </c>
      <c r="C22" s="278">
        <v>8</v>
      </c>
      <c r="D22" s="186">
        <v>7.3452000000000002</v>
      </c>
      <c r="E22" s="186">
        <v>-7.3297999999999996</v>
      </c>
      <c r="F22" s="128" t="b">
        <f>IF(ISBLANK(FarmUnit[[#This Row],[1. Identifiant interne d’exploitation agricole*]]),"",IF(ISERROR(MATCH(FarmUnit[[#This Row],[1. Identifiant interne d’exploitation agricole*]],GroupMember[1. Identifiant interne d’exploitation agricole*],0)),FALSE,TRUE))</f>
        <v>1</v>
      </c>
      <c r="G22" s="5">
        <f t="shared" si="0"/>
        <v>7.3452000000000002</v>
      </c>
      <c r="H22" s="5">
        <f t="shared" si="1"/>
        <v>-7.3297999999999996</v>
      </c>
      <c r="I22" s="21" t="str">
        <f t="array" ref="I22">IF(ISBLANK(C22),"",IF(C22=MAX(IF(FarmUnit[1. Identifiant interne d’exploitation agricole*]=A22,FarmUnit[3. Superficie de l’unité agricole (ha)*])),"!","-"))</f>
        <v>!</v>
      </c>
      <c r="J22" s="9" t="str">
        <f t="shared" ca="1" si="2"/>
        <v/>
      </c>
    </row>
    <row r="23" spans="1:10" ht="15" x14ac:dyDescent="0.2">
      <c r="A23" s="154" t="s">
        <v>741</v>
      </c>
      <c r="B23" s="154" t="s">
        <v>741</v>
      </c>
      <c r="C23" s="278">
        <v>5</v>
      </c>
      <c r="D23" s="186">
        <v>7.3720999999999997</v>
      </c>
      <c r="E23" s="186">
        <v>-7.2991000000000001</v>
      </c>
      <c r="F23" s="128" t="b">
        <f>IF(ISBLANK(FarmUnit[[#This Row],[1. Identifiant interne d’exploitation agricole*]]),"",IF(ISERROR(MATCH(FarmUnit[[#This Row],[1. Identifiant interne d’exploitation agricole*]],GroupMember[1. Identifiant interne d’exploitation agricole*],0)),FALSE,TRUE))</f>
        <v>1</v>
      </c>
      <c r="G23" s="5">
        <f t="shared" si="0"/>
        <v>7.3720999999999997</v>
      </c>
      <c r="H23" s="5">
        <f t="shared" si="1"/>
        <v>-7.2991000000000001</v>
      </c>
      <c r="I23" s="21" t="str">
        <f t="array" ref="I23">IF(ISBLANK(C23),"",IF(C23=MAX(IF(FarmUnit[1. Identifiant interne d’exploitation agricole*]=A23,FarmUnit[3. Superficie de l’unité agricole (ha)*])),"!","-"))</f>
        <v>!</v>
      </c>
      <c r="J23" s="9" t="str">
        <f t="shared" ca="1" si="2"/>
        <v/>
      </c>
    </row>
    <row r="24" spans="1:10" ht="15" x14ac:dyDescent="0.2">
      <c r="A24" s="155" t="s">
        <v>745</v>
      </c>
      <c r="B24" s="155" t="s">
        <v>745</v>
      </c>
      <c r="C24" s="278">
        <v>3.45</v>
      </c>
      <c r="D24" s="186">
        <v>7.3586</v>
      </c>
      <c r="E24" s="186">
        <v>-7.3170999999999999</v>
      </c>
      <c r="F24" s="128" t="b">
        <f>IF(ISBLANK(FarmUnit[[#This Row],[1. Identifiant interne d’exploitation agricole*]]),"",IF(ISERROR(MATCH(FarmUnit[[#This Row],[1. Identifiant interne d’exploitation agricole*]],GroupMember[1. Identifiant interne d’exploitation agricole*],0)),FALSE,TRUE))</f>
        <v>1</v>
      </c>
      <c r="G24" s="5">
        <f t="shared" si="0"/>
        <v>7.3586</v>
      </c>
      <c r="H24" s="5">
        <f t="shared" si="1"/>
        <v>-7.3170999999999999</v>
      </c>
      <c r="I24" s="21" t="str">
        <f t="array" ref="I24">IF(ISBLANK(C24),"",IF(C24=MAX(IF(FarmUnit[1. Identifiant interne d’exploitation agricole*]=A24,FarmUnit[3. Superficie de l’unité agricole (ha)*])),"!","-"))</f>
        <v>!</v>
      </c>
      <c r="J24" s="9" t="str">
        <f t="shared" ca="1" si="2"/>
        <v/>
      </c>
    </row>
    <row r="25" spans="1:10" ht="15" x14ac:dyDescent="0.2">
      <c r="A25" s="154" t="s">
        <v>748</v>
      </c>
      <c r="B25" s="154" t="s">
        <v>748</v>
      </c>
      <c r="C25" s="278">
        <v>6</v>
      </c>
      <c r="D25" s="186">
        <v>7.3522999999999996</v>
      </c>
      <c r="E25" s="186">
        <v>-7.3303000000000003</v>
      </c>
      <c r="F25" s="128" t="b">
        <f>IF(ISBLANK(FarmUnit[[#This Row],[1. Identifiant interne d’exploitation agricole*]]),"",IF(ISERROR(MATCH(FarmUnit[[#This Row],[1. Identifiant interne d’exploitation agricole*]],GroupMember[1. Identifiant interne d’exploitation agricole*],0)),FALSE,TRUE))</f>
        <v>1</v>
      </c>
      <c r="G25" s="5">
        <f t="shared" si="0"/>
        <v>7.3522999999999996</v>
      </c>
      <c r="H25" s="5">
        <f t="shared" si="1"/>
        <v>-7.3303000000000003</v>
      </c>
      <c r="I25" s="21" t="str">
        <f t="array" ref="I25">IF(ISBLANK(C25),"",IF(C25=MAX(IF(FarmUnit[1. Identifiant interne d’exploitation agricole*]=A25,FarmUnit[3. Superficie de l’unité agricole (ha)*])),"!","-"))</f>
        <v>!</v>
      </c>
      <c r="J25" s="9" t="str">
        <f t="shared" ca="1" si="2"/>
        <v/>
      </c>
    </row>
    <row r="26" spans="1:10" ht="15" x14ac:dyDescent="0.2">
      <c r="A26" s="155" t="s">
        <v>752</v>
      </c>
      <c r="B26" s="155" t="s">
        <v>752</v>
      </c>
      <c r="C26" s="278">
        <v>4</v>
      </c>
      <c r="D26" s="186">
        <v>7.3609</v>
      </c>
      <c r="E26" s="186">
        <v>-7.3174000000000001</v>
      </c>
      <c r="F26" s="128" t="b">
        <f>IF(ISBLANK(FarmUnit[[#This Row],[1. Identifiant interne d’exploitation agricole*]]),"",IF(ISERROR(MATCH(FarmUnit[[#This Row],[1. Identifiant interne d’exploitation agricole*]],GroupMember[1. Identifiant interne d’exploitation agricole*],0)),FALSE,TRUE))</f>
        <v>1</v>
      </c>
      <c r="G26" s="5">
        <f t="shared" si="0"/>
        <v>7.3609</v>
      </c>
      <c r="H26" s="5">
        <f t="shared" si="1"/>
        <v>-7.3174000000000001</v>
      </c>
      <c r="I26" s="21" t="str">
        <f t="array" ref="I26">IF(ISBLANK(C26),"",IF(C26=MAX(IF(FarmUnit[1. Identifiant interne d’exploitation agricole*]=A26,FarmUnit[3. Superficie de l’unité agricole (ha)*])),"!","-"))</f>
        <v>!</v>
      </c>
      <c r="J26" s="9" t="str">
        <f t="shared" ca="1" si="2"/>
        <v/>
      </c>
    </row>
    <row r="27" spans="1:10" ht="15" x14ac:dyDescent="0.2">
      <c r="A27" s="154" t="s">
        <v>754</v>
      </c>
      <c r="B27" s="154" t="s">
        <v>754</v>
      </c>
      <c r="C27" s="278">
        <v>4</v>
      </c>
      <c r="D27" s="186">
        <v>7.3587999999999996</v>
      </c>
      <c r="E27" s="186">
        <v>-7.3243</v>
      </c>
      <c r="F27" s="128" t="b">
        <f>IF(ISBLANK(FarmUnit[[#This Row],[1. Identifiant interne d’exploitation agricole*]]),"",IF(ISERROR(MATCH(FarmUnit[[#This Row],[1. Identifiant interne d’exploitation agricole*]],GroupMember[1. Identifiant interne d’exploitation agricole*],0)),FALSE,TRUE))</f>
        <v>1</v>
      </c>
      <c r="G27" s="5">
        <f t="shared" si="0"/>
        <v>7.3587999999999996</v>
      </c>
      <c r="H27" s="5">
        <f t="shared" si="1"/>
        <v>-7.3243</v>
      </c>
      <c r="I27" s="21" t="str">
        <f t="array" ref="I27">IF(ISBLANK(C27),"",IF(C27=MAX(IF(FarmUnit[1. Identifiant interne d’exploitation agricole*]=A27,FarmUnit[3. Superficie de l’unité agricole (ha)*])),"!","-"))</f>
        <v>!</v>
      </c>
      <c r="J27" s="9" t="str">
        <f t="shared" ca="1" si="2"/>
        <v/>
      </c>
    </row>
    <row r="28" spans="1:10" ht="15" x14ac:dyDescent="0.2">
      <c r="A28" s="155" t="s">
        <v>757</v>
      </c>
      <c r="B28" s="155" t="s">
        <v>757</v>
      </c>
      <c r="C28" s="278">
        <v>4</v>
      </c>
      <c r="D28" s="186">
        <v>7.3615000000000004</v>
      </c>
      <c r="E28" s="186">
        <v>-7.3178000000000001</v>
      </c>
      <c r="F28" s="128" t="b">
        <f>IF(ISBLANK(FarmUnit[[#This Row],[1. Identifiant interne d’exploitation agricole*]]),"",IF(ISERROR(MATCH(FarmUnit[[#This Row],[1. Identifiant interne d’exploitation agricole*]],GroupMember[1. Identifiant interne d’exploitation agricole*],0)),FALSE,TRUE))</f>
        <v>1</v>
      </c>
      <c r="G28" s="5">
        <f t="shared" si="0"/>
        <v>7.3615000000000004</v>
      </c>
      <c r="H28" s="5">
        <f t="shared" si="1"/>
        <v>-7.3178000000000001</v>
      </c>
      <c r="I28" s="21" t="str">
        <f t="array" ref="I28">IF(ISBLANK(C28),"",IF(C28=MAX(IF(FarmUnit[1. Identifiant interne d’exploitation agricole*]=A28,FarmUnit[3. Superficie de l’unité agricole (ha)*])),"!","-"))</f>
        <v>!</v>
      </c>
      <c r="J28" s="9" t="str">
        <f t="shared" ca="1" si="2"/>
        <v/>
      </c>
    </row>
    <row r="29" spans="1:10" ht="15" x14ac:dyDescent="0.2">
      <c r="A29" s="154" t="s">
        <v>761</v>
      </c>
      <c r="B29" s="154" t="s">
        <v>761</v>
      </c>
      <c r="C29" s="278">
        <v>4</v>
      </c>
      <c r="D29" s="186">
        <v>7.3452999999999999</v>
      </c>
      <c r="E29" s="186">
        <v>-7.3236999999999997</v>
      </c>
      <c r="F29" s="128" t="b">
        <f>IF(ISBLANK(FarmUnit[[#This Row],[1. Identifiant interne d’exploitation agricole*]]),"",IF(ISERROR(MATCH(FarmUnit[[#This Row],[1. Identifiant interne d’exploitation agricole*]],GroupMember[1. Identifiant interne d’exploitation agricole*],0)),FALSE,TRUE))</f>
        <v>1</v>
      </c>
      <c r="G29" s="5">
        <f t="shared" si="0"/>
        <v>7.3452999999999999</v>
      </c>
      <c r="H29" s="5">
        <f t="shared" si="1"/>
        <v>-7.3236999999999997</v>
      </c>
      <c r="I29" s="21" t="str">
        <f t="array" ref="I29">IF(ISBLANK(C29),"",IF(C29=MAX(IF(FarmUnit[1. Identifiant interne d’exploitation agricole*]=A29,FarmUnit[3. Superficie de l’unité agricole (ha)*])),"!","-"))</f>
        <v>!</v>
      </c>
      <c r="J29" s="9" t="str">
        <f t="shared" ca="1" si="2"/>
        <v/>
      </c>
    </row>
    <row r="30" spans="1:10" ht="15" x14ac:dyDescent="0.2">
      <c r="A30" s="155" t="s">
        <v>764</v>
      </c>
      <c r="B30" s="155" t="s">
        <v>764</v>
      </c>
      <c r="C30" s="278">
        <v>3</v>
      </c>
      <c r="D30" s="186">
        <v>7.3432000000000004</v>
      </c>
      <c r="E30" s="186">
        <v>-7.3231000000000002</v>
      </c>
      <c r="F30" s="128" t="b">
        <f>IF(ISBLANK(FarmUnit[[#This Row],[1. Identifiant interne d’exploitation agricole*]]),"",IF(ISERROR(MATCH(FarmUnit[[#This Row],[1. Identifiant interne d’exploitation agricole*]],GroupMember[1. Identifiant interne d’exploitation agricole*],0)),FALSE,TRUE))</f>
        <v>1</v>
      </c>
      <c r="G30" s="5">
        <f t="shared" si="0"/>
        <v>7.3432000000000004</v>
      </c>
      <c r="H30" s="5">
        <f t="shared" si="1"/>
        <v>-7.3231000000000002</v>
      </c>
      <c r="I30" s="21" t="str">
        <f t="array" ref="I30">IF(ISBLANK(C30),"",IF(C30=MAX(IF(FarmUnit[1. Identifiant interne d’exploitation agricole*]=A30,FarmUnit[3. Superficie de l’unité agricole (ha)*])),"!","-"))</f>
        <v>!</v>
      </c>
      <c r="J30" s="9" t="str">
        <f t="shared" ca="1" si="2"/>
        <v/>
      </c>
    </row>
    <row r="31" spans="1:10" ht="15" x14ac:dyDescent="0.2">
      <c r="A31" s="154" t="s">
        <v>767</v>
      </c>
      <c r="B31" s="154" t="s">
        <v>767</v>
      </c>
      <c r="C31" s="278">
        <v>3.14</v>
      </c>
      <c r="D31" s="186">
        <v>7.3853</v>
      </c>
      <c r="E31" s="186">
        <v>-7.2991000000000001</v>
      </c>
      <c r="F31" s="128" t="b">
        <f>IF(ISBLANK(FarmUnit[[#This Row],[1. Identifiant interne d’exploitation agricole*]]),"",IF(ISERROR(MATCH(FarmUnit[[#This Row],[1. Identifiant interne d’exploitation agricole*]],GroupMember[1. Identifiant interne d’exploitation agricole*],0)),FALSE,TRUE))</f>
        <v>1</v>
      </c>
      <c r="G31" s="5">
        <f t="shared" si="0"/>
        <v>7.3853</v>
      </c>
      <c r="H31" s="5">
        <f t="shared" si="1"/>
        <v>-7.2991000000000001</v>
      </c>
      <c r="I31" s="21" t="str">
        <f t="array" ref="I31">IF(ISBLANK(C31),"",IF(C31=MAX(IF(FarmUnit[1. Identifiant interne d’exploitation agricole*]=A31,FarmUnit[3. Superficie de l’unité agricole (ha)*])),"!","-"))</f>
        <v>!</v>
      </c>
      <c r="J31" s="9" t="str">
        <f t="shared" ca="1" si="2"/>
        <v/>
      </c>
    </row>
    <row r="32" spans="1:10" ht="15" x14ac:dyDescent="0.2">
      <c r="A32" s="155" t="s">
        <v>770</v>
      </c>
      <c r="B32" s="155" t="s">
        <v>770</v>
      </c>
      <c r="C32" s="278">
        <v>3</v>
      </c>
      <c r="D32" s="186">
        <v>7.3425000000000002</v>
      </c>
      <c r="E32" s="186">
        <v>-7.3136000000000001</v>
      </c>
      <c r="F32" s="128" t="b">
        <f>IF(ISBLANK(FarmUnit[[#This Row],[1. Identifiant interne d’exploitation agricole*]]),"",IF(ISERROR(MATCH(FarmUnit[[#This Row],[1. Identifiant interne d’exploitation agricole*]],GroupMember[1. Identifiant interne d’exploitation agricole*],0)),FALSE,TRUE))</f>
        <v>1</v>
      </c>
      <c r="G32" s="5">
        <f t="shared" si="0"/>
        <v>7.3425000000000002</v>
      </c>
      <c r="H32" s="5">
        <f t="shared" si="1"/>
        <v>-7.3136000000000001</v>
      </c>
      <c r="I32" s="21" t="str">
        <f t="array" ref="I32">IF(ISBLANK(C32),"",IF(C32=MAX(IF(FarmUnit[1. Identifiant interne d’exploitation agricole*]=A32,FarmUnit[3. Superficie de l’unité agricole (ha)*])),"!","-"))</f>
        <v>!</v>
      </c>
      <c r="J32" s="9" t="str">
        <f t="shared" ca="1" si="2"/>
        <v/>
      </c>
    </row>
    <row r="33" spans="1:10" ht="15" x14ac:dyDescent="0.2">
      <c r="A33" s="154" t="s">
        <v>774</v>
      </c>
      <c r="B33" s="154" t="s">
        <v>774</v>
      </c>
      <c r="C33" s="278">
        <v>3</v>
      </c>
      <c r="D33" s="186">
        <v>7.3417000000000003</v>
      </c>
      <c r="E33" s="186">
        <v>-7.3240999999999996</v>
      </c>
      <c r="F33" s="128" t="b">
        <f>IF(ISBLANK(FarmUnit[[#This Row],[1. Identifiant interne d’exploitation agricole*]]),"",IF(ISERROR(MATCH(FarmUnit[[#This Row],[1. Identifiant interne d’exploitation agricole*]],GroupMember[1. Identifiant interne d’exploitation agricole*],0)),FALSE,TRUE))</f>
        <v>1</v>
      </c>
      <c r="G33" s="5">
        <f t="shared" si="0"/>
        <v>7.3417000000000003</v>
      </c>
      <c r="H33" s="5">
        <f t="shared" si="1"/>
        <v>-7.3240999999999996</v>
      </c>
      <c r="I33" s="21" t="str">
        <f t="array" ref="I33">IF(ISBLANK(C33),"",IF(C33=MAX(IF(FarmUnit[1. Identifiant interne d’exploitation agricole*]=A33,FarmUnit[3. Superficie de l’unité agricole (ha)*])),"!","-"))</f>
        <v>!</v>
      </c>
      <c r="J33" s="9" t="str">
        <f t="shared" ca="1" si="2"/>
        <v/>
      </c>
    </row>
    <row r="34" spans="1:10" ht="15" x14ac:dyDescent="0.2">
      <c r="A34" s="155" t="s">
        <v>778</v>
      </c>
      <c r="B34" s="155" t="s">
        <v>778</v>
      </c>
      <c r="C34" s="278">
        <v>2</v>
      </c>
      <c r="D34" s="186">
        <v>7.3449</v>
      </c>
      <c r="E34" s="186">
        <v>-7.3261000000000003</v>
      </c>
      <c r="F34" s="128" t="b">
        <f>IF(ISBLANK(FarmUnit[[#This Row],[1. Identifiant interne d’exploitation agricole*]]),"",IF(ISERROR(MATCH(FarmUnit[[#This Row],[1. Identifiant interne d’exploitation agricole*]],GroupMember[1. Identifiant interne d’exploitation agricole*],0)),FALSE,TRUE))</f>
        <v>1</v>
      </c>
      <c r="G34" s="5">
        <f t="shared" si="0"/>
        <v>7.3449</v>
      </c>
      <c r="H34" s="5">
        <f t="shared" si="1"/>
        <v>-7.3261000000000003</v>
      </c>
      <c r="I34" s="21" t="str">
        <f t="array" ref="I34">IF(ISBLANK(C34),"",IF(C34=MAX(IF(FarmUnit[1. Identifiant interne d’exploitation agricole*]=A34,FarmUnit[3. Superficie de l’unité agricole (ha)*])),"!","-"))</f>
        <v>!</v>
      </c>
      <c r="J34" s="9" t="str">
        <f t="shared" ca="1" si="2"/>
        <v/>
      </c>
    </row>
    <row r="35" spans="1:10" ht="15" x14ac:dyDescent="0.2">
      <c r="A35" s="154" t="s">
        <v>782</v>
      </c>
      <c r="B35" s="154" t="s">
        <v>782</v>
      </c>
      <c r="C35" s="278">
        <v>3</v>
      </c>
      <c r="D35" s="186">
        <v>7.3442999999999996</v>
      </c>
      <c r="E35" s="186">
        <v>-7.3163999999999998</v>
      </c>
      <c r="F35" s="128" t="b">
        <f>IF(ISBLANK(FarmUnit[[#This Row],[1. Identifiant interne d’exploitation agricole*]]),"",IF(ISERROR(MATCH(FarmUnit[[#This Row],[1. Identifiant interne d’exploitation agricole*]],GroupMember[1. Identifiant interne d’exploitation agricole*],0)),FALSE,TRUE))</f>
        <v>1</v>
      </c>
      <c r="G35" s="5">
        <f t="shared" si="0"/>
        <v>7.3442999999999996</v>
      </c>
      <c r="H35" s="5">
        <f t="shared" si="1"/>
        <v>-7.3163999999999998</v>
      </c>
      <c r="I35" s="21" t="str">
        <f t="array" ref="I35">IF(ISBLANK(C35),"",IF(C35=MAX(IF(FarmUnit[1. Identifiant interne d’exploitation agricole*]=A35,FarmUnit[3. Superficie de l’unité agricole (ha)*])),"!","-"))</f>
        <v>!</v>
      </c>
      <c r="J35" s="9" t="str">
        <f t="shared" ca="1" si="2"/>
        <v/>
      </c>
    </row>
    <row r="36" spans="1:10" ht="15" x14ac:dyDescent="0.2">
      <c r="A36" s="155" t="s">
        <v>785</v>
      </c>
      <c r="B36" s="155" t="s">
        <v>785</v>
      </c>
      <c r="C36" s="278">
        <v>5</v>
      </c>
      <c r="D36" s="186">
        <v>7.3879000000000001</v>
      </c>
      <c r="E36" s="186">
        <v>-7.3000999999999996</v>
      </c>
      <c r="F36" s="128" t="b">
        <f>IF(ISBLANK(FarmUnit[[#This Row],[1. Identifiant interne d’exploitation agricole*]]),"",IF(ISERROR(MATCH(FarmUnit[[#This Row],[1. Identifiant interne d’exploitation agricole*]],GroupMember[1. Identifiant interne d’exploitation agricole*],0)),FALSE,TRUE))</f>
        <v>1</v>
      </c>
      <c r="G36" s="5">
        <f t="shared" si="0"/>
        <v>7.3879000000000001</v>
      </c>
      <c r="H36" s="5">
        <f t="shared" si="1"/>
        <v>-7.3000999999999996</v>
      </c>
      <c r="I36" s="21" t="str">
        <f t="array" ref="I36">IF(ISBLANK(C36),"",IF(C36=MAX(IF(FarmUnit[1. Identifiant interne d’exploitation agricole*]=A36,FarmUnit[3. Superficie de l’unité agricole (ha)*])),"!","-"))</f>
        <v>!</v>
      </c>
      <c r="J36" s="9" t="str">
        <f t="shared" ca="1" si="2"/>
        <v/>
      </c>
    </row>
    <row r="37" spans="1:10" ht="15" x14ac:dyDescent="0.2">
      <c r="A37" s="154" t="s">
        <v>789</v>
      </c>
      <c r="B37" s="154" t="s">
        <v>789</v>
      </c>
      <c r="C37" s="278">
        <v>5</v>
      </c>
      <c r="D37" s="186">
        <v>7.3601000000000001</v>
      </c>
      <c r="E37" s="186">
        <v>-7.3177000000000003</v>
      </c>
      <c r="F37" s="128" t="b">
        <f>IF(ISBLANK(FarmUnit[[#This Row],[1. Identifiant interne d’exploitation agricole*]]),"",IF(ISERROR(MATCH(FarmUnit[[#This Row],[1. Identifiant interne d’exploitation agricole*]],GroupMember[1. Identifiant interne d’exploitation agricole*],0)),FALSE,TRUE))</f>
        <v>1</v>
      </c>
      <c r="G37" s="5">
        <f t="shared" si="0"/>
        <v>7.3601000000000001</v>
      </c>
      <c r="H37" s="5">
        <f t="shared" si="1"/>
        <v>-7.3177000000000003</v>
      </c>
      <c r="I37" s="21" t="str">
        <f t="array" ref="I37">IF(ISBLANK(C37),"",IF(C37=MAX(IF(FarmUnit[1. Identifiant interne d’exploitation agricole*]=A37,FarmUnit[3. Superficie de l’unité agricole (ha)*])),"!","-"))</f>
        <v>!</v>
      </c>
      <c r="J37" s="9" t="str">
        <f t="shared" ca="1" si="2"/>
        <v/>
      </c>
    </row>
    <row r="38" spans="1:10" ht="15" x14ac:dyDescent="0.2">
      <c r="A38" s="155" t="s">
        <v>792</v>
      </c>
      <c r="B38" s="155" t="s">
        <v>792</v>
      </c>
      <c r="C38" s="278">
        <v>3</v>
      </c>
      <c r="D38" s="186">
        <v>7.3577000000000004</v>
      </c>
      <c r="E38" s="186">
        <v>-7.3236999999999997</v>
      </c>
      <c r="F38" s="128" t="b">
        <f>IF(ISBLANK(FarmUnit[[#This Row],[1. Identifiant interne d’exploitation agricole*]]),"",IF(ISERROR(MATCH(FarmUnit[[#This Row],[1. Identifiant interne d’exploitation agricole*]],GroupMember[1. Identifiant interne d’exploitation agricole*],0)),FALSE,TRUE))</f>
        <v>1</v>
      </c>
      <c r="G38" s="5">
        <f t="shared" si="0"/>
        <v>7.3577000000000004</v>
      </c>
      <c r="H38" s="5">
        <f t="shared" si="1"/>
        <v>-7.3236999999999997</v>
      </c>
      <c r="I38" s="21" t="str">
        <f t="array" ref="I38">IF(ISBLANK(C38),"",IF(C38=MAX(IF(FarmUnit[1. Identifiant interne d’exploitation agricole*]=A38,FarmUnit[3. Superficie de l’unité agricole (ha)*])),"!","-"))</f>
        <v>!</v>
      </c>
      <c r="J38" s="9" t="str">
        <f t="shared" ca="1" si="2"/>
        <v/>
      </c>
    </row>
    <row r="39" spans="1:10" ht="15" x14ac:dyDescent="0.2">
      <c r="A39" s="154" t="s">
        <v>795</v>
      </c>
      <c r="B39" s="154" t="s">
        <v>795</v>
      </c>
      <c r="C39" s="278">
        <v>4</v>
      </c>
      <c r="D39" s="186">
        <v>7.3464999999999998</v>
      </c>
      <c r="E39" s="186">
        <v>-7.3244999999999996</v>
      </c>
      <c r="F39" s="128" t="b">
        <f>IF(ISBLANK(FarmUnit[[#This Row],[1. Identifiant interne d’exploitation agricole*]]),"",IF(ISERROR(MATCH(FarmUnit[[#This Row],[1. Identifiant interne d’exploitation agricole*]],GroupMember[1. Identifiant interne d’exploitation agricole*],0)),FALSE,TRUE))</f>
        <v>1</v>
      </c>
      <c r="G39" s="5">
        <f t="shared" si="0"/>
        <v>7.3464999999999998</v>
      </c>
      <c r="H39" s="5">
        <f t="shared" si="1"/>
        <v>-7.3244999999999996</v>
      </c>
      <c r="I39" s="21" t="str">
        <f t="array" ref="I39">IF(ISBLANK(C39),"",IF(C39=MAX(IF(FarmUnit[1. Identifiant interne d’exploitation agricole*]=A39,FarmUnit[3. Superficie de l’unité agricole (ha)*])),"!","-"))</f>
        <v>!</v>
      </c>
      <c r="J39" s="9" t="str">
        <f t="shared" ca="1" si="2"/>
        <v/>
      </c>
    </row>
    <row r="40" spans="1:10" ht="15" x14ac:dyDescent="0.2">
      <c r="A40" s="155" t="s">
        <v>797</v>
      </c>
      <c r="B40" s="155" t="s">
        <v>797</v>
      </c>
      <c r="C40" s="278">
        <v>3</v>
      </c>
      <c r="D40" s="186">
        <v>7.3573000000000004</v>
      </c>
      <c r="E40" s="186">
        <v>-7.3352000000000004</v>
      </c>
      <c r="F40" s="128" t="b">
        <f>IF(ISBLANK(FarmUnit[[#This Row],[1. Identifiant interne d’exploitation agricole*]]),"",IF(ISERROR(MATCH(FarmUnit[[#This Row],[1. Identifiant interne d’exploitation agricole*]],GroupMember[1. Identifiant interne d’exploitation agricole*],0)),FALSE,TRUE))</f>
        <v>1</v>
      </c>
      <c r="G40" s="5">
        <f t="shared" si="0"/>
        <v>7.3573000000000004</v>
      </c>
      <c r="H40" s="5">
        <f t="shared" si="1"/>
        <v>-7.3352000000000004</v>
      </c>
      <c r="I40" s="21" t="str">
        <f t="array" ref="I40">IF(ISBLANK(C40),"",IF(C40=MAX(IF(FarmUnit[1. Identifiant interne d’exploitation agricole*]=A40,FarmUnit[3. Superficie de l’unité agricole (ha)*])),"!","-"))</f>
        <v>!</v>
      </c>
      <c r="J40" s="9" t="str">
        <f t="shared" ca="1" si="2"/>
        <v/>
      </c>
    </row>
    <row r="41" spans="1:10" ht="15" x14ac:dyDescent="0.2">
      <c r="A41" s="154" t="s">
        <v>800</v>
      </c>
      <c r="B41" s="154" t="s">
        <v>800</v>
      </c>
      <c r="C41" s="278">
        <v>3</v>
      </c>
      <c r="D41" s="186">
        <v>7.3612000000000002</v>
      </c>
      <c r="E41" s="186">
        <v>-7.3188000000000004</v>
      </c>
      <c r="F41" s="128" t="b">
        <f>IF(ISBLANK(FarmUnit[[#This Row],[1. Identifiant interne d’exploitation agricole*]]),"",IF(ISERROR(MATCH(FarmUnit[[#This Row],[1. Identifiant interne d’exploitation agricole*]],GroupMember[1. Identifiant interne d’exploitation agricole*],0)),FALSE,TRUE))</f>
        <v>1</v>
      </c>
      <c r="G41" s="5">
        <f t="shared" si="0"/>
        <v>7.3612000000000002</v>
      </c>
      <c r="H41" s="5">
        <f t="shared" si="1"/>
        <v>-7.3188000000000004</v>
      </c>
      <c r="I41" s="21" t="str">
        <f t="array" ref="I41">IF(ISBLANK(C41),"",IF(C41=MAX(IF(FarmUnit[1. Identifiant interne d’exploitation agricole*]=A41,FarmUnit[3. Superficie de l’unité agricole (ha)*])),"!","-"))</f>
        <v>!</v>
      </c>
      <c r="J41" s="9" t="str">
        <f t="shared" ca="1" si="2"/>
        <v/>
      </c>
    </row>
    <row r="42" spans="1:10" ht="15" x14ac:dyDescent="0.2">
      <c r="A42" s="155" t="s">
        <v>803</v>
      </c>
      <c r="B42" s="155" t="s">
        <v>803</v>
      </c>
      <c r="C42" s="278">
        <v>2.08</v>
      </c>
      <c r="D42" s="186">
        <v>7.3471000000000002</v>
      </c>
      <c r="E42" s="186">
        <v>-7.3234000000000004</v>
      </c>
      <c r="F42" s="128" t="b">
        <f>IF(ISBLANK(FarmUnit[[#This Row],[1. Identifiant interne d’exploitation agricole*]]),"",IF(ISERROR(MATCH(FarmUnit[[#This Row],[1. Identifiant interne d’exploitation agricole*]],GroupMember[1. Identifiant interne d’exploitation agricole*],0)),FALSE,TRUE))</f>
        <v>1</v>
      </c>
      <c r="G42" s="5">
        <f t="shared" si="0"/>
        <v>7.3471000000000002</v>
      </c>
      <c r="H42" s="5">
        <f t="shared" si="1"/>
        <v>-7.3234000000000004</v>
      </c>
      <c r="I42" s="21" t="str">
        <f t="array" ref="I42">IF(ISBLANK(C42),"",IF(C42=MAX(IF(FarmUnit[1. Identifiant interne d’exploitation agricole*]=A42,FarmUnit[3. Superficie de l’unité agricole (ha)*])),"!","-"))</f>
        <v>!</v>
      </c>
      <c r="J42" s="9" t="str">
        <f t="shared" ca="1" si="2"/>
        <v/>
      </c>
    </row>
    <row r="43" spans="1:10" ht="15" x14ac:dyDescent="0.2">
      <c r="A43" s="154" t="s">
        <v>806</v>
      </c>
      <c r="B43" s="154" t="s">
        <v>806</v>
      </c>
      <c r="C43" s="278">
        <v>4.63</v>
      </c>
      <c r="D43" s="186">
        <v>7.3747999999999996</v>
      </c>
      <c r="E43" s="186">
        <v>-7.2975000000000003</v>
      </c>
      <c r="F43" s="128" t="b">
        <f>IF(ISBLANK(FarmUnit[[#This Row],[1. Identifiant interne d’exploitation agricole*]]),"",IF(ISERROR(MATCH(FarmUnit[[#This Row],[1. Identifiant interne d’exploitation agricole*]],GroupMember[1. Identifiant interne d’exploitation agricole*],0)),FALSE,TRUE))</f>
        <v>1</v>
      </c>
      <c r="G43" s="5">
        <f t="shared" si="0"/>
        <v>7.3747999999999996</v>
      </c>
      <c r="H43" s="5">
        <f t="shared" si="1"/>
        <v>-7.2975000000000003</v>
      </c>
      <c r="I43" s="21" t="str">
        <f t="array" ref="I43">IF(ISBLANK(C43),"",IF(C43=MAX(IF(FarmUnit[1. Identifiant interne d’exploitation agricole*]=A43,FarmUnit[3. Superficie de l’unité agricole (ha)*])),"!","-"))</f>
        <v>!</v>
      </c>
      <c r="J43" s="9" t="str">
        <f t="shared" ca="1" si="2"/>
        <v/>
      </c>
    </row>
    <row r="44" spans="1:10" ht="15" x14ac:dyDescent="0.2">
      <c r="A44" s="155" t="s">
        <v>809</v>
      </c>
      <c r="B44" s="155" t="s">
        <v>809</v>
      </c>
      <c r="C44" s="278">
        <v>6.3</v>
      </c>
      <c r="D44" s="186">
        <v>7.3432000000000004</v>
      </c>
      <c r="E44" s="186">
        <v>-7.3326000000000002</v>
      </c>
      <c r="F44" s="128" t="b">
        <f>IF(ISBLANK(FarmUnit[[#This Row],[1. Identifiant interne d’exploitation agricole*]]),"",IF(ISERROR(MATCH(FarmUnit[[#This Row],[1. Identifiant interne d’exploitation agricole*]],GroupMember[1. Identifiant interne d’exploitation agricole*],0)),FALSE,TRUE))</f>
        <v>1</v>
      </c>
      <c r="G44" s="5">
        <f t="shared" si="0"/>
        <v>7.3432000000000004</v>
      </c>
      <c r="H44" s="5">
        <f t="shared" si="1"/>
        <v>-7.3326000000000002</v>
      </c>
      <c r="I44" s="21" t="str">
        <f t="array" ref="I44">IF(ISBLANK(C44),"",IF(C44=MAX(IF(FarmUnit[1. Identifiant interne d’exploitation agricole*]=A44,FarmUnit[3. Superficie de l’unité agricole (ha)*])),"!","-"))</f>
        <v>!</v>
      </c>
      <c r="J44" s="9" t="str">
        <f t="shared" ca="1" si="2"/>
        <v/>
      </c>
    </row>
    <row r="45" spans="1:10" ht="15" x14ac:dyDescent="0.2">
      <c r="A45" s="154" t="s">
        <v>813</v>
      </c>
      <c r="B45" s="154" t="s">
        <v>813</v>
      </c>
      <c r="C45" s="278">
        <v>3</v>
      </c>
      <c r="D45" s="186">
        <v>7.3483999999999998</v>
      </c>
      <c r="E45" s="186">
        <v>-7.3300999999999998</v>
      </c>
      <c r="F45" s="128" t="b">
        <f>IF(ISBLANK(FarmUnit[[#This Row],[1. Identifiant interne d’exploitation agricole*]]),"",IF(ISERROR(MATCH(FarmUnit[[#This Row],[1. Identifiant interne d’exploitation agricole*]],GroupMember[1. Identifiant interne d’exploitation agricole*],0)),FALSE,TRUE))</f>
        <v>1</v>
      </c>
      <c r="G45" s="5">
        <f t="shared" si="0"/>
        <v>7.3483999999999998</v>
      </c>
      <c r="H45" s="5">
        <f t="shared" si="1"/>
        <v>-7.3300999999999998</v>
      </c>
      <c r="I45" s="21" t="str">
        <f t="array" ref="I45">IF(ISBLANK(C45),"",IF(C45=MAX(IF(FarmUnit[1. Identifiant interne d’exploitation agricole*]=A45,FarmUnit[3. Superficie de l’unité agricole (ha)*])),"!","-"))</f>
        <v>!</v>
      </c>
      <c r="J45" s="9" t="str">
        <f t="shared" ca="1" si="2"/>
        <v/>
      </c>
    </row>
    <row r="46" spans="1:10" ht="15" x14ac:dyDescent="0.2">
      <c r="A46" s="155" t="s">
        <v>816</v>
      </c>
      <c r="B46" s="155" t="s">
        <v>816</v>
      </c>
      <c r="C46" s="278">
        <v>4</v>
      </c>
      <c r="D46" s="186">
        <v>7.3471000000000002</v>
      </c>
      <c r="E46" s="186">
        <v>-7.3028000000000004</v>
      </c>
      <c r="F46" s="128" t="b">
        <f>IF(ISBLANK(FarmUnit[[#This Row],[1. Identifiant interne d’exploitation agricole*]]),"",IF(ISERROR(MATCH(FarmUnit[[#This Row],[1. Identifiant interne d’exploitation agricole*]],GroupMember[1. Identifiant interne d’exploitation agricole*],0)),FALSE,TRUE))</f>
        <v>1</v>
      </c>
      <c r="G46" s="5">
        <f t="shared" si="0"/>
        <v>7.3471000000000002</v>
      </c>
      <c r="H46" s="5">
        <f t="shared" si="1"/>
        <v>-7.3028000000000004</v>
      </c>
      <c r="I46" s="21" t="str">
        <f t="array" ref="I46">IF(ISBLANK(C46),"",IF(C46=MAX(IF(FarmUnit[1. Identifiant interne d’exploitation agricole*]=A46,FarmUnit[3. Superficie de l’unité agricole (ha)*])),"!","-"))</f>
        <v>!</v>
      </c>
      <c r="J46" s="9" t="str">
        <f t="shared" ca="1" si="2"/>
        <v/>
      </c>
    </row>
    <row r="47" spans="1:10" ht="15" x14ac:dyDescent="0.2">
      <c r="A47" s="154" t="s">
        <v>818</v>
      </c>
      <c r="B47" s="154" t="s">
        <v>818</v>
      </c>
      <c r="C47" s="278">
        <v>6</v>
      </c>
      <c r="D47" s="186">
        <v>7.3434999999999997</v>
      </c>
      <c r="E47" s="186">
        <v>-7.3307000000000002</v>
      </c>
      <c r="F47" s="128" t="b">
        <f>IF(ISBLANK(FarmUnit[[#This Row],[1. Identifiant interne d’exploitation agricole*]]),"",IF(ISERROR(MATCH(FarmUnit[[#This Row],[1. Identifiant interne d’exploitation agricole*]],GroupMember[1. Identifiant interne d’exploitation agricole*],0)),FALSE,TRUE))</f>
        <v>1</v>
      </c>
      <c r="G47" s="5">
        <f t="shared" si="0"/>
        <v>7.3434999999999997</v>
      </c>
      <c r="H47" s="5">
        <f t="shared" si="1"/>
        <v>-7.3307000000000002</v>
      </c>
      <c r="I47" s="21" t="str">
        <f t="array" ref="I47">IF(ISBLANK(C47),"",IF(C47=MAX(IF(FarmUnit[1. Identifiant interne d’exploitation agricole*]=A47,FarmUnit[3. Superficie de l’unité agricole (ha)*])),"!","-"))</f>
        <v>!</v>
      </c>
      <c r="J47" s="9" t="str">
        <f t="shared" ca="1" si="2"/>
        <v/>
      </c>
    </row>
    <row r="48" spans="1:10" ht="15" x14ac:dyDescent="0.2">
      <c r="A48" s="155" t="s">
        <v>820</v>
      </c>
      <c r="B48" s="155" t="s">
        <v>820</v>
      </c>
      <c r="C48" s="278">
        <v>3.11</v>
      </c>
      <c r="D48" s="186">
        <v>7.3438999999999997</v>
      </c>
      <c r="E48" s="186">
        <v>-7.3262</v>
      </c>
      <c r="F48" s="128" t="b">
        <f>IF(ISBLANK(FarmUnit[[#This Row],[1. Identifiant interne d’exploitation agricole*]]),"",IF(ISERROR(MATCH(FarmUnit[[#This Row],[1. Identifiant interne d’exploitation agricole*]],GroupMember[1. Identifiant interne d’exploitation agricole*],0)),FALSE,TRUE))</f>
        <v>1</v>
      </c>
      <c r="G48" s="5">
        <f t="shared" si="0"/>
        <v>7.3438999999999997</v>
      </c>
      <c r="H48" s="5">
        <f t="shared" si="1"/>
        <v>-7.3262</v>
      </c>
      <c r="I48" s="21" t="str">
        <f t="array" ref="I48">IF(ISBLANK(C48),"",IF(C48=MAX(IF(FarmUnit[1. Identifiant interne d’exploitation agricole*]=A48,FarmUnit[3. Superficie de l’unité agricole (ha)*])),"!","-"))</f>
        <v>!</v>
      </c>
      <c r="J48" s="9" t="str">
        <f t="shared" ca="1" si="2"/>
        <v/>
      </c>
    </row>
    <row r="49" spans="1:10" ht="15" x14ac:dyDescent="0.2">
      <c r="A49" s="154" t="s">
        <v>823</v>
      </c>
      <c r="B49" s="154" t="s">
        <v>823</v>
      </c>
      <c r="C49" s="278">
        <v>3</v>
      </c>
      <c r="D49" s="186">
        <v>7.3723000000000001</v>
      </c>
      <c r="E49" s="186">
        <v>-7.2971000000000004</v>
      </c>
      <c r="F49" s="128" t="b">
        <f>IF(ISBLANK(FarmUnit[[#This Row],[1. Identifiant interne d’exploitation agricole*]]),"",IF(ISERROR(MATCH(FarmUnit[[#This Row],[1. Identifiant interne d’exploitation agricole*]],GroupMember[1. Identifiant interne d’exploitation agricole*],0)),FALSE,TRUE))</f>
        <v>1</v>
      </c>
      <c r="G49" s="5">
        <f t="shared" si="0"/>
        <v>7.3723000000000001</v>
      </c>
      <c r="H49" s="5">
        <f t="shared" si="1"/>
        <v>-7.2971000000000004</v>
      </c>
      <c r="I49" s="21" t="str">
        <f t="array" ref="I49">IF(ISBLANK(C49),"",IF(C49=MAX(IF(FarmUnit[1. Identifiant interne d’exploitation agricole*]=A49,FarmUnit[3. Superficie de l’unité agricole (ha)*])),"!","-"))</f>
        <v>!</v>
      </c>
      <c r="J49" s="9" t="str">
        <f t="shared" ca="1" si="2"/>
        <v/>
      </c>
    </row>
    <row r="50" spans="1:10" ht="15" x14ac:dyDescent="0.2">
      <c r="A50" s="155" t="s">
        <v>826</v>
      </c>
      <c r="B50" s="155" t="s">
        <v>826</v>
      </c>
      <c r="C50" s="278">
        <v>3.22</v>
      </c>
      <c r="D50" s="186">
        <v>7.3750999999999998</v>
      </c>
      <c r="E50" s="186">
        <v>-7.3018000000000001</v>
      </c>
      <c r="F50" s="129" t="b">
        <f>IF(ISBLANK(FarmUnit[[#This Row],[1. Identifiant interne d’exploitation agricole*]]),"",IF(ISERROR(MATCH(FarmUnit[[#This Row],[1. Identifiant interne d’exploitation agricole*]],GroupMember[1. Identifiant interne d’exploitation agricole*],0)),FALSE,TRUE))</f>
        <v>1</v>
      </c>
      <c r="G50" s="38">
        <f t="shared" si="0"/>
        <v>7.3750999999999998</v>
      </c>
      <c r="H50" s="38">
        <f t="shared" si="1"/>
        <v>-7.3018000000000001</v>
      </c>
      <c r="I50" s="21" t="str">
        <f t="array" ref="I50">IF(ISBLANK(C50),"",IF(C50=MAX(IF(FarmUnit[1. Identifiant interne d’exploitation agricole*]=A50,FarmUnit[3. Superficie de l’unité agricole (ha)*])),"!","-"))</f>
        <v>!</v>
      </c>
      <c r="J50" s="39" t="str">
        <f t="shared" ca="1" si="2"/>
        <v/>
      </c>
    </row>
    <row r="51" spans="1:10" ht="15" x14ac:dyDescent="0.2">
      <c r="A51" s="154" t="s">
        <v>829</v>
      </c>
      <c r="B51" s="154" t="s">
        <v>829</v>
      </c>
      <c r="C51" s="278">
        <v>8</v>
      </c>
      <c r="D51" s="186">
        <v>7.3722000000000003</v>
      </c>
      <c r="E51" s="186">
        <v>-7.2995000000000001</v>
      </c>
      <c r="F51" s="164" t="b">
        <f>IF(ISBLANK(FarmUnit[[#This Row],[1. Identifiant interne d’exploitation agricole*]]),"",IF(ISERROR(MATCH(FarmUnit[[#This Row],[1. Identifiant interne d’exploitation agricole*]],GroupMember[1. Identifiant interne d’exploitation agricole*],0)),FALSE,TRUE))</f>
        <v>1</v>
      </c>
      <c r="G51" s="203">
        <f t="shared" ref="G51:G114" si="3">IF(D51=0,"",D51)</f>
        <v>7.3722000000000003</v>
      </c>
      <c r="H51" s="203">
        <f t="shared" ref="H51:H114" si="4">IF(E51=0,"",E51)</f>
        <v>-7.2995000000000001</v>
      </c>
      <c r="I51" s="204" t="str">
        <f t="array" ref="I51">IF(ISBLANK(C51),"",IF(C51=MAX(IF(FarmUnit[1. Identifiant interne d’exploitation agricole*]=A51,FarmUnit[3. Superficie de l’unité agricole (ha)*])),"!","-"))</f>
        <v>!</v>
      </c>
      <c r="J51" s="165" t="str">
        <f ca="1">IFERROR(CONCATENATE(VLOOKUP(A51,GM_Table,12,FALSE)," ",(VLOOKUP(A51,GM_Table,13,FALSE))),"")</f>
        <v/>
      </c>
    </row>
    <row r="52" spans="1:10" ht="15" x14ac:dyDescent="0.2">
      <c r="A52" s="155" t="s">
        <v>832</v>
      </c>
      <c r="B52" s="155" t="s">
        <v>832</v>
      </c>
      <c r="C52" s="278">
        <v>3.62</v>
      </c>
      <c r="D52" s="186">
        <v>7.3861999999999997</v>
      </c>
      <c r="E52" s="186">
        <v>-7.2961999999999998</v>
      </c>
      <c r="F52" s="164" t="b">
        <f>IF(ISBLANK(FarmUnit[[#This Row],[1. Identifiant interne d’exploitation agricole*]]),"",IF(ISERROR(MATCH(FarmUnit[[#This Row],[1. Identifiant interne d’exploitation agricole*]],GroupMember[1. Identifiant interne d’exploitation agricole*],0)),FALSE,TRUE))</f>
        <v>1</v>
      </c>
      <c r="G52" s="203">
        <f t="shared" si="3"/>
        <v>7.3861999999999997</v>
      </c>
      <c r="H52" s="203">
        <f t="shared" si="4"/>
        <v>-7.2961999999999998</v>
      </c>
      <c r="I52" s="204" t="str">
        <f t="array" ref="I52">IF(ISBLANK(C52),"",IF(C52=MAX(IF(FarmUnit[1. Identifiant interne d’exploitation agricole*]=A52,FarmUnit[3. Superficie de l’unité agricole (ha)*])),"!","-"))</f>
        <v>!</v>
      </c>
      <c r="J52" s="165" t="str">
        <f ca="1">IFERROR(CONCATENATE(VLOOKUP(A52,GM_Table,12,FALSE)," ",(VLOOKUP(A52,GM_Table,13,FALSE))),"")</f>
        <v/>
      </c>
    </row>
    <row r="53" spans="1:10" ht="15" x14ac:dyDescent="0.2">
      <c r="A53" s="154" t="s">
        <v>835</v>
      </c>
      <c r="B53" s="154" t="s">
        <v>835</v>
      </c>
      <c r="C53" s="278">
        <v>2</v>
      </c>
      <c r="D53" s="186">
        <v>7.3752000000000004</v>
      </c>
      <c r="E53" s="186">
        <v>-7.3029000000000002</v>
      </c>
      <c r="F53" s="164" t="b">
        <f>IF(ISBLANK(FarmUnit[[#This Row],[1. Identifiant interne d’exploitation agricole*]]),"",IF(ISERROR(MATCH(FarmUnit[[#This Row],[1. Identifiant interne d’exploitation agricole*]],GroupMember[1. Identifiant interne d’exploitation agricole*],0)),FALSE,TRUE))</f>
        <v>1</v>
      </c>
      <c r="G53" s="203">
        <f t="shared" si="3"/>
        <v>7.3752000000000004</v>
      </c>
      <c r="H53" s="203">
        <f t="shared" si="4"/>
        <v>-7.3029000000000002</v>
      </c>
      <c r="I53" s="204" t="str">
        <f t="array" ref="I53">IF(ISBLANK(C53),"",IF(C53=MAX(IF(FarmUnit[1. Identifiant interne d’exploitation agricole*]=A53,FarmUnit[3. Superficie de l’unité agricole (ha)*])),"!","-"))</f>
        <v>!</v>
      </c>
      <c r="J53" s="165" t="str">
        <f ca="1">IFERROR(CONCATENATE(VLOOKUP(A53,GM_Table,12,FALSE)," ",(VLOOKUP(A53,GM_Table,13,FALSE))),"")</f>
        <v/>
      </c>
    </row>
    <row r="54" spans="1:10" ht="15" x14ac:dyDescent="0.2">
      <c r="A54" s="155" t="s">
        <v>838</v>
      </c>
      <c r="B54" s="155" t="s">
        <v>838</v>
      </c>
      <c r="C54" s="278">
        <v>2.2400000000000002</v>
      </c>
      <c r="D54" s="186">
        <v>7.3741000000000003</v>
      </c>
      <c r="E54" s="186">
        <v>-7.2980999999999998</v>
      </c>
      <c r="F54" s="164" t="b">
        <f>IF(ISBLANK(FarmUnit[[#This Row],[1. Identifiant interne d’exploitation agricole*]]),"",IF(ISERROR(MATCH(FarmUnit[[#This Row],[1. Identifiant interne d’exploitation agricole*]],GroupMember[1. Identifiant interne d’exploitation agricole*],0)),FALSE,TRUE))</f>
        <v>1</v>
      </c>
      <c r="G54" s="203">
        <f t="shared" si="3"/>
        <v>7.3741000000000003</v>
      </c>
      <c r="H54" s="203">
        <f t="shared" si="4"/>
        <v>-7.2980999999999998</v>
      </c>
      <c r="I54" s="204" t="str">
        <f t="array" ref="I54">IF(ISBLANK(C54),"",IF(C54=MAX(IF(FarmUnit[1. Identifiant interne d’exploitation agricole*]=A54,FarmUnit[3. Superficie de l’unité agricole (ha)*])),"!","-"))</f>
        <v>!</v>
      </c>
      <c r="J54" s="165" t="str">
        <f ca="1">IFERROR(CONCATENATE(VLOOKUP(A54,GM_Table,12,FALSE)," ",(VLOOKUP(A54,GM_Table,13,FALSE))),"")</f>
        <v/>
      </c>
    </row>
    <row r="55" spans="1:10" ht="15" x14ac:dyDescent="0.2">
      <c r="A55" s="154" t="s">
        <v>841</v>
      </c>
      <c r="B55" s="154" t="s">
        <v>841</v>
      </c>
      <c r="C55" s="278">
        <v>2.93</v>
      </c>
      <c r="D55" s="186">
        <v>7.3891</v>
      </c>
      <c r="E55" s="186">
        <v>-7.3000999999999996</v>
      </c>
      <c r="F55" s="164" t="b">
        <f>IF(ISBLANK(FarmUnit[[#This Row],[1. Identifiant interne d’exploitation agricole*]]),"",IF(ISERROR(MATCH(FarmUnit[[#This Row],[1. Identifiant interne d’exploitation agricole*]],GroupMember[1. Identifiant interne d’exploitation agricole*],0)),FALSE,TRUE))</f>
        <v>1</v>
      </c>
      <c r="G55" s="203">
        <f t="shared" si="3"/>
        <v>7.3891</v>
      </c>
      <c r="H55" s="203">
        <f t="shared" si="4"/>
        <v>-7.3000999999999996</v>
      </c>
      <c r="I55" s="204" t="str">
        <f t="array" ref="I55">IF(ISBLANK(C55),"",IF(C55=MAX(IF(FarmUnit[1. Identifiant interne d’exploitation agricole*]=A55,FarmUnit[3. Superficie de l’unité agricole (ha)*])),"!","-"))</f>
        <v>!</v>
      </c>
      <c r="J55" s="165" t="str">
        <f ca="1">IFERROR(CONCATENATE(VLOOKUP(A55,GM_Table,12,FALSE)," ",(VLOOKUP(A55,GM_Table,13,FALSE))),"")</f>
        <v/>
      </c>
    </row>
    <row r="56" spans="1:10" ht="15" x14ac:dyDescent="0.2">
      <c r="A56" s="155" t="s">
        <v>845</v>
      </c>
      <c r="B56" s="155" t="s">
        <v>845</v>
      </c>
      <c r="C56" s="278">
        <v>4</v>
      </c>
      <c r="D56" s="186">
        <v>7.3475999999999999</v>
      </c>
      <c r="E56" s="186">
        <v>-7.3033999999999999</v>
      </c>
      <c r="F56" s="164" t="b">
        <f>IF(ISBLANK(FarmUnit[[#This Row],[1. Identifiant interne d’exploitation agricole*]]),"",IF(ISERROR(MATCH(FarmUnit[[#This Row],[1. Identifiant interne d’exploitation agricole*]],GroupMember[1. Identifiant interne d’exploitation agricole*],0)),FALSE,TRUE))</f>
        <v>1</v>
      </c>
      <c r="G56" s="203">
        <f t="shared" si="3"/>
        <v>7.3475999999999999</v>
      </c>
      <c r="H56" s="203">
        <f t="shared" si="4"/>
        <v>-7.3033999999999999</v>
      </c>
      <c r="I56" s="204" t="str">
        <f t="array" ref="I56">IF(ISBLANK(C56),"",IF(C56=MAX(IF(FarmUnit[1. Identifiant interne d’exploitation agricole*]=A56,FarmUnit[3. Superficie de l’unité agricole (ha)*])),"!","-"))</f>
        <v>!</v>
      </c>
      <c r="J56" s="165" t="str">
        <f ca="1">IFERROR(CONCATENATE(VLOOKUP(A56,GM_Table,12,FALSE)," ",(VLOOKUP(A56,GM_Table,13,FALSE))),"")</f>
        <v/>
      </c>
    </row>
    <row r="57" spans="1:10" ht="15" x14ac:dyDescent="0.2">
      <c r="A57" s="154" t="s">
        <v>847</v>
      </c>
      <c r="B57" s="154" t="s">
        <v>847</v>
      </c>
      <c r="C57" s="278">
        <v>3</v>
      </c>
      <c r="D57" s="186">
        <v>7.3617999999999997</v>
      </c>
      <c r="E57" s="186">
        <v>-7.3288000000000002</v>
      </c>
      <c r="F57" s="164" t="b">
        <f>IF(ISBLANK(FarmUnit[[#This Row],[1. Identifiant interne d’exploitation agricole*]]),"",IF(ISERROR(MATCH(FarmUnit[[#This Row],[1. Identifiant interne d’exploitation agricole*]],GroupMember[1. Identifiant interne d’exploitation agricole*],0)),FALSE,TRUE))</f>
        <v>1</v>
      </c>
      <c r="G57" s="203">
        <f t="shared" si="3"/>
        <v>7.3617999999999997</v>
      </c>
      <c r="H57" s="203">
        <f t="shared" si="4"/>
        <v>-7.3288000000000002</v>
      </c>
      <c r="I57" s="204" t="str">
        <f t="array" ref="I57">IF(ISBLANK(C57),"",IF(C57=MAX(IF(FarmUnit[1. Identifiant interne d’exploitation agricole*]=A57,FarmUnit[3. Superficie de l’unité agricole (ha)*])),"!","-"))</f>
        <v>!</v>
      </c>
      <c r="J57" s="165" t="str">
        <f ca="1">IFERROR(CONCATENATE(VLOOKUP(A57,GM_Table,12,FALSE)," ",(VLOOKUP(A57,GM_Table,13,FALSE))),"")</f>
        <v/>
      </c>
    </row>
    <row r="58" spans="1:10" ht="15" x14ac:dyDescent="0.2">
      <c r="A58" s="155" t="s">
        <v>850</v>
      </c>
      <c r="B58" s="155" t="s">
        <v>850</v>
      </c>
      <c r="C58" s="278">
        <v>2</v>
      </c>
      <c r="D58" s="186">
        <v>7.3844000000000003</v>
      </c>
      <c r="E58" s="186">
        <v>-7.2915000000000001</v>
      </c>
      <c r="F58" s="164" t="b">
        <f>IF(ISBLANK(FarmUnit[[#This Row],[1. Identifiant interne d’exploitation agricole*]]),"",IF(ISERROR(MATCH(FarmUnit[[#This Row],[1. Identifiant interne d’exploitation agricole*]],GroupMember[1. Identifiant interne d’exploitation agricole*],0)),FALSE,TRUE))</f>
        <v>1</v>
      </c>
      <c r="G58" s="203">
        <f t="shared" si="3"/>
        <v>7.3844000000000003</v>
      </c>
      <c r="H58" s="203">
        <f t="shared" si="4"/>
        <v>-7.2915000000000001</v>
      </c>
      <c r="I58" s="204" t="str">
        <f t="array" ref="I58">IF(ISBLANK(C58),"",IF(C58=MAX(IF(FarmUnit[1. Identifiant interne d’exploitation agricole*]=A58,FarmUnit[3. Superficie de l’unité agricole (ha)*])),"!","-"))</f>
        <v>!</v>
      </c>
      <c r="J58" s="165" t="str">
        <f ca="1">IFERROR(CONCATENATE(VLOOKUP(A58,GM_Table,12,FALSE)," ",(VLOOKUP(A58,GM_Table,13,FALSE))),"")</f>
        <v/>
      </c>
    </row>
    <row r="59" spans="1:10" ht="15" x14ac:dyDescent="0.2">
      <c r="A59" s="154" t="s">
        <v>854</v>
      </c>
      <c r="B59" s="154" t="s">
        <v>854</v>
      </c>
      <c r="C59" s="278">
        <v>3</v>
      </c>
      <c r="D59" s="186">
        <v>7.3426</v>
      </c>
      <c r="E59" s="186">
        <v>-7.3319000000000001</v>
      </c>
      <c r="F59" s="164" t="b">
        <f>IF(ISBLANK(FarmUnit[[#This Row],[1. Identifiant interne d’exploitation agricole*]]),"",IF(ISERROR(MATCH(FarmUnit[[#This Row],[1. Identifiant interne d’exploitation agricole*]],GroupMember[1. Identifiant interne d’exploitation agricole*],0)),FALSE,TRUE))</f>
        <v>1</v>
      </c>
      <c r="G59" s="203">
        <f t="shared" si="3"/>
        <v>7.3426</v>
      </c>
      <c r="H59" s="203">
        <f t="shared" si="4"/>
        <v>-7.3319000000000001</v>
      </c>
      <c r="I59" s="204" t="str">
        <f t="array" ref="I59">IF(ISBLANK(C59),"",IF(C59=MAX(IF(FarmUnit[1. Identifiant interne d’exploitation agricole*]=A59,FarmUnit[3. Superficie de l’unité agricole (ha)*])),"!","-"))</f>
        <v>!</v>
      </c>
      <c r="J59" s="165" t="str">
        <f ca="1">IFERROR(CONCATENATE(VLOOKUP(A59,GM_Table,12,FALSE)," ",(VLOOKUP(A59,GM_Table,13,FALSE))),"")</f>
        <v/>
      </c>
    </row>
    <row r="60" spans="1:10" ht="15" x14ac:dyDescent="0.2">
      <c r="A60" s="155" t="s">
        <v>856</v>
      </c>
      <c r="B60" s="155" t="s">
        <v>856</v>
      </c>
      <c r="C60" s="278">
        <v>2.4500000000000002</v>
      </c>
      <c r="D60" s="186">
        <v>7.3475000000000001</v>
      </c>
      <c r="E60" s="186">
        <v>-7.3064</v>
      </c>
      <c r="F60" s="164" t="b">
        <f>IF(ISBLANK(FarmUnit[[#This Row],[1. Identifiant interne d’exploitation agricole*]]),"",IF(ISERROR(MATCH(FarmUnit[[#This Row],[1. Identifiant interne d’exploitation agricole*]],GroupMember[1. Identifiant interne d’exploitation agricole*],0)),FALSE,TRUE))</f>
        <v>1</v>
      </c>
      <c r="G60" s="203">
        <f t="shared" si="3"/>
        <v>7.3475000000000001</v>
      </c>
      <c r="H60" s="203">
        <f t="shared" si="4"/>
        <v>-7.3064</v>
      </c>
      <c r="I60" s="204" t="str">
        <f t="array" ref="I60">IF(ISBLANK(C60),"",IF(C60=MAX(IF(FarmUnit[1. Identifiant interne d’exploitation agricole*]=A60,FarmUnit[3. Superficie de l’unité agricole (ha)*])),"!","-"))</f>
        <v>!</v>
      </c>
      <c r="J60" s="165" t="str">
        <f ca="1">IFERROR(CONCATENATE(VLOOKUP(A60,GM_Table,12,FALSE)," ",(VLOOKUP(A60,GM_Table,13,FALSE))),"")</f>
        <v/>
      </c>
    </row>
    <row r="61" spans="1:10" ht="15" x14ac:dyDescent="0.2">
      <c r="A61" s="154" t="s">
        <v>859</v>
      </c>
      <c r="B61" s="154" t="s">
        <v>859</v>
      </c>
      <c r="C61" s="278">
        <v>2.4300000000000002</v>
      </c>
      <c r="D61" s="186">
        <v>7.3456000000000001</v>
      </c>
      <c r="E61" s="186">
        <v>-7.3158000000000003</v>
      </c>
      <c r="F61" s="164" t="b">
        <f>IF(ISBLANK(FarmUnit[[#This Row],[1. Identifiant interne d’exploitation agricole*]]),"",IF(ISERROR(MATCH(FarmUnit[[#This Row],[1. Identifiant interne d’exploitation agricole*]],GroupMember[1. Identifiant interne d’exploitation agricole*],0)),FALSE,TRUE))</f>
        <v>1</v>
      </c>
      <c r="G61" s="203">
        <f t="shared" si="3"/>
        <v>7.3456000000000001</v>
      </c>
      <c r="H61" s="203">
        <f t="shared" si="4"/>
        <v>-7.3158000000000003</v>
      </c>
      <c r="I61" s="204" t="str">
        <f t="array" ref="I61">IF(ISBLANK(C61),"",IF(C61=MAX(IF(FarmUnit[1. Identifiant interne d’exploitation agricole*]=A61,FarmUnit[3. Superficie de l’unité agricole (ha)*])),"!","-"))</f>
        <v>!</v>
      </c>
      <c r="J61" s="165" t="str">
        <f ca="1">IFERROR(CONCATENATE(VLOOKUP(A61,GM_Table,12,FALSE)," ",(VLOOKUP(A61,GM_Table,13,FALSE))),"")</f>
        <v/>
      </c>
    </row>
    <row r="62" spans="1:10" ht="15" x14ac:dyDescent="0.2">
      <c r="A62" s="155" t="s">
        <v>862</v>
      </c>
      <c r="B62" s="155" t="s">
        <v>862</v>
      </c>
      <c r="C62" s="278">
        <v>3.19</v>
      </c>
      <c r="D62" s="186">
        <v>7.3486000000000002</v>
      </c>
      <c r="E62" s="186">
        <v>-7.3136999999999999</v>
      </c>
      <c r="F62" s="164" t="b">
        <f>IF(ISBLANK(FarmUnit[[#This Row],[1. Identifiant interne d’exploitation agricole*]]),"",IF(ISERROR(MATCH(FarmUnit[[#This Row],[1. Identifiant interne d’exploitation agricole*]],GroupMember[1. Identifiant interne d’exploitation agricole*],0)),FALSE,TRUE))</f>
        <v>1</v>
      </c>
      <c r="G62" s="203">
        <f t="shared" si="3"/>
        <v>7.3486000000000002</v>
      </c>
      <c r="H62" s="203">
        <f t="shared" si="4"/>
        <v>-7.3136999999999999</v>
      </c>
      <c r="I62" s="204" t="str">
        <f t="array" ref="I62">IF(ISBLANK(C62),"",IF(C62=MAX(IF(FarmUnit[1. Identifiant interne d’exploitation agricole*]=A62,FarmUnit[3. Superficie de l’unité agricole (ha)*])),"!","-"))</f>
        <v>!</v>
      </c>
      <c r="J62" s="165" t="str">
        <f ca="1">IFERROR(CONCATENATE(VLOOKUP(A62,GM_Table,12,FALSE)," ",(VLOOKUP(A62,GM_Table,13,FALSE))),"")</f>
        <v/>
      </c>
    </row>
    <row r="63" spans="1:10" ht="15" x14ac:dyDescent="0.2">
      <c r="A63" s="154" t="s">
        <v>865</v>
      </c>
      <c r="B63" s="154" t="s">
        <v>865</v>
      </c>
      <c r="C63" s="278">
        <v>3.55</v>
      </c>
      <c r="D63" s="186">
        <v>7.3452000000000002</v>
      </c>
      <c r="E63" s="186">
        <v>-7.3152999999999997</v>
      </c>
      <c r="F63" s="164" t="b">
        <f>IF(ISBLANK(FarmUnit[[#This Row],[1. Identifiant interne d’exploitation agricole*]]),"",IF(ISERROR(MATCH(FarmUnit[[#This Row],[1. Identifiant interne d’exploitation agricole*]],GroupMember[1. Identifiant interne d’exploitation agricole*],0)),FALSE,TRUE))</f>
        <v>1</v>
      </c>
      <c r="G63" s="203">
        <f t="shared" si="3"/>
        <v>7.3452000000000002</v>
      </c>
      <c r="H63" s="203">
        <f t="shared" si="4"/>
        <v>-7.3152999999999997</v>
      </c>
      <c r="I63" s="204" t="str">
        <f t="array" ref="I63">IF(ISBLANK(C63),"",IF(C63=MAX(IF(FarmUnit[1. Identifiant interne d’exploitation agricole*]=A63,FarmUnit[3. Superficie de l’unité agricole (ha)*])),"!","-"))</f>
        <v>!</v>
      </c>
      <c r="J63" s="165" t="str">
        <f ca="1">IFERROR(CONCATENATE(VLOOKUP(A63,GM_Table,12,FALSE)," ",(VLOOKUP(A63,GM_Table,13,FALSE))),"")</f>
        <v/>
      </c>
    </row>
    <row r="64" spans="1:10" ht="15" x14ac:dyDescent="0.2">
      <c r="A64" s="155" t="s">
        <v>868</v>
      </c>
      <c r="B64" s="155" t="s">
        <v>868</v>
      </c>
      <c r="C64" s="278">
        <v>2.36</v>
      </c>
      <c r="D64" s="186">
        <v>7.3484999999999996</v>
      </c>
      <c r="E64" s="186">
        <v>-7.3152999999999997</v>
      </c>
      <c r="F64" s="164" t="b">
        <f>IF(ISBLANK(FarmUnit[[#This Row],[1. Identifiant interne d’exploitation agricole*]]),"",IF(ISERROR(MATCH(FarmUnit[[#This Row],[1. Identifiant interne d’exploitation agricole*]],GroupMember[1. Identifiant interne d’exploitation agricole*],0)),FALSE,TRUE))</f>
        <v>1</v>
      </c>
      <c r="G64" s="203">
        <f t="shared" si="3"/>
        <v>7.3484999999999996</v>
      </c>
      <c r="H64" s="203">
        <f t="shared" si="4"/>
        <v>-7.3152999999999997</v>
      </c>
      <c r="I64" s="204" t="str">
        <f t="array" ref="I64">IF(ISBLANK(C64),"",IF(C64=MAX(IF(FarmUnit[1. Identifiant interne d’exploitation agricole*]=A64,FarmUnit[3. Superficie de l’unité agricole (ha)*])),"!","-"))</f>
        <v>!</v>
      </c>
      <c r="J64" s="165" t="str">
        <f ca="1">IFERROR(CONCATENATE(VLOOKUP(A64,GM_Table,12,FALSE)," ",(VLOOKUP(A64,GM_Table,13,FALSE))),"")</f>
        <v/>
      </c>
    </row>
    <row r="65" spans="1:10" ht="15" x14ac:dyDescent="0.2">
      <c r="A65" s="154" t="s">
        <v>871</v>
      </c>
      <c r="B65" s="154" t="s">
        <v>871</v>
      </c>
      <c r="C65" s="278">
        <v>2.91</v>
      </c>
      <c r="D65" s="186">
        <v>7.3482000000000003</v>
      </c>
      <c r="E65" s="186">
        <v>-7.3239000000000001</v>
      </c>
      <c r="F65" s="164" t="b">
        <f>IF(ISBLANK(FarmUnit[[#This Row],[1. Identifiant interne d’exploitation agricole*]]),"",IF(ISERROR(MATCH(FarmUnit[[#This Row],[1. Identifiant interne d’exploitation agricole*]],GroupMember[1. Identifiant interne d’exploitation agricole*],0)),FALSE,TRUE))</f>
        <v>1</v>
      </c>
      <c r="G65" s="203">
        <f t="shared" si="3"/>
        <v>7.3482000000000003</v>
      </c>
      <c r="H65" s="203">
        <f t="shared" si="4"/>
        <v>-7.3239000000000001</v>
      </c>
      <c r="I65" s="204" t="str">
        <f t="array" ref="I65">IF(ISBLANK(C65),"",IF(C65=MAX(IF(FarmUnit[1. Identifiant interne d’exploitation agricole*]=A65,FarmUnit[3. Superficie de l’unité agricole (ha)*])),"!","-"))</f>
        <v>!</v>
      </c>
      <c r="J65" s="165" t="str">
        <f ca="1">IFERROR(CONCATENATE(VLOOKUP(A65,GM_Table,12,FALSE)," ",(VLOOKUP(A65,GM_Table,13,FALSE))),"")</f>
        <v/>
      </c>
    </row>
    <row r="66" spans="1:10" ht="15" x14ac:dyDescent="0.2">
      <c r="A66" s="155" t="s">
        <v>875</v>
      </c>
      <c r="B66" s="155" t="s">
        <v>875</v>
      </c>
      <c r="C66" s="278">
        <v>5</v>
      </c>
      <c r="D66" s="186">
        <v>7.3846999999999996</v>
      </c>
      <c r="E66" s="186">
        <v>-7.2961</v>
      </c>
      <c r="F66" s="164" t="b">
        <f>IF(ISBLANK(FarmUnit[[#This Row],[1. Identifiant interne d’exploitation agricole*]]),"",IF(ISERROR(MATCH(FarmUnit[[#This Row],[1. Identifiant interne d’exploitation agricole*]],GroupMember[1. Identifiant interne d’exploitation agricole*],0)),FALSE,TRUE))</f>
        <v>1</v>
      </c>
      <c r="G66" s="203">
        <f t="shared" si="3"/>
        <v>7.3846999999999996</v>
      </c>
      <c r="H66" s="203">
        <f t="shared" si="4"/>
        <v>-7.2961</v>
      </c>
      <c r="I66" s="204" t="str">
        <f t="array" ref="I66">IF(ISBLANK(C66),"",IF(C66=MAX(IF(FarmUnit[1. Identifiant interne d’exploitation agricole*]=A66,FarmUnit[3. Superficie de l’unité agricole (ha)*])),"!","-"))</f>
        <v>!</v>
      </c>
      <c r="J66" s="165" t="str">
        <f ca="1">IFERROR(CONCATENATE(VLOOKUP(A66,GM_Table,12,FALSE)," ",(VLOOKUP(A66,GM_Table,13,FALSE))),"")</f>
        <v/>
      </c>
    </row>
    <row r="67" spans="1:10" ht="15" x14ac:dyDescent="0.2">
      <c r="A67" s="154" t="s">
        <v>876</v>
      </c>
      <c r="B67" s="154" t="s">
        <v>876</v>
      </c>
      <c r="C67" s="278">
        <v>3.41</v>
      </c>
      <c r="D67" s="186">
        <v>7.3560999999999996</v>
      </c>
      <c r="E67" s="186">
        <v>-7.3373999999999997</v>
      </c>
      <c r="F67" s="164" t="b">
        <f>IF(ISBLANK(FarmUnit[[#This Row],[1. Identifiant interne d’exploitation agricole*]]),"",IF(ISERROR(MATCH(FarmUnit[[#This Row],[1. Identifiant interne d’exploitation agricole*]],GroupMember[1. Identifiant interne d’exploitation agricole*],0)),FALSE,TRUE))</f>
        <v>1</v>
      </c>
      <c r="G67" s="203">
        <f t="shared" si="3"/>
        <v>7.3560999999999996</v>
      </c>
      <c r="H67" s="203">
        <f t="shared" si="4"/>
        <v>-7.3373999999999997</v>
      </c>
      <c r="I67" s="204" t="str">
        <f t="array" ref="I67">IF(ISBLANK(C67),"",IF(C67=MAX(IF(FarmUnit[1. Identifiant interne d’exploitation agricole*]=A67,FarmUnit[3. Superficie de l’unité agricole (ha)*])),"!","-"))</f>
        <v>!</v>
      </c>
      <c r="J67" s="165" t="str">
        <f ca="1">IFERROR(CONCATENATE(VLOOKUP(A67,GM_Table,12,FALSE)," ",(VLOOKUP(A67,GM_Table,13,FALSE))),"")</f>
        <v/>
      </c>
    </row>
    <row r="68" spans="1:10" ht="15" x14ac:dyDescent="0.2">
      <c r="A68" s="155" t="s">
        <v>878</v>
      </c>
      <c r="B68" s="155" t="s">
        <v>878</v>
      </c>
      <c r="C68" s="278">
        <v>2.39</v>
      </c>
      <c r="D68" s="186">
        <v>7.3563000000000001</v>
      </c>
      <c r="E68" s="186">
        <v>-7.3371000000000004</v>
      </c>
      <c r="F68" s="164" t="b">
        <f>IF(ISBLANK(FarmUnit[[#This Row],[1. Identifiant interne d’exploitation agricole*]]),"",IF(ISERROR(MATCH(FarmUnit[[#This Row],[1. Identifiant interne d’exploitation agricole*]],GroupMember[1. Identifiant interne d’exploitation agricole*],0)),FALSE,TRUE))</f>
        <v>1</v>
      </c>
      <c r="G68" s="203">
        <f t="shared" si="3"/>
        <v>7.3563000000000001</v>
      </c>
      <c r="H68" s="203">
        <f t="shared" si="4"/>
        <v>-7.3371000000000004</v>
      </c>
      <c r="I68" s="204" t="str">
        <f t="array" ref="I68">IF(ISBLANK(C68),"",IF(C68=MAX(IF(FarmUnit[1. Identifiant interne d’exploitation agricole*]=A68,FarmUnit[3. Superficie de l’unité agricole (ha)*])),"!","-"))</f>
        <v>!</v>
      </c>
      <c r="J68" s="165" t="str">
        <f ca="1">IFERROR(CONCATENATE(VLOOKUP(A68,GM_Table,12,FALSE)," ",(VLOOKUP(A68,GM_Table,13,FALSE))),"")</f>
        <v/>
      </c>
    </row>
    <row r="69" spans="1:10" ht="15" x14ac:dyDescent="0.2">
      <c r="A69" s="154" t="s">
        <v>881</v>
      </c>
      <c r="B69" s="154" t="s">
        <v>881</v>
      </c>
      <c r="C69" s="278">
        <v>2.1800000000000002</v>
      </c>
      <c r="D69" s="186">
        <v>7.3486000000000002</v>
      </c>
      <c r="E69" s="186">
        <v>-7.3094000000000001</v>
      </c>
      <c r="F69" s="164" t="b">
        <f>IF(ISBLANK(FarmUnit[[#This Row],[1. Identifiant interne d’exploitation agricole*]]),"",IF(ISERROR(MATCH(FarmUnit[[#This Row],[1. Identifiant interne d’exploitation agricole*]],GroupMember[1. Identifiant interne d’exploitation agricole*],0)),FALSE,TRUE))</f>
        <v>1</v>
      </c>
      <c r="G69" s="203">
        <f t="shared" si="3"/>
        <v>7.3486000000000002</v>
      </c>
      <c r="H69" s="203">
        <f t="shared" si="4"/>
        <v>-7.3094000000000001</v>
      </c>
      <c r="I69" s="204" t="str">
        <f t="array" ref="I69">IF(ISBLANK(C69),"",IF(C69=MAX(IF(FarmUnit[1. Identifiant interne d’exploitation agricole*]=A69,FarmUnit[3. Superficie de l’unité agricole (ha)*])),"!","-"))</f>
        <v>!</v>
      </c>
      <c r="J69" s="165" t="str">
        <f ca="1">IFERROR(CONCATENATE(VLOOKUP(A69,GM_Table,12,FALSE)," ",(VLOOKUP(A69,GM_Table,13,FALSE))),"")</f>
        <v/>
      </c>
    </row>
    <row r="70" spans="1:10" ht="15" x14ac:dyDescent="0.2">
      <c r="A70" s="155" t="s">
        <v>884</v>
      </c>
      <c r="B70" s="155" t="s">
        <v>884</v>
      </c>
      <c r="C70" s="278">
        <v>2.29</v>
      </c>
      <c r="D70" s="186">
        <v>7.3897000000000004</v>
      </c>
      <c r="E70" s="186">
        <v>-7.3005000000000004</v>
      </c>
      <c r="F70" s="164" t="b">
        <f>IF(ISBLANK(FarmUnit[[#This Row],[1. Identifiant interne d’exploitation agricole*]]),"",IF(ISERROR(MATCH(FarmUnit[[#This Row],[1. Identifiant interne d’exploitation agricole*]],GroupMember[1. Identifiant interne d’exploitation agricole*],0)),FALSE,TRUE))</f>
        <v>1</v>
      </c>
      <c r="G70" s="203">
        <f t="shared" si="3"/>
        <v>7.3897000000000004</v>
      </c>
      <c r="H70" s="203">
        <f t="shared" si="4"/>
        <v>-7.3005000000000004</v>
      </c>
      <c r="I70" s="204" t="str">
        <f t="array" ref="I70">IF(ISBLANK(C70),"",IF(C70=MAX(IF(FarmUnit[1. Identifiant interne d’exploitation agricole*]=A70,FarmUnit[3. Superficie de l’unité agricole (ha)*])),"!","-"))</f>
        <v>!</v>
      </c>
      <c r="J70" s="165" t="str">
        <f ca="1">IFERROR(CONCATENATE(VLOOKUP(A70,GM_Table,12,FALSE)," ",(VLOOKUP(A70,GM_Table,13,FALSE))),"")</f>
        <v/>
      </c>
    </row>
    <row r="71" spans="1:10" ht="15" x14ac:dyDescent="0.2">
      <c r="A71" s="154" t="s">
        <v>887</v>
      </c>
      <c r="B71" s="154" t="s">
        <v>887</v>
      </c>
      <c r="C71" s="278">
        <v>4</v>
      </c>
      <c r="D71" s="186">
        <v>7.3845999999999998</v>
      </c>
      <c r="E71" s="186">
        <v>-7.2922000000000002</v>
      </c>
      <c r="F71" s="164" t="b">
        <f>IF(ISBLANK(FarmUnit[[#This Row],[1. Identifiant interne d’exploitation agricole*]]),"",IF(ISERROR(MATCH(FarmUnit[[#This Row],[1. Identifiant interne d’exploitation agricole*]],GroupMember[1. Identifiant interne d’exploitation agricole*],0)),FALSE,TRUE))</f>
        <v>1</v>
      </c>
      <c r="G71" s="203">
        <f t="shared" si="3"/>
        <v>7.3845999999999998</v>
      </c>
      <c r="H71" s="203">
        <f t="shared" si="4"/>
        <v>-7.2922000000000002</v>
      </c>
      <c r="I71" s="204" t="str">
        <f t="array" ref="I71">IF(ISBLANK(C71),"",IF(C71=MAX(IF(FarmUnit[1. Identifiant interne d’exploitation agricole*]=A71,FarmUnit[3. Superficie de l’unité agricole (ha)*])),"!","-"))</f>
        <v>!</v>
      </c>
      <c r="J71" s="165" t="str">
        <f ca="1">IFERROR(CONCATENATE(VLOOKUP(A71,GM_Table,12,FALSE)," ",(VLOOKUP(A71,GM_Table,13,FALSE))),"")</f>
        <v/>
      </c>
    </row>
    <row r="72" spans="1:10" ht="15" x14ac:dyDescent="0.2">
      <c r="A72" s="155" t="s">
        <v>889</v>
      </c>
      <c r="B72" s="155" t="s">
        <v>889</v>
      </c>
      <c r="C72" s="278">
        <v>3</v>
      </c>
      <c r="D72" s="186">
        <v>7.3697999999999997</v>
      </c>
      <c r="E72" s="186">
        <v>-7.3044000000000002</v>
      </c>
      <c r="F72" s="164" t="b">
        <f>IF(ISBLANK(FarmUnit[[#This Row],[1. Identifiant interne d’exploitation agricole*]]),"",IF(ISERROR(MATCH(FarmUnit[[#This Row],[1. Identifiant interne d’exploitation agricole*]],GroupMember[1. Identifiant interne d’exploitation agricole*],0)),FALSE,TRUE))</f>
        <v>1</v>
      </c>
      <c r="G72" s="203">
        <f t="shared" si="3"/>
        <v>7.3697999999999997</v>
      </c>
      <c r="H72" s="203">
        <f t="shared" si="4"/>
        <v>-7.3044000000000002</v>
      </c>
      <c r="I72" s="204" t="str">
        <f t="array" ref="I72">IF(ISBLANK(C72),"",IF(C72=MAX(IF(FarmUnit[1. Identifiant interne d’exploitation agricole*]=A72,FarmUnit[3. Superficie de l’unité agricole (ha)*])),"!","-"))</f>
        <v>!</v>
      </c>
      <c r="J72" s="165" t="str">
        <f ca="1">IFERROR(CONCATENATE(VLOOKUP(A72,GM_Table,12,FALSE)," ",(VLOOKUP(A72,GM_Table,13,FALSE))),"")</f>
        <v/>
      </c>
    </row>
    <row r="73" spans="1:10" ht="15" x14ac:dyDescent="0.2">
      <c r="A73" s="154" t="s">
        <v>893</v>
      </c>
      <c r="B73" s="154" t="s">
        <v>893</v>
      </c>
      <c r="C73" s="278">
        <v>2.34</v>
      </c>
      <c r="D73" s="186">
        <v>7.3693</v>
      </c>
      <c r="E73" s="186">
        <v>-7.3038999999999996</v>
      </c>
      <c r="F73" s="164" t="b">
        <f>IF(ISBLANK(FarmUnit[[#This Row],[1. Identifiant interne d’exploitation agricole*]]),"",IF(ISERROR(MATCH(FarmUnit[[#This Row],[1. Identifiant interne d’exploitation agricole*]],GroupMember[1. Identifiant interne d’exploitation agricole*],0)),FALSE,TRUE))</f>
        <v>1</v>
      </c>
      <c r="G73" s="203">
        <f t="shared" si="3"/>
        <v>7.3693</v>
      </c>
      <c r="H73" s="203">
        <f t="shared" si="4"/>
        <v>-7.3038999999999996</v>
      </c>
      <c r="I73" s="204" t="str">
        <f t="array" ref="I73">IF(ISBLANK(C73),"",IF(C73=MAX(IF(FarmUnit[1. Identifiant interne d’exploitation agricole*]=A73,FarmUnit[3. Superficie de l’unité agricole (ha)*])),"!","-"))</f>
        <v>!</v>
      </c>
      <c r="J73" s="165" t="str">
        <f ca="1">IFERROR(CONCATENATE(VLOOKUP(A73,GM_Table,12,FALSE)," ",(VLOOKUP(A73,GM_Table,13,FALSE))),"")</f>
        <v/>
      </c>
    </row>
    <row r="74" spans="1:10" ht="15" x14ac:dyDescent="0.2">
      <c r="A74" s="155" t="s">
        <v>895</v>
      </c>
      <c r="B74" s="155" t="s">
        <v>895</v>
      </c>
      <c r="C74" s="278">
        <v>3</v>
      </c>
      <c r="D74" s="186">
        <v>7.3465999999999996</v>
      </c>
      <c r="E74" s="186">
        <v>-7.3223000000000003</v>
      </c>
      <c r="F74" s="164" t="b">
        <f>IF(ISBLANK(FarmUnit[[#This Row],[1. Identifiant interne d’exploitation agricole*]]),"",IF(ISERROR(MATCH(FarmUnit[[#This Row],[1. Identifiant interne d’exploitation agricole*]],GroupMember[1. Identifiant interne d’exploitation agricole*],0)),FALSE,TRUE))</f>
        <v>1</v>
      </c>
      <c r="G74" s="203">
        <f t="shared" si="3"/>
        <v>7.3465999999999996</v>
      </c>
      <c r="H74" s="203">
        <f t="shared" si="4"/>
        <v>-7.3223000000000003</v>
      </c>
      <c r="I74" s="204" t="str">
        <f t="array" ref="I74">IF(ISBLANK(C74),"",IF(C74=MAX(IF(FarmUnit[1. Identifiant interne d’exploitation agricole*]=A74,FarmUnit[3. Superficie de l’unité agricole (ha)*])),"!","-"))</f>
        <v>!</v>
      </c>
      <c r="J74" s="165" t="str">
        <f ca="1">IFERROR(CONCATENATE(VLOOKUP(A74,GM_Table,12,FALSE)," ",(VLOOKUP(A74,GM_Table,13,FALSE))),"")</f>
        <v/>
      </c>
    </row>
    <row r="75" spans="1:10" ht="15" x14ac:dyDescent="0.2">
      <c r="A75" s="154" t="s">
        <v>898</v>
      </c>
      <c r="B75" s="154" t="s">
        <v>898</v>
      </c>
      <c r="C75" s="278">
        <v>6</v>
      </c>
      <c r="D75" s="186">
        <v>7.3433000000000002</v>
      </c>
      <c r="E75" s="186">
        <v>-7.2938999999999998</v>
      </c>
      <c r="F75" s="164" t="b">
        <f>IF(ISBLANK(FarmUnit[[#This Row],[1. Identifiant interne d’exploitation agricole*]]),"",IF(ISERROR(MATCH(FarmUnit[[#This Row],[1. Identifiant interne d’exploitation agricole*]],GroupMember[1. Identifiant interne d’exploitation agricole*],0)),FALSE,TRUE))</f>
        <v>1</v>
      </c>
      <c r="G75" s="203">
        <f t="shared" si="3"/>
        <v>7.3433000000000002</v>
      </c>
      <c r="H75" s="203">
        <f t="shared" si="4"/>
        <v>-7.2938999999999998</v>
      </c>
      <c r="I75" s="204" t="str">
        <f t="array" ref="I75">IF(ISBLANK(C75),"",IF(C75=MAX(IF(FarmUnit[1. Identifiant interne d’exploitation agricole*]=A75,FarmUnit[3. Superficie de l’unité agricole (ha)*])),"!","-"))</f>
        <v>!</v>
      </c>
      <c r="J75" s="165" t="str">
        <f ca="1">IFERROR(CONCATENATE(VLOOKUP(A75,GM_Table,12,FALSE)," ",(VLOOKUP(A75,GM_Table,13,FALSE))),"")</f>
        <v/>
      </c>
    </row>
    <row r="76" spans="1:10" ht="15" x14ac:dyDescent="0.2">
      <c r="A76" s="155" t="s">
        <v>901</v>
      </c>
      <c r="B76" s="155" t="s">
        <v>901</v>
      </c>
      <c r="C76" s="278">
        <v>14.78</v>
      </c>
      <c r="D76" s="186">
        <v>7.3734999999999999</v>
      </c>
      <c r="E76" s="186">
        <v>-7.3033000000000001</v>
      </c>
      <c r="F76" s="164" t="b">
        <f>IF(ISBLANK(FarmUnit[[#This Row],[1. Identifiant interne d’exploitation agricole*]]),"",IF(ISERROR(MATCH(FarmUnit[[#This Row],[1. Identifiant interne d’exploitation agricole*]],GroupMember[1. Identifiant interne d’exploitation agricole*],0)),FALSE,TRUE))</f>
        <v>1</v>
      </c>
      <c r="G76" s="203">
        <f t="shared" si="3"/>
        <v>7.3734999999999999</v>
      </c>
      <c r="H76" s="203">
        <f t="shared" si="4"/>
        <v>-7.3033000000000001</v>
      </c>
      <c r="I76" s="204" t="str">
        <f t="array" ref="I76">IF(ISBLANK(C76),"",IF(C76=MAX(IF(FarmUnit[1. Identifiant interne d’exploitation agricole*]=A76,FarmUnit[3. Superficie de l’unité agricole (ha)*])),"!","-"))</f>
        <v>!</v>
      </c>
      <c r="J76" s="165" t="str">
        <f ca="1">IFERROR(CONCATENATE(VLOOKUP(A76,GM_Table,12,FALSE)," ",(VLOOKUP(A76,GM_Table,13,FALSE))),"")</f>
        <v/>
      </c>
    </row>
    <row r="77" spans="1:10" ht="15" x14ac:dyDescent="0.2">
      <c r="A77" s="154" t="s">
        <v>903</v>
      </c>
      <c r="B77" s="154" t="s">
        <v>903</v>
      </c>
      <c r="C77" s="278">
        <v>2.2000000000000002</v>
      </c>
      <c r="D77" s="186">
        <v>7.3381999999999996</v>
      </c>
      <c r="E77" s="186">
        <v>-7.2870999999999997</v>
      </c>
      <c r="F77" s="164" t="b">
        <f>IF(ISBLANK(FarmUnit[[#This Row],[1. Identifiant interne d’exploitation agricole*]]),"",IF(ISERROR(MATCH(FarmUnit[[#This Row],[1. Identifiant interne d’exploitation agricole*]],GroupMember[1. Identifiant interne d’exploitation agricole*],0)),FALSE,TRUE))</f>
        <v>1</v>
      </c>
      <c r="G77" s="203">
        <f t="shared" si="3"/>
        <v>7.3381999999999996</v>
      </c>
      <c r="H77" s="203">
        <f t="shared" si="4"/>
        <v>-7.2870999999999997</v>
      </c>
      <c r="I77" s="204" t="str">
        <f t="array" ref="I77">IF(ISBLANK(C77),"",IF(C77=MAX(IF(FarmUnit[1. Identifiant interne d’exploitation agricole*]=A77,FarmUnit[3. Superficie de l’unité agricole (ha)*])),"!","-"))</f>
        <v>!</v>
      </c>
      <c r="J77" s="165" t="str">
        <f ca="1">IFERROR(CONCATENATE(VLOOKUP(A77,GM_Table,12,FALSE)," ",(VLOOKUP(A77,GM_Table,13,FALSE))),"")</f>
        <v/>
      </c>
    </row>
    <row r="78" spans="1:10" ht="15" x14ac:dyDescent="0.2">
      <c r="A78" s="155" t="s">
        <v>906</v>
      </c>
      <c r="B78" s="155" t="s">
        <v>906</v>
      </c>
      <c r="C78" s="278">
        <v>2.33</v>
      </c>
      <c r="D78" s="186">
        <v>7.3714000000000004</v>
      </c>
      <c r="E78" s="186">
        <v>-7.3063000000000002</v>
      </c>
      <c r="F78" s="164" t="b">
        <f>IF(ISBLANK(FarmUnit[[#This Row],[1. Identifiant interne d’exploitation agricole*]]),"",IF(ISERROR(MATCH(FarmUnit[[#This Row],[1. Identifiant interne d’exploitation agricole*]],GroupMember[1. Identifiant interne d’exploitation agricole*],0)),FALSE,TRUE))</f>
        <v>1</v>
      </c>
      <c r="G78" s="203">
        <f t="shared" si="3"/>
        <v>7.3714000000000004</v>
      </c>
      <c r="H78" s="203">
        <f t="shared" si="4"/>
        <v>-7.3063000000000002</v>
      </c>
      <c r="I78" s="204" t="str">
        <f t="array" ref="I78">IF(ISBLANK(C78),"",IF(C78=MAX(IF(FarmUnit[1. Identifiant interne d’exploitation agricole*]=A78,FarmUnit[3. Superficie de l’unité agricole (ha)*])),"!","-"))</f>
        <v>!</v>
      </c>
      <c r="J78" s="165" t="str">
        <f ca="1">IFERROR(CONCATENATE(VLOOKUP(A78,GM_Table,12,FALSE)," ",(VLOOKUP(A78,GM_Table,13,FALSE))),"")</f>
        <v/>
      </c>
    </row>
    <row r="79" spans="1:10" ht="15" x14ac:dyDescent="0.2">
      <c r="A79" s="154" t="s">
        <v>909</v>
      </c>
      <c r="B79" s="154" t="s">
        <v>909</v>
      </c>
      <c r="C79" s="278">
        <v>2</v>
      </c>
      <c r="D79" s="186">
        <v>7.3716999999999997</v>
      </c>
      <c r="E79" s="186">
        <v>-7.3060999999999998</v>
      </c>
      <c r="F79" s="164" t="b">
        <f>IF(ISBLANK(FarmUnit[[#This Row],[1. Identifiant interne d’exploitation agricole*]]),"",IF(ISERROR(MATCH(FarmUnit[[#This Row],[1. Identifiant interne d’exploitation agricole*]],GroupMember[1. Identifiant interne d’exploitation agricole*],0)),FALSE,TRUE))</f>
        <v>1</v>
      </c>
      <c r="G79" s="203">
        <f t="shared" si="3"/>
        <v>7.3716999999999997</v>
      </c>
      <c r="H79" s="203">
        <f t="shared" si="4"/>
        <v>-7.3060999999999998</v>
      </c>
      <c r="I79" s="204" t="str">
        <f t="array" ref="I79">IF(ISBLANK(C79),"",IF(C79=MAX(IF(FarmUnit[1. Identifiant interne d’exploitation agricole*]=A79,FarmUnit[3. Superficie de l’unité agricole (ha)*])),"!","-"))</f>
        <v>!</v>
      </c>
      <c r="J79" s="165" t="str">
        <f ca="1">IFERROR(CONCATENATE(VLOOKUP(A79,GM_Table,12,FALSE)," ",(VLOOKUP(A79,GM_Table,13,FALSE))),"")</f>
        <v/>
      </c>
    </row>
    <row r="80" spans="1:10" ht="15" x14ac:dyDescent="0.2">
      <c r="A80" s="155" t="s">
        <v>911</v>
      </c>
      <c r="B80" s="155" t="s">
        <v>911</v>
      </c>
      <c r="C80" s="278">
        <v>2</v>
      </c>
      <c r="D80" s="186">
        <v>7.3855000000000004</v>
      </c>
      <c r="E80" s="186">
        <v>-7.2991000000000001</v>
      </c>
      <c r="F80" s="164" t="b">
        <f>IF(ISBLANK(FarmUnit[[#This Row],[1. Identifiant interne d’exploitation agricole*]]),"",IF(ISERROR(MATCH(FarmUnit[[#This Row],[1. Identifiant interne d’exploitation agricole*]],GroupMember[1. Identifiant interne d’exploitation agricole*],0)),FALSE,TRUE))</f>
        <v>1</v>
      </c>
      <c r="G80" s="203">
        <f t="shared" si="3"/>
        <v>7.3855000000000004</v>
      </c>
      <c r="H80" s="203">
        <f t="shared" si="4"/>
        <v>-7.2991000000000001</v>
      </c>
      <c r="I80" s="204" t="str">
        <f t="array" ref="I80">IF(ISBLANK(C80),"",IF(C80=MAX(IF(FarmUnit[1. Identifiant interne d’exploitation agricole*]=A80,FarmUnit[3. Superficie de l’unité agricole (ha)*])),"!","-"))</f>
        <v>!</v>
      </c>
      <c r="J80" s="165" t="str">
        <f ca="1">IFERROR(CONCATENATE(VLOOKUP(A80,GM_Table,12,FALSE)," ",(VLOOKUP(A80,GM_Table,13,FALSE))),"")</f>
        <v/>
      </c>
    </row>
    <row r="81" spans="1:10" ht="15" x14ac:dyDescent="0.2">
      <c r="A81" s="154" t="s">
        <v>914</v>
      </c>
      <c r="B81" s="154" t="s">
        <v>914</v>
      </c>
      <c r="C81" s="278">
        <v>2</v>
      </c>
      <c r="D81" s="186">
        <v>7.3394000000000004</v>
      </c>
      <c r="E81" s="186">
        <v>-7.2855999999999996</v>
      </c>
      <c r="F81" s="164" t="b">
        <f>IF(ISBLANK(FarmUnit[[#This Row],[1. Identifiant interne d’exploitation agricole*]]),"",IF(ISERROR(MATCH(FarmUnit[[#This Row],[1. Identifiant interne d’exploitation agricole*]],GroupMember[1. Identifiant interne d’exploitation agricole*],0)),FALSE,TRUE))</f>
        <v>1</v>
      </c>
      <c r="G81" s="203">
        <f t="shared" si="3"/>
        <v>7.3394000000000004</v>
      </c>
      <c r="H81" s="203">
        <f t="shared" si="4"/>
        <v>-7.2855999999999996</v>
      </c>
      <c r="I81" s="204" t="str">
        <f t="array" ref="I81">IF(ISBLANK(C81),"",IF(C81=MAX(IF(FarmUnit[1. Identifiant interne d’exploitation agricole*]=A81,FarmUnit[3. Superficie de l’unité agricole (ha)*])),"!","-"))</f>
        <v>!</v>
      </c>
      <c r="J81" s="165" t="str">
        <f ca="1">IFERROR(CONCATENATE(VLOOKUP(A81,GM_Table,12,FALSE)," ",(VLOOKUP(A81,GM_Table,13,FALSE))),"")</f>
        <v/>
      </c>
    </row>
    <row r="82" spans="1:10" ht="15" x14ac:dyDescent="0.2">
      <c r="A82" s="155" t="s">
        <v>918</v>
      </c>
      <c r="B82" s="155" t="s">
        <v>918</v>
      </c>
      <c r="C82" s="278">
        <v>2.41</v>
      </c>
      <c r="D82" s="186">
        <v>7.3884999999999996</v>
      </c>
      <c r="E82" s="186">
        <v>-7.3000999999999996</v>
      </c>
      <c r="F82" s="164" t="b">
        <f>IF(ISBLANK(FarmUnit[[#This Row],[1. Identifiant interne d’exploitation agricole*]]),"",IF(ISERROR(MATCH(FarmUnit[[#This Row],[1. Identifiant interne d’exploitation agricole*]],GroupMember[1. Identifiant interne d’exploitation agricole*],0)),FALSE,TRUE))</f>
        <v>1</v>
      </c>
      <c r="G82" s="203">
        <f t="shared" si="3"/>
        <v>7.3884999999999996</v>
      </c>
      <c r="H82" s="203">
        <f t="shared" si="4"/>
        <v>-7.3000999999999996</v>
      </c>
      <c r="I82" s="204" t="str">
        <f t="array" ref="I82">IF(ISBLANK(C82),"",IF(C82=MAX(IF(FarmUnit[1. Identifiant interne d’exploitation agricole*]=A82,FarmUnit[3. Superficie de l’unité agricole (ha)*])),"!","-"))</f>
        <v>!</v>
      </c>
      <c r="J82" s="165" t="str">
        <f ca="1">IFERROR(CONCATENATE(VLOOKUP(A82,GM_Table,12,FALSE)," ",(VLOOKUP(A82,GM_Table,13,FALSE))),"")</f>
        <v/>
      </c>
    </row>
    <row r="83" spans="1:10" ht="15" x14ac:dyDescent="0.2">
      <c r="A83" s="154" t="s">
        <v>921</v>
      </c>
      <c r="B83" s="154" t="s">
        <v>921</v>
      </c>
      <c r="C83" s="278">
        <v>3.28</v>
      </c>
      <c r="D83" s="186">
        <v>7.3853</v>
      </c>
      <c r="E83" s="186">
        <v>-7.2986000000000004</v>
      </c>
      <c r="F83" s="164" t="b">
        <f>IF(ISBLANK(FarmUnit[[#This Row],[1. Identifiant interne d’exploitation agricole*]]),"",IF(ISERROR(MATCH(FarmUnit[[#This Row],[1. Identifiant interne d’exploitation agricole*]],GroupMember[1. Identifiant interne d’exploitation agricole*],0)),FALSE,TRUE))</f>
        <v>1</v>
      </c>
      <c r="G83" s="203">
        <f t="shared" si="3"/>
        <v>7.3853</v>
      </c>
      <c r="H83" s="203">
        <f t="shared" si="4"/>
        <v>-7.2986000000000004</v>
      </c>
      <c r="I83" s="204" t="str">
        <f t="array" ref="I83">IF(ISBLANK(C83),"",IF(C83=MAX(IF(FarmUnit[1. Identifiant interne d’exploitation agricole*]=A83,FarmUnit[3. Superficie de l’unité agricole (ha)*])),"!","-"))</f>
        <v>!</v>
      </c>
      <c r="J83" s="165" t="str">
        <f ca="1">IFERROR(CONCATENATE(VLOOKUP(A83,GM_Table,12,FALSE)," ",(VLOOKUP(A83,GM_Table,13,FALSE))),"")</f>
        <v/>
      </c>
    </row>
    <row r="84" spans="1:10" ht="15" x14ac:dyDescent="0.2">
      <c r="A84" s="155" t="s">
        <v>924</v>
      </c>
      <c r="B84" s="155" t="s">
        <v>924</v>
      </c>
      <c r="C84" s="278">
        <v>3</v>
      </c>
      <c r="D84" s="186">
        <v>7.3745000000000003</v>
      </c>
      <c r="E84" s="186">
        <v>-7.2980999999999998</v>
      </c>
      <c r="F84" s="164" t="b">
        <f>IF(ISBLANK(FarmUnit[[#This Row],[1. Identifiant interne d’exploitation agricole*]]),"",IF(ISERROR(MATCH(FarmUnit[[#This Row],[1. Identifiant interne d’exploitation agricole*]],GroupMember[1. Identifiant interne d’exploitation agricole*],0)),FALSE,TRUE))</f>
        <v>1</v>
      </c>
      <c r="G84" s="203">
        <f t="shared" si="3"/>
        <v>7.3745000000000003</v>
      </c>
      <c r="H84" s="203">
        <f t="shared" si="4"/>
        <v>-7.2980999999999998</v>
      </c>
      <c r="I84" s="204" t="str">
        <f t="array" ref="I84">IF(ISBLANK(C84),"",IF(C84=MAX(IF(FarmUnit[1. Identifiant interne d’exploitation agricole*]=A84,FarmUnit[3. Superficie de l’unité agricole (ha)*])),"!","-"))</f>
        <v>!</v>
      </c>
      <c r="J84" s="165" t="str">
        <f ca="1">IFERROR(CONCATENATE(VLOOKUP(A84,GM_Table,12,FALSE)," ",(VLOOKUP(A84,GM_Table,13,FALSE))),"")</f>
        <v/>
      </c>
    </row>
    <row r="85" spans="1:10" ht="15" x14ac:dyDescent="0.2">
      <c r="A85" s="154" t="s">
        <v>927</v>
      </c>
      <c r="B85" s="154" t="s">
        <v>927</v>
      </c>
      <c r="C85" s="278">
        <v>2.15</v>
      </c>
      <c r="D85" s="186">
        <v>7.3453999999999997</v>
      </c>
      <c r="E85" s="186">
        <v>-7.3093000000000004</v>
      </c>
      <c r="F85" s="164" t="b">
        <f>IF(ISBLANK(FarmUnit[[#This Row],[1. Identifiant interne d’exploitation agricole*]]),"",IF(ISERROR(MATCH(FarmUnit[[#This Row],[1. Identifiant interne d’exploitation agricole*]],GroupMember[1. Identifiant interne d’exploitation agricole*],0)),FALSE,TRUE))</f>
        <v>1</v>
      </c>
      <c r="G85" s="203">
        <f t="shared" si="3"/>
        <v>7.3453999999999997</v>
      </c>
      <c r="H85" s="203">
        <f t="shared" si="4"/>
        <v>-7.3093000000000004</v>
      </c>
      <c r="I85" s="204" t="str">
        <f t="array" ref="I85">IF(ISBLANK(C85),"",IF(C85=MAX(IF(FarmUnit[1. Identifiant interne d’exploitation agricole*]=A85,FarmUnit[3. Superficie de l’unité agricole (ha)*])),"!","-"))</f>
        <v>!</v>
      </c>
      <c r="J85" s="165" t="str">
        <f ca="1">IFERROR(CONCATENATE(VLOOKUP(A85,GM_Table,12,FALSE)," ",(VLOOKUP(A85,GM_Table,13,FALSE))),"")</f>
        <v/>
      </c>
    </row>
    <row r="86" spans="1:10" ht="15" x14ac:dyDescent="0.2">
      <c r="A86" s="155" t="s">
        <v>930</v>
      </c>
      <c r="B86" s="155" t="s">
        <v>930</v>
      </c>
      <c r="C86" s="278">
        <v>2.1</v>
      </c>
      <c r="D86" s="186">
        <v>7.3752000000000004</v>
      </c>
      <c r="E86" s="186">
        <v>-7.3080999999999996</v>
      </c>
      <c r="F86" s="164" t="b">
        <f>IF(ISBLANK(FarmUnit[[#This Row],[1. Identifiant interne d’exploitation agricole*]]),"",IF(ISERROR(MATCH(FarmUnit[[#This Row],[1. Identifiant interne d’exploitation agricole*]],GroupMember[1. Identifiant interne d’exploitation agricole*],0)),FALSE,TRUE))</f>
        <v>1</v>
      </c>
      <c r="G86" s="203">
        <f t="shared" si="3"/>
        <v>7.3752000000000004</v>
      </c>
      <c r="H86" s="203">
        <f t="shared" si="4"/>
        <v>-7.3080999999999996</v>
      </c>
      <c r="I86" s="204" t="str">
        <f t="array" ref="I86">IF(ISBLANK(C86),"",IF(C86=MAX(IF(FarmUnit[1. Identifiant interne d’exploitation agricole*]=A86,FarmUnit[3. Superficie de l’unité agricole (ha)*])),"!","-"))</f>
        <v>!</v>
      </c>
      <c r="J86" s="165" t="str">
        <f ca="1">IFERROR(CONCATENATE(VLOOKUP(A86,GM_Table,12,FALSE)," ",(VLOOKUP(A86,GM_Table,13,FALSE))),"")</f>
        <v/>
      </c>
    </row>
    <row r="87" spans="1:10" ht="15" x14ac:dyDescent="0.2">
      <c r="A87" s="154" t="s">
        <v>935</v>
      </c>
      <c r="B87" s="154" t="s">
        <v>935</v>
      </c>
      <c r="C87" s="278">
        <v>6.4</v>
      </c>
      <c r="D87" s="186">
        <v>7.3518999999999997</v>
      </c>
      <c r="E87" s="186">
        <v>-7.2839</v>
      </c>
      <c r="F87" s="164" t="b">
        <f>IF(ISBLANK(FarmUnit[[#This Row],[1. Identifiant interne d’exploitation agricole*]]),"",IF(ISERROR(MATCH(FarmUnit[[#This Row],[1. Identifiant interne d’exploitation agricole*]],GroupMember[1. Identifiant interne d’exploitation agricole*],0)),FALSE,TRUE))</f>
        <v>1</v>
      </c>
      <c r="G87" s="203">
        <f t="shared" si="3"/>
        <v>7.3518999999999997</v>
      </c>
      <c r="H87" s="203">
        <f t="shared" si="4"/>
        <v>-7.2839</v>
      </c>
      <c r="I87" s="204" t="str">
        <f t="array" ref="I87">IF(ISBLANK(C87),"",IF(C87=MAX(IF(FarmUnit[1. Identifiant interne d’exploitation agricole*]=A87,FarmUnit[3. Superficie de l’unité agricole (ha)*])),"!","-"))</f>
        <v>!</v>
      </c>
      <c r="J87" s="165" t="str">
        <f ca="1">IFERROR(CONCATENATE(VLOOKUP(A87,GM_Table,12,FALSE)," ",(VLOOKUP(A87,GM_Table,13,FALSE))),"")</f>
        <v/>
      </c>
    </row>
    <row r="88" spans="1:10" ht="15" x14ac:dyDescent="0.2">
      <c r="A88" s="155" t="s">
        <v>939</v>
      </c>
      <c r="B88" s="155" t="s">
        <v>939</v>
      </c>
      <c r="C88" s="278">
        <v>3.33</v>
      </c>
      <c r="D88" s="186">
        <v>7.3573000000000004</v>
      </c>
      <c r="E88" s="186">
        <v>-7.2835000000000001</v>
      </c>
      <c r="F88" s="164" t="b">
        <f>IF(ISBLANK(FarmUnit[[#This Row],[1. Identifiant interne d’exploitation agricole*]]),"",IF(ISERROR(MATCH(FarmUnit[[#This Row],[1. Identifiant interne d’exploitation agricole*]],GroupMember[1. Identifiant interne d’exploitation agricole*],0)),FALSE,TRUE))</f>
        <v>1</v>
      </c>
      <c r="G88" s="203">
        <f t="shared" si="3"/>
        <v>7.3573000000000004</v>
      </c>
      <c r="H88" s="203">
        <f t="shared" si="4"/>
        <v>-7.2835000000000001</v>
      </c>
      <c r="I88" s="204" t="str">
        <f t="array" ref="I88">IF(ISBLANK(C88),"",IF(C88=MAX(IF(FarmUnit[1. Identifiant interne d’exploitation agricole*]=A88,FarmUnit[3. Superficie de l’unité agricole (ha)*])),"!","-"))</f>
        <v>!</v>
      </c>
      <c r="J88" s="165" t="str">
        <f ca="1">IFERROR(CONCATENATE(VLOOKUP(A88,GM_Table,12,FALSE)," ",(VLOOKUP(A88,GM_Table,13,FALSE))),"")</f>
        <v/>
      </c>
    </row>
    <row r="89" spans="1:10" ht="15" x14ac:dyDescent="0.2">
      <c r="A89" s="154" t="s">
        <v>943</v>
      </c>
      <c r="B89" s="154" t="s">
        <v>943</v>
      </c>
      <c r="C89" s="278">
        <v>2.2599999999999998</v>
      </c>
      <c r="D89" s="186">
        <v>7.3380999999999998</v>
      </c>
      <c r="E89" s="186">
        <v>-7.2931999999999997</v>
      </c>
      <c r="F89" s="164" t="b">
        <f>IF(ISBLANK(FarmUnit[[#This Row],[1. Identifiant interne d’exploitation agricole*]]),"",IF(ISERROR(MATCH(FarmUnit[[#This Row],[1. Identifiant interne d’exploitation agricole*]],GroupMember[1. Identifiant interne d’exploitation agricole*],0)),FALSE,TRUE))</f>
        <v>1</v>
      </c>
      <c r="G89" s="203">
        <f t="shared" si="3"/>
        <v>7.3380999999999998</v>
      </c>
      <c r="H89" s="203">
        <f t="shared" si="4"/>
        <v>-7.2931999999999997</v>
      </c>
      <c r="I89" s="204" t="str">
        <f t="array" ref="I89">IF(ISBLANK(C89),"",IF(C89=MAX(IF(FarmUnit[1. Identifiant interne d’exploitation agricole*]=A89,FarmUnit[3. Superficie de l’unité agricole (ha)*])),"!","-"))</f>
        <v>!</v>
      </c>
      <c r="J89" s="165" t="str">
        <f ca="1">IFERROR(CONCATENATE(VLOOKUP(A89,GM_Table,12,FALSE)," ",(VLOOKUP(A89,GM_Table,13,FALSE))),"")</f>
        <v/>
      </c>
    </row>
    <row r="90" spans="1:10" ht="15" x14ac:dyDescent="0.2">
      <c r="A90" s="155" t="s">
        <v>946</v>
      </c>
      <c r="B90" s="155" t="s">
        <v>946</v>
      </c>
      <c r="C90" s="278">
        <v>2.29</v>
      </c>
      <c r="D90" s="186">
        <v>7.3376000000000001</v>
      </c>
      <c r="E90" s="186">
        <v>-7.2938999999999998</v>
      </c>
      <c r="F90" s="164" t="b">
        <f>IF(ISBLANK(FarmUnit[[#This Row],[1. Identifiant interne d’exploitation agricole*]]),"",IF(ISERROR(MATCH(FarmUnit[[#This Row],[1. Identifiant interne d’exploitation agricole*]],GroupMember[1. Identifiant interne d’exploitation agricole*],0)),FALSE,TRUE))</f>
        <v>1</v>
      </c>
      <c r="G90" s="203">
        <f t="shared" si="3"/>
        <v>7.3376000000000001</v>
      </c>
      <c r="H90" s="203">
        <f t="shared" si="4"/>
        <v>-7.2938999999999998</v>
      </c>
      <c r="I90" s="204" t="str">
        <f t="array" ref="I90">IF(ISBLANK(C90),"",IF(C90=MAX(IF(FarmUnit[1. Identifiant interne d’exploitation agricole*]=A90,FarmUnit[3. Superficie de l’unité agricole (ha)*])),"!","-"))</f>
        <v>!</v>
      </c>
      <c r="J90" s="165" t="str">
        <f ca="1">IFERROR(CONCATENATE(VLOOKUP(A90,GM_Table,12,FALSE)," ",(VLOOKUP(A90,GM_Table,13,FALSE))),"")</f>
        <v/>
      </c>
    </row>
    <row r="91" spans="1:10" ht="15" x14ac:dyDescent="0.2">
      <c r="A91" s="154" t="s">
        <v>950</v>
      </c>
      <c r="B91" s="154" t="s">
        <v>950</v>
      </c>
      <c r="C91" s="278">
        <v>2</v>
      </c>
      <c r="D91" s="186">
        <v>7.3621999999999996</v>
      </c>
      <c r="E91" s="186">
        <v>-7.3202999999999996</v>
      </c>
      <c r="F91" s="164" t="b">
        <f>IF(ISBLANK(FarmUnit[[#This Row],[1. Identifiant interne d’exploitation agricole*]]),"",IF(ISERROR(MATCH(FarmUnit[[#This Row],[1. Identifiant interne d’exploitation agricole*]],GroupMember[1. Identifiant interne d’exploitation agricole*],0)),FALSE,TRUE))</f>
        <v>1</v>
      </c>
      <c r="G91" s="203">
        <f t="shared" si="3"/>
        <v>7.3621999999999996</v>
      </c>
      <c r="H91" s="203">
        <f t="shared" si="4"/>
        <v>-7.3202999999999996</v>
      </c>
      <c r="I91" s="204" t="str">
        <f t="array" ref="I91">IF(ISBLANK(C91),"",IF(C91=MAX(IF(FarmUnit[1. Identifiant interne d’exploitation agricole*]=A91,FarmUnit[3. Superficie de l’unité agricole (ha)*])),"!","-"))</f>
        <v>!</v>
      </c>
      <c r="J91" s="165" t="str">
        <f ca="1">IFERROR(CONCATENATE(VLOOKUP(A91,GM_Table,12,FALSE)," ",(VLOOKUP(A91,GM_Table,13,FALSE))),"")</f>
        <v/>
      </c>
    </row>
    <row r="92" spans="1:10" ht="15" x14ac:dyDescent="0.2">
      <c r="A92" s="155" t="s">
        <v>954</v>
      </c>
      <c r="B92" s="155" t="s">
        <v>954</v>
      </c>
      <c r="C92" s="278">
        <v>3.3</v>
      </c>
      <c r="D92" s="186">
        <v>7.3372999999999999</v>
      </c>
      <c r="E92" s="186">
        <v>-7.2881</v>
      </c>
      <c r="F92" s="164" t="b">
        <f>IF(ISBLANK(FarmUnit[[#This Row],[1. Identifiant interne d’exploitation agricole*]]),"",IF(ISERROR(MATCH(FarmUnit[[#This Row],[1. Identifiant interne d’exploitation agricole*]],GroupMember[1. Identifiant interne d’exploitation agricole*],0)),FALSE,TRUE))</f>
        <v>1</v>
      </c>
      <c r="G92" s="203">
        <f t="shared" si="3"/>
        <v>7.3372999999999999</v>
      </c>
      <c r="H92" s="203">
        <f t="shared" si="4"/>
        <v>-7.2881</v>
      </c>
      <c r="I92" s="204" t="str">
        <f t="array" ref="I92">IF(ISBLANK(C92),"",IF(C92=MAX(IF(FarmUnit[1. Identifiant interne d’exploitation agricole*]=A92,FarmUnit[3. Superficie de l’unité agricole (ha)*])),"!","-"))</f>
        <v>!</v>
      </c>
      <c r="J92" s="165" t="str">
        <f ca="1">IFERROR(CONCATENATE(VLOOKUP(A92,GM_Table,12,FALSE)," ",(VLOOKUP(A92,GM_Table,13,FALSE))),"")</f>
        <v/>
      </c>
    </row>
    <row r="93" spans="1:10" ht="15" x14ac:dyDescent="0.2">
      <c r="A93" s="154" t="s">
        <v>958</v>
      </c>
      <c r="B93" s="154" t="s">
        <v>958</v>
      </c>
      <c r="C93" s="278">
        <v>2.2799999999999998</v>
      </c>
      <c r="D93" s="186">
        <v>7.3426999999999998</v>
      </c>
      <c r="E93" s="186">
        <v>-7.2901999999999996</v>
      </c>
      <c r="F93" s="164" t="b">
        <f>IF(ISBLANK(FarmUnit[[#This Row],[1. Identifiant interne d’exploitation agricole*]]),"",IF(ISERROR(MATCH(FarmUnit[[#This Row],[1. Identifiant interne d’exploitation agricole*]],GroupMember[1. Identifiant interne d’exploitation agricole*],0)),FALSE,TRUE))</f>
        <v>1</v>
      </c>
      <c r="G93" s="203">
        <f t="shared" si="3"/>
        <v>7.3426999999999998</v>
      </c>
      <c r="H93" s="203">
        <f t="shared" si="4"/>
        <v>-7.2901999999999996</v>
      </c>
      <c r="I93" s="204" t="str">
        <f t="array" ref="I93">IF(ISBLANK(C93),"",IF(C93=MAX(IF(FarmUnit[1. Identifiant interne d’exploitation agricole*]=A93,FarmUnit[3. Superficie de l’unité agricole (ha)*])),"!","-"))</f>
        <v>!</v>
      </c>
      <c r="J93" s="165" t="str">
        <f ca="1">IFERROR(CONCATENATE(VLOOKUP(A93,GM_Table,12,FALSE)," ",(VLOOKUP(A93,GM_Table,13,FALSE))),"")</f>
        <v/>
      </c>
    </row>
    <row r="94" spans="1:10" ht="15" x14ac:dyDescent="0.2">
      <c r="A94" s="155" t="s">
        <v>962</v>
      </c>
      <c r="B94" s="155" t="s">
        <v>962</v>
      </c>
      <c r="C94" s="278">
        <v>2.33</v>
      </c>
      <c r="D94" s="186">
        <v>7.3863000000000003</v>
      </c>
      <c r="E94" s="186">
        <v>-7.3007</v>
      </c>
      <c r="F94" s="164" t="b">
        <f>IF(ISBLANK(FarmUnit[[#This Row],[1. Identifiant interne d’exploitation agricole*]]),"",IF(ISERROR(MATCH(FarmUnit[[#This Row],[1. Identifiant interne d’exploitation agricole*]],GroupMember[1. Identifiant interne d’exploitation agricole*],0)),FALSE,TRUE))</f>
        <v>1</v>
      </c>
      <c r="G94" s="203">
        <f t="shared" si="3"/>
        <v>7.3863000000000003</v>
      </c>
      <c r="H94" s="203">
        <f t="shared" si="4"/>
        <v>-7.3007</v>
      </c>
      <c r="I94" s="204" t="str">
        <f t="array" ref="I94">IF(ISBLANK(C94),"",IF(C94=MAX(IF(FarmUnit[1. Identifiant interne d’exploitation agricole*]=A94,FarmUnit[3. Superficie de l’unité agricole (ha)*])),"!","-"))</f>
        <v>!</v>
      </c>
      <c r="J94" s="165" t="str">
        <f ca="1">IFERROR(CONCATENATE(VLOOKUP(A94,GM_Table,12,FALSE)," ",(VLOOKUP(A94,GM_Table,13,FALSE))),"")</f>
        <v/>
      </c>
    </row>
    <row r="95" spans="1:10" ht="15" x14ac:dyDescent="0.2">
      <c r="A95" s="154" t="s">
        <v>966</v>
      </c>
      <c r="B95" s="154" t="s">
        <v>966</v>
      </c>
      <c r="C95" s="278">
        <v>2.2799999999999998</v>
      </c>
      <c r="D95" s="186">
        <v>7.3552</v>
      </c>
      <c r="E95" s="186">
        <v>-7.2957999999999998</v>
      </c>
      <c r="F95" s="164" t="b">
        <f>IF(ISBLANK(FarmUnit[[#This Row],[1. Identifiant interne d’exploitation agricole*]]),"",IF(ISERROR(MATCH(FarmUnit[[#This Row],[1. Identifiant interne d’exploitation agricole*]],GroupMember[1. Identifiant interne d’exploitation agricole*],0)),FALSE,TRUE))</f>
        <v>1</v>
      </c>
      <c r="G95" s="203">
        <f t="shared" si="3"/>
        <v>7.3552</v>
      </c>
      <c r="H95" s="203">
        <f t="shared" si="4"/>
        <v>-7.2957999999999998</v>
      </c>
      <c r="I95" s="204" t="str">
        <f t="array" ref="I95">IF(ISBLANK(C95),"",IF(C95=MAX(IF(FarmUnit[1. Identifiant interne d’exploitation agricole*]=A95,FarmUnit[3. Superficie de l’unité agricole (ha)*])),"!","-"))</f>
        <v>!</v>
      </c>
      <c r="J95" s="165" t="str">
        <f ca="1">IFERROR(CONCATENATE(VLOOKUP(A95,GM_Table,12,FALSE)," ",(VLOOKUP(A95,GM_Table,13,FALSE))),"")</f>
        <v/>
      </c>
    </row>
    <row r="96" spans="1:10" ht="15" x14ac:dyDescent="0.2">
      <c r="A96" s="155" t="s">
        <v>969</v>
      </c>
      <c r="B96" s="155" t="s">
        <v>969</v>
      </c>
      <c r="C96" s="278">
        <v>2.09</v>
      </c>
      <c r="D96" s="186">
        <v>7.3400999999999996</v>
      </c>
      <c r="E96" s="186">
        <v>-7.2922000000000002</v>
      </c>
      <c r="F96" s="164" t="b">
        <f>IF(ISBLANK(FarmUnit[[#This Row],[1. Identifiant interne d’exploitation agricole*]]),"",IF(ISERROR(MATCH(FarmUnit[[#This Row],[1. Identifiant interne d’exploitation agricole*]],GroupMember[1. Identifiant interne d’exploitation agricole*],0)),FALSE,TRUE))</f>
        <v>1</v>
      </c>
      <c r="G96" s="203">
        <f t="shared" si="3"/>
        <v>7.3400999999999996</v>
      </c>
      <c r="H96" s="203">
        <f t="shared" si="4"/>
        <v>-7.2922000000000002</v>
      </c>
      <c r="I96" s="204" t="str">
        <f t="array" ref="I96">IF(ISBLANK(C96),"",IF(C96=MAX(IF(FarmUnit[1. Identifiant interne d’exploitation agricole*]=A96,FarmUnit[3. Superficie de l’unité agricole (ha)*])),"!","-"))</f>
        <v>!</v>
      </c>
      <c r="J96" s="165" t="str">
        <f ca="1">IFERROR(CONCATENATE(VLOOKUP(A96,GM_Table,12,FALSE)," ",(VLOOKUP(A96,GM_Table,13,FALSE))),"")</f>
        <v/>
      </c>
    </row>
    <row r="97" spans="1:10" ht="15" x14ac:dyDescent="0.2">
      <c r="A97" s="154" t="s">
        <v>973</v>
      </c>
      <c r="B97" s="154" t="s">
        <v>973</v>
      </c>
      <c r="C97" s="278">
        <v>3.76</v>
      </c>
      <c r="D97" s="186">
        <v>7.3540999999999999</v>
      </c>
      <c r="E97" s="186">
        <v>-7.2961</v>
      </c>
      <c r="F97" s="164" t="b">
        <f>IF(ISBLANK(FarmUnit[[#This Row],[1. Identifiant interne d’exploitation agricole*]]),"",IF(ISERROR(MATCH(FarmUnit[[#This Row],[1. Identifiant interne d’exploitation agricole*]],GroupMember[1. Identifiant interne d’exploitation agricole*],0)),FALSE,TRUE))</f>
        <v>1</v>
      </c>
      <c r="G97" s="203">
        <f t="shared" si="3"/>
        <v>7.3540999999999999</v>
      </c>
      <c r="H97" s="203">
        <f t="shared" si="4"/>
        <v>-7.2961</v>
      </c>
      <c r="I97" s="204" t="str">
        <f t="array" ref="I97">IF(ISBLANK(C97),"",IF(C97=MAX(IF(FarmUnit[1. Identifiant interne d’exploitation agricole*]=A97,FarmUnit[3. Superficie de l’unité agricole (ha)*])),"!","-"))</f>
        <v>!</v>
      </c>
      <c r="J97" s="165" t="str">
        <f ca="1">IFERROR(CONCATENATE(VLOOKUP(A97,GM_Table,12,FALSE)," ",(VLOOKUP(A97,GM_Table,13,FALSE))),"")</f>
        <v/>
      </c>
    </row>
    <row r="98" spans="1:10" ht="15" x14ac:dyDescent="0.2">
      <c r="A98" s="155" t="s">
        <v>975</v>
      </c>
      <c r="B98" s="155" t="s">
        <v>975</v>
      </c>
      <c r="C98" s="278">
        <v>3.26</v>
      </c>
      <c r="D98" s="186">
        <v>7.3471000000000002</v>
      </c>
      <c r="E98" s="186">
        <v>-7.3026</v>
      </c>
      <c r="F98" s="164" t="b">
        <f>IF(ISBLANK(FarmUnit[[#This Row],[1. Identifiant interne d’exploitation agricole*]]),"",IF(ISERROR(MATCH(FarmUnit[[#This Row],[1. Identifiant interne d’exploitation agricole*]],GroupMember[1. Identifiant interne d’exploitation agricole*],0)),FALSE,TRUE))</f>
        <v>1</v>
      </c>
      <c r="G98" s="203">
        <f t="shared" si="3"/>
        <v>7.3471000000000002</v>
      </c>
      <c r="H98" s="203">
        <f t="shared" si="4"/>
        <v>-7.3026</v>
      </c>
      <c r="I98" s="204" t="str">
        <f t="array" ref="I98">IF(ISBLANK(C98),"",IF(C98=MAX(IF(FarmUnit[1. Identifiant interne d’exploitation agricole*]=A98,FarmUnit[3. Superficie de l’unité agricole (ha)*])),"!","-"))</f>
        <v>!</v>
      </c>
      <c r="J98" s="165" t="str">
        <f ca="1">IFERROR(CONCATENATE(VLOOKUP(A98,GM_Table,12,FALSE)," ",(VLOOKUP(A98,GM_Table,13,FALSE))),"")</f>
        <v/>
      </c>
    </row>
    <row r="99" spans="1:10" ht="15" x14ac:dyDescent="0.2">
      <c r="A99" s="154" t="s">
        <v>979</v>
      </c>
      <c r="B99" s="154" t="s">
        <v>979</v>
      </c>
      <c r="C99" s="278">
        <v>2.17</v>
      </c>
      <c r="D99" s="186">
        <v>7.3456000000000001</v>
      </c>
      <c r="E99" s="186">
        <v>-7.2831999999999999</v>
      </c>
      <c r="F99" s="164" t="b">
        <f>IF(ISBLANK(FarmUnit[[#This Row],[1. Identifiant interne d’exploitation agricole*]]),"",IF(ISERROR(MATCH(FarmUnit[[#This Row],[1. Identifiant interne d’exploitation agricole*]],GroupMember[1. Identifiant interne d’exploitation agricole*],0)),FALSE,TRUE))</f>
        <v>1</v>
      </c>
      <c r="G99" s="203">
        <f t="shared" si="3"/>
        <v>7.3456000000000001</v>
      </c>
      <c r="H99" s="203">
        <f t="shared" si="4"/>
        <v>-7.2831999999999999</v>
      </c>
      <c r="I99" s="204" t="str">
        <f t="array" ref="I99">IF(ISBLANK(C99),"",IF(C99=MAX(IF(FarmUnit[1. Identifiant interne d’exploitation agricole*]=A99,FarmUnit[3. Superficie de l’unité agricole (ha)*])),"!","-"))</f>
        <v>!</v>
      </c>
      <c r="J99" s="165" t="str">
        <f ca="1">IFERROR(CONCATENATE(VLOOKUP(A99,GM_Table,12,FALSE)," ",(VLOOKUP(A99,GM_Table,13,FALSE))),"")</f>
        <v/>
      </c>
    </row>
    <row r="100" spans="1:10" ht="15" x14ac:dyDescent="0.2">
      <c r="A100" s="155" t="s">
        <v>983</v>
      </c>
      <c r="B100" s="155" t="s">
        <v>983</v>
      </c>
      <c r="C100" s="278">
        <v>3</v>
      </c>
      <c r="D100" s="186">
        <v>7.3371000000000004</v>
      </c>
      <c r="E100" s="186">
        <v>-7.2944000000000004</v>
      </c>
      <c r="F100" s="164" t="b">
        <f>IF(ISBLANK(FarmUnit[[#This Row],[1. Identifiant interne d’exploitation agricole*]]),"",IF(ISERROR(MATCH(FarmUnit[[#This Row],[1. Identifiant interne d’exploitation agricole*]],GroupMember[1. Identifiant interne d’exploitation agricole*],0)),FALSE,TRUE))</f>
        <v>1</v>
      </c>
      <c r="G100" s="203">
        <f t="shared" si="3"/>
        <v>7.3371000000000004</v>
      </c>
      <c r="H100" s="203">
        <f t="shared" si="4"/>
        <v>-7.2944000000000004</v>
      </c>
      <c r="I100" s="204" t="str">
        <f t="array" ref="I100">IF(ISBLANK(C100),"",IF(C100=MAX(IF(FarmUnit[1. Identifiant interne d’exploitation agricole*]=A100,FarmUnit[3. Superficie de l’unité agricole (ha)*])),"!","-"))</f>
        <v>!</v>
      </c>
      <c r="J100" s="165" t="str">
        <f ca="1">IFERROR(CONCATENATE(VLOOKUP(A100,GM_Table,12,FALSE)," ",(VLOOKUP(A100,GM_Table,13,FALSE))),"")</f>
        <v/>
      </c>
    </row>
    <row r="101" spans="1:10" ht="15" x14ac:dyDescent="0.2">
      <c r="A101" s="154" t="s">
        <v>986</v>
      </c>
      <c r="B101" s="154" t="s">
        <v>986</v>
      </c>
      <c r="C101" s="278">
        <v>2.41</v>
      </c>
      <c r="D101" s="186">
        <v>7.3497000000000003</v>
      </c>
      <c r="E101" s="186">
        <v>-7.3338000000000001</v>
      </c>
      <c r="F101" s="164" t="b">
        <f>IF(ISBLANK(FarmUnit[[#This Row],[1. Identifiant interne d’exploitation agricole*]]),"",IF(ISERROR(MATCH(FarmUnit[[#This Row],[1. Identifiant interne d’exploitation agricole*]],GroupMember[1. Identifiant interne d’exploitation agricole*],0)),FALSE,TRUE))</f>
        <v>1</v>
      </c>
      <c r="G101" s="203">
        <f t="shared" si="3"/>
        <v>7.3497000000000003</v>
      </c>
      <c r="H101" s="203">
        <f t="shared" si="4"/>
        <v>-7.3338000000000001</v>
      </c>
      <c r="I101" s="204" t="str">
        <f t="array" ref="I101">IF(ISBLANK(C101),"",IF(C101=MAX(IF(FarmUnit[1. Identifiant interne d’exploitation agricole*]=A101,FarmUnit[3. Superficie de l’unité agricole (ha)*])),"!","-"))</f>
        <v>!</v>
      </c>
      <c r="J101" s="165" t="str">
        <f ca="1">IFERROR(CONCATENATE(VLOOKUP(A101,GM_Table,12,FALSE)," ",(VLOOKUP(A101,GM_Table,13,FALSE))),"")</f>
        <v/>
      </c>
    </row>
    <row r="102" spans="1:10" ht="15" x14ac:dyDescent="0.2">
      <c r="A102" s="155" t="s">
        <v>990</v>
      </c>
      <c r="B102" s="155" t="s">
        <v>990</v>
      </c>
      <c r="C102" s="278">
        <v>2.1800000000000002</v>
      </c>
      <c r="D102" s="186">
        <v>7.3501000000000003</v>
      </c>
      <c r="E102" s="186">
        <v>-7.3324999999999996</v>
      </c>
      <c r="F102" s="164" t="b">
        <f>IF(ISBLANK(FarmUnit[[#This Row],[1. Identifiant interne d’exploitation agricole*]]),"",IF(ISERROR(MATCH(FarmUnit[[#This Row],[1. Identifiant interne d’exploitation agricole*]],GroupMember[1. Identifiant interne d’exploitation agricole*],0)),FALSE,TRUE))</f>
        <v>1</v>
      </c>
      <c r="G102" s="203">
        <f t="shared" si="3"/>
        <v>7.3501000000000003</v>
      </c>
      <c r="H102" s="203">
        <f t="shared" si="4"/>
        <v>-7.3324999999999996</v>
      </c>
      <c r="I102" s="204" t="str">
        <f t="array" ref="I102">IF(ISBLANK(C102),"",IF(C102=MAX(IF(FarmUnit[1. Identifiant interne d’exploitation agricole*]=A102,FarmUnit[3. Superficie de l’unité agricole (ha)*])),"!","-"))</f>
        <v>!</v>
      </c>
      <c r="J102" s="165" t="str">
        <f ca="1">IFERROR(CONCATENATE(VLOOKUP(A102,GM_Table,12,FALSE)," ",(VLOOKUP(A102,GM_Table,13,FALSE))),"")</f>
        <v/>
      </c>
    </row>
    <row r="103" spans="1:10" ht="15" x14ac:dyDescent="0.2">
      <c r="A103" s="154" t="s">
        <v>992</v>
      </c>
      <c r="B103" s="154" t="s">
        <v>992</v>
      </c>
      <c r="C103" s="278">
        <v>2.0699999999999998</v>
      </c>
      <c r="D103" s="186">
        <v>7.3497000000000003</v>
      </c>
      <c r="E103" s="186">
        <v>-7.3342000000000001</v>
      </c>
      <c r="F103" s="164" t="b">
        <f>IF(ISBLANK(FarmUnit[[#This Row],[1. Identifiant interne d’exploitation agricole*]]),"",IF(ISERROR(MATCH(FarmUnit[[#This Row],[1. Identifiant interne d’exploitation agricole*]],GroupMember[1. Identifiant interne d’exploitation agricole*],0)),FALSE,TRUE))</f>
        <v>1</v>
      </c>
      <c r="G103" s="203">
        <f t="shared" si="3"/>
        <v>7.3497000000000003</v>
      </c>
      <c r="H103" s="203">
        <f t="shared" si="4"/>
        <v>-7.3342000000000001</v>
      </c>
      <c r="I103" s="204" t="str">
        <f t="array" ref="I103">IF(ISBLANK(C103),"",IF(C103=MAX(IF(FarmUnit[1. Identifiant interne d’exploitation agricole*]=A103,FarmUnit[3. Superficie de l’unité agricole (ha)*])),"!","-"))</f>
        <v>!</v>
      </c>
      <c r="J103" s="165" t="str">
        <f ca="1">IFERROR(CONCATENATE(VLOOKUP(A103,GM_Table,12,FALSE)," ",(VLOOKUP(A103,GM_Table,13,FALSE))),"")</f>
        <v/>
      </c>
    </row>
    <row r="104" spans="1:10" ht="15" x14ac:dyDescent="0.2">
      <c r="A104" s="155" t="s">
        <v>996</v>
      </c>
      <c r="B104" s="155" t="s">
        <v>996</v>
      </c>
      <c r="C104" s="278">
        <v>3</v>
      </c>
      <c r="D104" s="186">
        <v>7.3578999999999999</v>
      </c>
      <c r="E104" s="186">
        <v>-7.3067000000000002</v>
      </c>
      <c r="F104" s="164" t="b">
        <f>IF(ISBLANK(FarmUnit[[#This Row],[1. Identifiant interne d’exploitation agricole*]]),"",IF(ISERROR(MATCH(FarmUnit[[#This Row],[1. Identifiant interne d’exploitation agricole*]],GroupMember[1. Identifiant interne d’exploitation agricole*],0)),FALSE,TRUE))</f>
        <v>1</v>
      </c>
      <c r="G104" s="203">
        <f t="shared" si="3"/>
        <v>7.3578999999999999</v>
      </c>
      <c r="H104" s="203">
        <f t="shared" si="4"/>
        <v>-7.3067000000000002</v>
      </c>
      <c r="I104" s="204" t="str">
        <f t="array" ref="I104">IF(ISBLANK(C104),"",IF(C104=MAX(IF(FarmUnit[1. Identifiant interne d’exploitation agricole*]=A104,FarmUnit[3. Superficie de l’unité agricole (ha)*])),"!","-"))</f>
        <v>!</v>
      </c>
      <c r="J104" s="165" t="str">
        <f ca="1">IFERROR(CONCATENATE(VLOOKUP(A104,GM_Table,12,FALSE)," ",(VLOOKUP(A104,GM_Table,13,FALSE))),"")</f>
        <v/>
      </c>
    </row>
    <row r="105" spans="1:10" ht="15" x14ac:dyDescent="0.2">
      <c r="A105" s="154" t="s">
        <v>999</v>
      </c>
      <c r="B105" s="154" t="s">
        <v>999</v>
      </c>
      <c r="C105" s="278">
        <v>2.2400000000000002</v>
      </c>
      <c r="D105" s="186">
        <v>7.3457999999999997</v>
      </c>
      <c r="E105" s="186">
        <v>-7.3131000000000004</v>
      </c>
      <c r="F105" s="164" t="b">
        <f>IF(ISBLANK(FarmUnit[[#This Row],[1. Identifiant interne d’exploitation agricole*]]),"",IF(ISERROR(MATCH(FarmUnit[[#This Row],[1. Identifiant interne d’exploitation agricole*]],GroupMember[1. Identifiant interne d’exploitation agricole*],0)),FALSE,TRUE))</f>
        <v>1</v>
      </c>
      <c r="G105" s="203">
        <f t="shared" si="3"/>
        <v>7.3457999999999997</v>
      </c>
      <c r="H105" s="203">
        <f t="shared" si="4"/>
        <v>-7.3131000000000004</v>
      </c>
      <c r="I105" s="204" t="str">
        <f t="array" ref="I105">IF(ISBLANK(C105),"",IF(C105=MAX(IF(FarmUnit[1. Identifiant interne d’exploitation agricole*]=A105,FarmUnit[3. Superficie de l’unité agricole (ha)*])),"!","-"))</f>
        <v>!</v>
      </c>
      <c r="J105" s="165" t="str">
        <f ca="1">IFERROR(CONCATENATE(VLOOKUP(A105,GM_Table,12,FALSE)," ",(VLOOKUP(A105,GM_Table,13,FALSE))),"")</f>
        <v/>
      </c>
    </row>
    <row r="106" spans="1:10" ht="15" x14ac:dyDescent="0.2">
      <c r="A106" s="155" t="s">
        <v>1002</v>
      </c>
      <c r="B106" s="155" t="s">
        <v>1002</v>
      </c>
      <c r="C106" s="278">
        <v>2.69</v>
      </c>
      <c r="D106" s="186">
        <v>7.3528000000000002</v>
      </c>
      <c r="E106" s="186">
        <v>-7.2827000000000002</v>
      </c>
      <c r="F106" s="164" t="b">
        <f>IF(ISBLANK(FarmUnit[[#This Row],[1. Identifiant interne d’exploitation agricole*]]),"",IF(ISERROR(MATCH(FarmUnit[[#This Row],[1. Identifiant interne d’exploitation agricole*]],GroupMember[1. Identifiant interne d’exploitation agricole*],0)),FALSE,TRUE))</f>
        <v>1</v>
      </c>
      <c r="G106" s="203">
        <f t="shared" si="3"/>
        <v>7.3528000000000002</v>
      </c>
      <c r="H106" s="203">
        <f t="shared" si="4"/>
        <v>-7.2827000000000002</v>
      </c>
      <c r="I106" s="204" t="str">
        <f t="array" ref="I106">IF(ISBLANK(C106),"",IF(C106=MAX(IF(FarmUnit[1. Identifiant interne d’exploitation agricole*]=A106,FarmUnit[3. Superficie de l’unité agricole (ha)*])),"!","-"))</f>
        <v>!</v>
      </c>
      <c r="J106" s="165" t="str">
        <f ca="1">IFERROR(CONCATENATE(VLOOKUP(A106,GM_Table,12,FALSE)," ",(VLOOKUP(A106,GM_Table,13,FALSE))),"")</f>
        <v/>
      </c>
    </row>
    <row r="107" spans="1:10" ht="15" x14ac:dyDescent="0.2">
      <c r="A107" s="154" t="s">
        <v>1006</v>
      </c>
      <c r="B107" s="154" t="s">
        <v>1006</v>
      </c>
      <c r="C107" s="278">
        <v>2.35</v>
      </c>
      <c r="D107" s="186">
        <v>7.3414000000000001</v>
      </c>
      <c r="E107" s="186">
        <v>-7.2950999999999997</v>
      </c>
      <c r="F107" s="164" t="b">
        <f>IF(ISBLANK(FarmUnit[[#This Row],[1. Identifiant interne d’exploitation agricole*]]),"",IF(ISERROR(MATCH(FarmUnit[[#This Row],[1. Identifiant interne d’exploitation agricole*]],GroupMember[1. Identifiant interne d’exploitation agricole*],0)),FALSE,TRUE))</f>
        <v>1</v>
      </c>
      <c r="G107" s="203">
        <f t="shared" si="3"/>
        <v>7.3414000000000001</v>
      </c>
      <c r="H107" s="203">
        <f t="shared" si="4"/>
        <v>-7.2950999999999997</v>
      </c>
      <c r="I107" s="204" t="str">
        <f t="array" ref="I107">IF(ISBLANK(C107),"",IF(C107=MAX(IF(FarmUnit[1. Identifiant interne d’exploitation agricole*]=A107,FarmUnit[3. Superficie de l’unité agricole (ha)*])),"!","-"))</f>
        <v>!</v>
      </c>
      <c r="J107" s="165" t="str">
        <f ca="1">IFERROR(CONCATENATE(VLOOKUP(A107,GM_Table,12,FALSE)," ",(VLOOKUP(A107,GM_Table,13,FALSE))),"")</f>
        <v/>
      </c>
    </row>
    <row r="108" spans="1:10" ht="15" x14ac:dyDescent="0.2">
      <c r="A108" s="155" t="s">
        <v>1010</v>
      </c>
      <c r="B108" s="155" t="s">
        <v>1010</v>
      </c>
      <c r="C108" s="278">
        <v>2.15</v>
      </c>
      <c r="D108" s="186">
        <v>7.3411</v>
      </c>
      <c r="E108" s="186">
        <v>-7.2992999999999997</v>
      </c>
      <c r="F108" s="164" t="b">
        <f>IF(ISBLANK(FarmUnit[[#This Row],[1. Identifiant interne d’exploitation agricole*]]),"",IF(ISERROR(MATCH(FarmUnit[[#This Row],[1. Identifiant interne d’exploitation agricole*]],GroupMember[1. Identifiant interne d’exploitation agricole*],0)),FALSE,TRUE))</f>
        <v>1</v>
      </c>
      <c r="G108" s="203">
        <f t="shared" si="3"/>
        <v>7.3411</v>
      </c>
      <c r="H108" s="203">
        <f t="shared" si="4"/>
        <v>-7.2992999999999997</v>
      </c>
      <c r="I108" s="204" t="str">
        <f t="array" ref="I108">IF(ISBLANK(C108),"",IF(C108=MAX(IF(FarmUnit[1. Identifiant interne d’exploitation agricole*]=A108,FarmUnit[3. Superficie de l’unité agricole (ha)*])),"!","-"))</f>
        <v>!</v>
      </c>
      <c r="J108" s="165" t="str">
        <f ca="1">IFERROR(CONCATENATE(VLOOKUP(A108,GM_Table,12,FALSE)," ",(VLOOKUP(A108,GM_Table,13,FALSE))),"")</f>
        <v/>
      </c>
    </row>
    <row r="109" spans="1:10" ht="15" x14ac:dyDescent="0.2">
      <c r="A109" s="154" t="s">
        <v>1013</v>
      </c>
      <c r="B109" s="154" t="s">
        <v>1013</v>
      </c>
      <c r="C109" s="278">
        <v>2.2400000000000002</v>
      </c>
      <c r="D109" s="186">
        <v>7.3640999999999996</v>
      </c>
      <c r="E109" s="186">
        <v>-7.3221999999999996</v>
      </c>
      <c r="F109" s="164" t="b">
        <f>IF(ISBLANK(FarmUnit[[#This Row],[1. Identifiant interne d’exploitation agricole*]]),"",IF(ISERROR(MATCH(FarmUnit[[#This Row],[1. Identifiant interne d’exploitation agricole*]],GroupMember[1. Identifiant interne d’exploitation agricole*],0)),FALSE,TRUE))</f>
        <v>1</v>
      </c>
      <c r="G109" s="203">
        <f t="shared" si="3"/>
        <v>7.3640999999999996</v>
      </c>
      <c r="H109" s="203">
        <f t="shared" si="4"/>
        <v>-7.3221999999999996</v>
      </c>
      <c r="I109" s="204" t="str">
        <f t="array" ref="I109">IF(ISBLANK(C109),"",IF(C109=MAX(IF(FarmUnit[1. Identifiant interne d’exploitation agricole*]=A109,FarmUnit[3. Superficie de l’unité agricole (ha)*])),"!","-"))</f>
        <v>!</v>
      </c>
      <c r="J109" s="165" t="str">
        <f ca="1">IFERROR(CONCATENATE(VLOOKUP(A109,GM_Table,12,FALSE)," ",(VLOOKUP(A109,GM_Table,13,FALSE))),"")</f>
        <v/>
      </c>
    </row>
    <row r="110" spans="1:10" ht="15" x14ac:dyDescent="0.2">
      <c r="A110" s="155" t="s">
        <v>1016</v>
      </c>
      <c r="B110" s="155" t="s">
        <v>1016</v>
      </c>
      <c r="C110" s="278">
        <v>2.3199999999999998</v>
      </c>
      <c r="D110" s="186">
        <v>7.3594999999999997</v>
      </c>
      <c r="E110" s="186">
        <v>-7.3030999999999997</v>
      </c>
      <c r="F110" s="164" t="b">
        <f>IF(ISBLANK(FarmUnit[[#This Row],[1. Identifiant interne d’exploitation agricole*]]),"",IF(ISERROR(MATCH(FarmUnit[[#This Row],[1. Identifiant interne d’exploitation agricole*]],GroupMember[1. Identifiant interne d’exploitation agricole*],0)),FALSE,TRUE))</f>
        <v>1</v>
      </c>
      <c r="G110" s="203">
        <f t="shared" si="3"/>
        <v>7.3594999999999997</v>
      </c>
      <c r="H110" s="203">
        <f t="shared" si="4"/>
        <v>-7.3030999999999997</v>
      </c>
      <c r="I110" s="204" t="str">
        <f t="array" ref="I110">IF(ISBLANK(C110),"",IF(C110=MAX(IF(FarmUnit[1. Identifiant interne d’exploitation agricole*]=A110,FarmUnit[3. Superficie de l’unité agricole (ha)*])),"!","-"))</f>
        <v>!</v>
      </c>
      <c r="J110" s="165" t="str">
        <f ca="1">IFERROR(CONCATENATE(VLOOKUP(A110,GM_Table,12,FALSE)," ",(VLOOKUP(A110,GM_Table,13,FALSE))),"")</f>
        <v/>
      </c>
    </row>
    <row r="111" spans="1:10" ht="15" x14ac:dyDescent="0.2">
      <c r="A111" s="154" t="s">
        <v>1019</v>
      </c>
      <c r="B111" s="154" t="s">
        <v>1019</v>
      </c>
      <c r="C111" s="278">
        <v>3.91</v>
      </c>
      <c r="D111" s="186">
        <v>7.3407</v>
      </c>
      <c r="E111" s="186">
        <v>-7.3156999999999996</v>
      </c>
      <c r="F111" s="164" t="b">
        <f>IF(ISBLANK(FarmUnit[[#This Row],[1. Identifiant interne d’exploitation agricole*]]),"",IF(ISERROR(MATCH(FarmUnit[[#This Row],[1. Identifiant interne d’exploitation agricole*]],GroupMember[1. Identifiant interne d’exploitation agricole*],0)),FALSE,TRUE))</f>
        <v>1</v>
      </c>
      <c r="G111" s="203">
        <f t="shared" si="3"/>
        <v>7.3407</v>
      </c>
      <c r="H111" s="203">
        <f t="shared" si="4"/>
        <v>-7.3156999999999996</v>
      </c>
      <c r="I111" s="204" t="str">
        <f t="array" ref="I111">IF(ISBLANK(C111),"",IF(C111=MAX(IF(FarmUnit[1. Identifiant interne d’exploitation agricole*]=A111,FarmUnit[3. Superficie de l’unité agricole (ha)*])),"!","-"))</f>
        <v>!</v>
      </c>
      <c r="J111" s="165" t="str">
        <f ca="1">IFERROR(CONCATENATE(VLOOKUP(A111,GM_Table,12,FALSE)," ",(VLOOKUP(A111,GM_Table,13,FALSE))),"")</f>
        <v/>
      </c>
    </row>
    <row r="112" spans="1:10" ht="15" x14ac:dyDescent="0.2">
      <c r="A112" s="155" t="s">
        <v>1021</v>
      </c>
      <c r="B112" s="155" t="s">
        <v>1021</v>
      </c>
      <c r="C112" s="278">
        <v>3.01</v>
      </c>
      <c r="D112" s="186">
        <v>7.3487999999999998</v>
      </c>
      <c r="E112" s="186">
        <v>-7.3341000000000003</v>
      </c>
      <c r="F112" s="164" t="b">
        <f>IF(ISBLANK(FarmUnit[[#This Row],[1. Identifiant interne d’exploitation agricole*]]),"",IF(ISERROR(MATCH(FarmUnit[[#This Row],[1. Identifiant interne d’exploitation agricole*]],GroupMember[1. Identifiant interne d’exploitation agricole*],0)),FALSE,TRUE))</f>
        <v>1</v>
      </c>
      <c r="G112" s="203">
        <f t="shared" si="3"/>
        <v>7.3487999999999998</v>
      </c>
      <c r="H112" s="203">
        <f t="shared" si="4"/>
        <v>-7.3341000000000003</v>
      </c>
      <c r="I112" s="204" t="str">
        <f t="array" ref="I112">IF(ISBLANK(C112),"",IF(C112=MAX(IF(FarmUnit[1. Identifiant interne d’exploitation agricole*]=A112,FarmUnit[3. Superficie de l’unité agricole (ha)*])),"!","-"))</f>
        <v>!</v>
      </c>
      <c r="J112" s="165" t="str">
        <f ca="1">IFERROR(CONCATENATE(VLOOKUP(A112,GM_Table,12,FALSE)," ",(VLOOKUP(A112,GM_Table,13,FALSE))),"")</f>
        <v/>
      </c>
    </row>
    <row r="113" spans="1:10" ht="15" x14ac:dyDescent="0.2">
      <c r="A113" s="154" t="s">
        <v>1025</v>
      </c>
      <c r="B113" s="154" t="s">
        <v>1025</v>
      </c>
      <c r="C113" s="278">
        <v>5.68</v>
      </c>
      <c r="D113" s="186">
        <v>7.3430999999999997</v>
      </c>
      <c r="E113" s="186">
        <v>-7.2907000000000002</v>
      </c>
      <c r="F113" s="164" t="b">
        <f>IF(ISBLANK(FarmUnit[[#This Row],[1. Identifiant interne d’exploitation agricole*]]),"",IF(ISERROR(MATCH(FarmUnit[[#This Row],[1. Identifiant interne d’exploitation agricole*]],GroupMember[1. Identifiant interne d’exploitation agricole*],0)),FALSE,TRUE))</f>
        <v>1</v>
      </c>
      <c r="G113" s="203">
        <f t="shared" si="3"/>
        <v>7.3430999999999997</v>
      </c>
      <c r="H113" s="203">
        <f t="shared" si="4"/>
        <v>-7.2907000000000002</v>
      </c>
      <c r="I113" s="204" t="str">
        <f t="array" ref="I113">IF(ISBLANK(C113),"",IF(C113=MAX(IF(FarmUnit[1. Identifiant interne d’exploitation agricole*]=A113,FarmUnit[3. Superficie de l’unité agricole (ha)*])),"!","-"))</f>
        <v>!</v>
      </c>
      <c r="J113" s="165" t="str">
        <f ca="1">IFERROR(CONCATENATE(VLOOKUP(A113,GM_Table,12,FALSE)," ",(VLOOKUP(A113,GM_Table,13,FALSE))),"")</f>
        <v/>
      </c>
    </row>
    <row r="114" spans="1:10" ht="15" x14ac:dyDescent="0.2">
      <c r="A114" s="155" t="s">
        <v>1029</v>
      </c>
      <c r="B114" s="155" t="s">
        <v>1029</v>
      </c>
      <c r="C114" s="278">
        <v>3.96</v>
      </c>
      <c r="D114" s="186">
        <v>7.3479000000000001</v>
      </c>
      <c r="E114" s="186">
        <v>-7.3055000000000003</v>
      </c>
      <c r="F114" s="164" t="b">
        <f>IF(ISBLANK(FarmUnit[[#This Row],[1. Identifiant interne d’exploitation agricole*]]),"",IF(ISERROR(MATCH(FarmUnit[[#This Row],[1. Identifiant interne d’exploitation agricole*]],GroupMember[1. Identifiant interne d’exploitation agricole*],0)),FALSE,TRUE))</f>
        <v>1</v>
      </c>
      <c r="G114" s="203">
        <f t="shared" si="3"/>
        <v>7.3479000000000001</v>
      </c>
      <c r="H114" s="203">
        <f t="shared" si="4"/>
        <v>-7.3055000000000003</v>
      </c>
      <c r="I114" s="204" t="str">
        <f t="array" ref="I114">IF(ISBLANK(C114),"",IF(C114=MAX(IF(FarmUnit[1. Identifiant interne d’exploitation agricole*]=A114,FarmUnit[3. Superficie de l’unité agricole (ha)*])),"!","-"))</f>
        <v>!</v>
      </c>
      <c r="J114" s="165" t="str">
        <f ca="1">IFERROR(CONCATENATE(VLOOKUP(A114,GM_Table,12,FALSE)," ",(VLOOKUP(A114,GM_Table,13,FALSE))),"")</f>
        <v/>
      </c>
    </row>
    <row r="115" spans="1:10" ht="15" x14ac:dyDescent="0.2">
      <c r="A115" s="154" t="s">
        <v>1031</v>
      </c>
      <c r="B115" s="154" t="s">
        <v>1031</v>
      </c>
      <c r="C115" s="278">
        <v>2</v>
      </c>
      <c r="D115" s="186">
        <v>7.3493000000000004</v>
      </c>
      <c r="E115" s="186">
        <v>-7.3074000000000003</v>
      </c>
      <c r="F115" s="164" t="b">
        <f>IF(ISBLANK(FarmUnit[[#This Row],[1. Identifiant interne d’exploitation agricole*]]),"",IF(ISERROR(MATCH(FarmUnit[[#This Row],[1. Identifiant interne d’exploitation agricole*]],GroupMember[1. Identifiant interne d’exploitation agricole*],0)),FALSE,TRUE))</f>
        <v>1</v>
      </c>
      <c r="G115" s="203">
        <f t="shared" ref="G115:G178" si="5">IF(D115=0,"",D115)</f>
        <v>7.3493000000000004</v>
      </c>
      <c r="H115" s="203">
        <f t="shared" ref="H115:H178" si="6">IF(E115=0,"",E115)</f>
        <v>-7.3074000000000003</v>
      </c>
      <c r="I115" s="204" t="str">
        <f t="array" ref="I115">IF(ISBLANK(C115),"",IF(C115=MAX(IF(FarmUnit[1. Identifiant interne d’exploitation agricole*]=A115,FarmUnit[3. Superficie de l’unité agricole (ha)*])),"!","-"))</f>
        <v>!</v>
      </c>
      <c r="J115" s="165" t="str">
        <f ca="1">IFERROR(CONCATENATE(VLOOKUP(A115,GM_Table,12,FALSE)," ",(VLOOKUP(A115,GM_Table,13,FALSE))),"")</f>
        <v/>
      </c>
    </row>
    <row r="116" spans="1:10" ht="15" x14ac:dyDescent="0.2">
      <c r="A116" s="155" t="s">
        <v>1033</v>
      </c>
      <c r="B116" s="155" t="s">
        <v>1033</v>
      </c>
      <c r="C116" s="278">
        <v>2.1</v>
      </c>
      <c r="D116" s="186">
        <v>7.3098999999999998</v>
      </c>
      <c r="E116" s="186">
        <v>-7.2788000000000004</v>
      </c>
      <c r="F116" s="164" t="b">
        <f>IF(ISBLANK(FarmUnit[[#This Row],[1. Identifiant interne d’exploitation agricole*]]),"",IF(ISERROR(MATCH(FarmUnit[[#This Row],[1. Identifiant interne d’exploitation agricole*]],GroupMember[1. Identifiant interne d’exploitation agricole*],0)),FALSE,TRUE))</f>
        <v>1</v>
      </c>
      <c r="G116" s="203">
        <f t="shared" si="5"/>
        <v>7.3098999999999998</v>
      </c>
      <c r="H116" s="203">
        <f t="shared" si="6"/>
        <v>-7.2788000000000004</v>
      </c>
      <c r="I116" s="204" t="str">
        <f t="array" ref="I116">IF(ISBLANK(C116),"",IF(C116=MAX(IF(FarmUnit[1. Identifiant interne d’exploitation agricole*]=A116,FarmUnit[3. Superficie de l’unité agricole (ha)*])),"!","-"))</f>
        <v>!</v>
      </c>
      <c r="J116" s="165" t="str">
        <f ca="1">IFERROR(CONCATENATE(VLOOKUP(A116,GM_Table,12,FALSE)," ",(VLOOKUP(A116,GM_Table,13,FALSE))),"")</f>
        <v/>
      </c>
    </row>
    <row r="117" spans="1:10" ht="15" x14ac:dyDescent="0.2">
      <c r="A117" s="154" t="s">
        <v>1037</v>
      </c>
      <c r="B117" s="154" t="s">
        <v>1037</v>
      </c>
      <c r="C117" s="278">
        <v>6.4</v>
      </c>
      <c r="D117" s="186">
        <v>7.3167</v>
      </c>
      <c r="E117" s="186">
        <v>-7.3131000000000004</v>
      </c>
      <c r="F117" s="164" t="b">
        <f>IF(ISBLANK(FarmUnit[[#This Row],[1. Identifiant interne d’exploitation agricole*]]),"",IF(ISERROR(MATCH(FarmUnit[[#This Row],[1. Identifiant interne d’exploitation agricole*]],GroupMember[1. Identifiant interne d’exploitation agricole*],0)),FALSE,TRUE))</f>
        <v>1</v>
      </c>
      <c r="G117" s="203">
        <f t="shared" si="5"/>
        <v>7.3167</v>
      </c>
      <c r="H117" s="203">
        <f t="shared" si="6"/>
        <v>-7.3131000000000004</v>
      </c>
      <c r="I117" s="204" t="str">
        <f t="array" ref="I117">IF(ISBLANK(C117),"",IF(C117=MAX(IF(FarmUnit[1. Identifiant interne d’exploitation agricole*]=A117,FarmUnit[3. Superficie de l’unité agricole (ha)*])),"!","-"))</f>
        <v>!</v>
      </c>
      <c r="J117" s="165" t="str">
        <f ca="1">IFERROR(CONCATENATE(VLOOKUP(A117,GM_Table,12,FALSE)," ",(VLOOKUP(A117,GM_Table,13,FALSE))),"")</f>
        <v/>
      </c>
    </row>
    <row r="118" spans="1:10" ht="15" x14ac:dyDescent="0.2">
      <c r="A118" s="155" t="s">
        <v>1040</v>
      </c>
      <c r="B118" s="155" t="s">
        <v>1040</v>
      </c>
      <c r="C118" s="278">
        <v>3.33</v>
      </c>
      <c r="D118" s="186">
        <v>7.3002000000000002</v>
      </c>
      <c r="E118" s="186">
        <v>-7.2938000000000001</v>
      </c>
      <c r="F118" s="164" t="b">
        <f>IF(ISBLANK(FarmUnit[[#This Row],[1. Identifiant interne d’exploitation agricole*]]),"",IF(ISERROR(MATCH(FarmUnit[[#This Row],[1. Identifiant interne d’exploitation agricole*]],GroupMember[1. Identifiant interne d’exploitation agricole*],0)),FALSE,TRUE))</f>
        <v>1</v>
      </c>
      <c r="G118" s="203">
        <f t="shared" si="5"/>
        <v>7.3002000000000002</v>
      </c>
      <c r="H118" s="203">
        <f t="shared" si="6"/>
        <v>-7.2938000000000001</v>
      </c>
      <c r="I118" s="204" t="str">
        <f t="array" ref="I118">IF(ISBLANK(C118),"",IF(C118=MAX(IF(FarmUnit[1. Identifiant interne d’exploitation agricole*]=A118,FarmUnit[3. Superficie de l’unité agricole (ha)*])),"!","-"))</f>
        <v>!</v>
      </c>
      <c r="J118" s="165" t="str">
        <f ca="1">IFERROR(CONCATENATE(VLOOKUP(A118,GM_Table,12,FALSE)," ",(VLOOKUP(A118,GM_Table,13,FALSE))),"")</f>
        <v/>
      </c>
    </row>
    <row r="119" spans="1:10" ht="15" x14ac:dyDescent="0.2">
      <c r="A119" s="154" t="s">
        <v>1043</v>
      </c>
      <c r="B119" s="154" t="s">
        <v>1043</v>
      </c>
      <c r="C119" s="278">
        <v>2.2599999999999998</v>
      </c>
      <c r="D119" s="186">
        <v>7.3110999999999997</v>
      </c>
      <c r="E119" s="186">
        <v>-7.2857000000000003</v>
      </c>
      <c r="F119" s="164" t="b">
        <f>IF(ISBLANK(FarmUnit[[#This Row],[1. Identifiant interne d’exploitation agricole*]]),"",IF(ISERROR(MATCH(FarmUnit[[#This Row],[1. Identifiant interne d’exploitation agricole*]],GroupMember[1. Identifiant interne d’exploitation agricole*],0)),FALSE,TRUE))</f>
        <v>1</v>
      </c>
      <c r="G119" s="203">
        <f t="shared" si="5"/>
        <v>7.3110999999999997</v>
      </c>
      <c r="H119" s="203">
        <f t="shared" si="6"/>
        <v>-7.2857000000000003</v>
      </c>
      <c r="I119" s="204" t="str">
        <f t="array" ref="I119">IF(ISBLANK(C119),"",IF(C119=MAX(IF(FarmUnit[1. Identifiant interne d’exploitation agricole*]=A119,FarmUnit[3. Superficie de l’unité agricole (ha)*])),"!","-"))</f>
        <v>!</v>
      </c>
      <c r="J119" s="165" t="str">
        <f ca="1">IFERROR(CONCATENATE(VLOOKUP(A119,GM_Table,12,FALSE)," ",(VLOOKUP(A119,GM_Table,13,FALSE))),"")</f>
        <v/>
      </c>
    </row>
    <row r="120" spans="1:10" ht="15" x14ac:dyDescent="0.2">
      <c r="A120" s="155" t="s">
        <v>1046</v>
      </c>
      <c r="B120" s="155" t="s">
        <v>1046</v>
      </c>
      <c r="C120" s="278">
        <v>2.29</v>
      </c>
      <c r="D120" s="187">
        <v>7.3028000000000004</v>
      </c>
      <c r="E120" s="186">
        <v>-7.2891000000000004</v>
      </c>
      <c r="F120" s="164" t="b">
        <f>IF(ISBLANK(FarmUnit[[#This Row],[1. Identifiant interne d’exploitation agricole*]]),"",IF(ISERROR(MATCH(FarmUnit[[#This Row],[1. Identifiant interne d’exploitation agricole*]],GroupMember[1. Identifiant interne d’exploitation agricole*],0)),FALSE,TRUE))</f>
        <v>1</v>
      </c>
      <c r="G120" s="203">
        <f t="shared" si="5"/>
        <v>7.3028000000000004</v>
      </c>
      <c r="H120" s="203">
        <f t="shared" si="6"/>
        <v>-7.2891000000000004</v>
      </c>
      <c r="I120" s="204" t="str">
        <f t="array" ref="I120">IF(ISBLANK(C120),"",IF(C120=MAX(IF(FarmUnit[1. Identifiant interne d’exploitation agricole*]=A120,FarmUnit[3. Superficie de l’unité agricole (ha)*])),"!","-"))</f>
        <v>!</v>
      </c>
      <c r="J120" s="165" t="str">
        <f ca="1">IFERROR(CONCATENATE(VLOOKUP(A120,GM_Table,12,FALSE)," ",(VLOOKUP(A120,GM_Table,13,FALSE))),"")</f>
        <v/>
      </c>
    </row>
    <row r="121" spans="1:10" ht="15" x14ac:dyDescent="0.2">
      <c r="A121" s="154" t="s">
        <v>1049</v>
      </c>
      <c r="B121" s="154" t="s">
        <v>1049</v>
      </c>
      <c r="C121" s="278">
        <v>2</v>
      </c>
      <c r="D121" s="186">
        <v>7.3186</v>
      </c>
      <c r="E121" s="186">
        <v>-7.3128000000000002</v>
      </c>
      <c r="F121" s="164" t="b">
        <f>IF(ISBLANK(FarmUnit[[#This Row],[1. Identifiant interne d’exploitation agricole*]]),"",IF(ISERROR(MATCH(FarmUnit[[#This Row],[1. Identifiant interne d’exploitation agricole*]],GroupMember[1. Identifiant interne d’exploitation agricole*],0)),FALSE,TRUE))</f>
        <v>1</v>
      </c>
      <c r="G121" s="203">
        <f t="shared" si="5"/>
        <v>7.3186</v>
      </c>
      <c r="H121" s="203">
        <f t="shared" si="6"/>
        <v>-7.3128000000000002</v>
      </c>
      <c r="I121" s="204" t="str">
        <f t="array" ref="I121">IF(ISBLANK(C121),"",IF(C121=MAX(IF(FarmUnit[1. Identifiant interne d’exploitation agricole*]=A121,FarmUnit[3. Superficie de l’unité agricole (ha)*])),"!","-"))</f>
        <v>!</v>
      </c>
      <c r="J121" s="165" t="str">
        <f ca="1">IFERROR(CONCATENATE(VLOOKUP(A121,GM_Table,12,FALSE)," ",(VLOOKUP(A121,GM_Table,13,FALSE))),"")</f>
        <v/>
      </c>
    </row>
    <row r="122" spans="1:10" ht="15" x14ac:dyDescent="0.2">
      <c r="A122" s="155" t="s">
        <v>1051</v>
      </c>
      <c r="B122" s="155" t="s">
        <v>1051</v>
      </c>
      <c r="C122" s="278">
        <v>3.3</v>
      </c>
      <c r="D122" s="186">
        <v>7.3124000000000002</v>
      </c>
      <c r="E122" s="186">
        <v>-7.2815000000000003</v>
      </c>
      <c r="F122" s="164" t="b">
        <f>IF(ISBLANK(FarmUnit[[#This Row],[1. Identifiant interne d’exploitation agricole*]]),"",IF(ISERROR(MATCH(FarmUnit[[#This Row],[1. Identifiant interne d’exploitation agricole*]],GroupMember[1. Identifiant interne d’exploitation agricole*],0)),FALSE,TRUE))</f>
        <v>1</v>
      </c>
      <c r="G122" s="203">
        <f t="shared" si="5"/>
        <v>7.3124000000000002</v>
      </c>
      <c r="H122" s="203">
        <f t="shared" si="6"/>
        <v>-7.2815000000000003</v>
      </c>
      <c r="I122" s="204" t="str">
        <f t="array" ref="I122">IF(ISBLANK(C122),"",IF(C122=MAX(IF(FarmUnit[1. Identifiant interne d’exploitation agricole*]=A122,FarmUnit[3. Superficie de l’unité agricole (ha)*])),"!","-"))</f>
        <v>!</v>
      </c>
      <c r="J122" s="165" t="str">
        <f ca="1">IFERROR(CONCATENATE(VLOOKUP(A122,GM_Table,12,FALSE)," ",(VLOOKUP(A122,GM_Table,13,FALSE))),"")</f>
        <v/>
      </c>
    </row>
    <row r="123" spans="1:10" ht="15" x14ac:dyDescent="0.2">
      <c r="A123" s="154" t="s">
        <v>1054</v>
      </c>
      <c r="B123" s="154" t="s">
        <v>1054</v>
      </c>
      <c r="C123" s="278">
        <v>2.2799999999999998</v>
      </c>
      <c r="D123" s="186">
        <v>7.3350999999999997</v>
      </c>
      <c r="E123" s="186">
        <v>-7.2820999999999998</v>
      </c>
      <c r="F123" s="164" t="b">
        <f>IF(ISBLANK(FarmUnit[[#This Row],[1. Identifiant interne d’exploitation agricole*]]),"",IF(ISERROR(MATCH(FarmUnit[[#This Row],[1. Identifiant interne d’exploitation agricole*]],GroupMember[1. Identifiant interne d’exploitation agricole*],0)),FALSE,TRUE))</f>
        <v>1</v>
      </c>
      <c r="G123" s="203">
        <f t="shared" si="5"/>
        <v>7.3350999999999997</v>
      </c>
      <c r="H123" s="203">
        <f t="shared" si="6"/>
        <v>-7.2820999999999998</v>
      </c>
      <c r="I123" s="204" t="str">
        <f t="array" ref="I123">IF(ISBLANK(C123),"",IF(C123=MAX(IF(FarmUnit[1. Identifiant interne d’exploitation agricole*]=A123,FarmUnit[3. Superficie de l’unité agricole (ha)*])),"!","-"))</f>
        <v>!</v>
      </c>
      <c r="J123" s="165" t="str">
        <f ca="1">IFERROR(CONCATENATE(VLOOKUP(A123,GM_Table,12,FALSE)," ",(VLOOKUP(A123,GM_Table,13,FALSE))),"")</f>
        <v/>
      </c>
    </row>
    <row r="124" spans="1:10" ht="15" x14ac:dyDescent="0.2">
      <c r="A124" s="155" t="s">
        <v>1057</v>
      </c>
      <c r="B124" s="155" t="s">
        <v>1057</v>
      </c>
      <c r="C124" s="278">
        <v>2.33</v>
      </c>
      <c r="D124" s="186">
        <v>7.3338000000000001</v>
      </c>
      <c r="E124" s="186">
        <v>-7.2957000000000001</v>
      </c>
      <c r="F124" s="164" t="b">
        <f>IF(ISBLANK(FarmUnit[[#This Row],[1. Identifiant interne d’exploitation agricole*]]),"",IF(ISERROR(MATCH(FarmUnit[[#This Row],[1. Identifiant interne d’exploitation agricole*]],GroupMember[1. Identifiant interne d’exploitation agricole*],0)),FALSE,TRUE))</f>
        <v>1</v>
      </c>
      <c r="G124" s="203">
        <f t="shared" si="5"/>
        <v>7.3338000000000001</v>
      </c>
      <c r="H124" s="203">
        <f t="shared" si="6"/>
        <v>-7.2957000000000001</v>
      </c>
      <c r="I124" s="204" t="str">
        <f t="array" ref="I124">IF(ISBLANK(C124),"",IF(C124=MAX(IF(FarmUnit[1. Identifiant interne d’exploitation agricole*]=A124,FarmUnit[3. Superficie de l’unité agricole (ha)*])),"!","-"))</f>
        <v>!</v>
      </c>
      <c r="J124" s="165" t="str">
        <f ca="1">IFERROR(CONCATENATE(VLOOKUP(A124,GM_Table,12,FALSE)," ",(VLOOKUP(A124,GM_Table,13,FALSE))),"")</f>
        <v/>
      </c>
    </row>
    <row r="125" spans="1:10" ht="15" x14ac:dyDescent="0.2">
      <c r="A125" s="154" t="s">
        <v>1059</v>
      </c>
      <c r="B125" s="154" t="s">
        <v>1059</v>
      </c>
      <c r="C125" s="278">
        <v>2.2799999999999998</v>
      </c>
      <c r="D125" s="186">
        <v>7.3175999999999997</v>
      </c>
      <c r="E125" s="186">
        <v>-7.3075999999999999</v>
      </c>
      <c r="F125" s="164" t="b">
        <f>IF(ISBLANK(FarmUnit[[#This Row],[1. Identifiant interne d’exploitation agricole*]]),"",IF(ISERROR(MATCH(FarmUnit[[#This Row],[1. Identifiant interne d’exploitation agricole*]],GroupMember[1. Identifiant interne d’exploitation agricole*],0)),FALSE,TRUE))</f>
        <v>1</v>
      </c>
      <c r="G125" s="203">
        <f t="shared" si="5"/>
        <v>7.3175999999999997</v>
      </c>
      <c r="H125" s="203">
        <f t="shared" si="6"/>
        <v>-7.3075999999999999</v>
      </c>
      <c r="I125" s="204" t="str">
        <f t="array" ref="I125">IF(ISBLANK(C125),"",IF(C125=MAX(IF(FarmUnit[1. Identifiant interne d’exploitation agricole*]=A125,FarmUnit[3. Superficie de l’unité agricole (ha)*])),"!","-"))</f>
        <v>!</v>
      </c>
      <c r="J125" s="165" t="str">
        <f ca="1">IFERROR(CONCATENATE(VLOOKUP(A125,GM_Table,12,FALSE)," ",(VLOOKUP(A125,GM_Table,13,FALSE))),"")</f>
        <v/>
      </c>
    </row>
    <row r="126" spans="1:10" ht="15" x14ac:dyDescent="0.2">
      <c r="A126" s="155" t="s">
        <v>1061</v>
      </c>
      <c r="B126" s="155" t="s">
        <v>1061</v>
      </c>
      <c r="C126" s="278">
        <v>2.09</v>
      </c>
      <c r="D126" s="186">
        <v>7.3289</v>
      </c>
      <c r="E126" s="186">
        <v>-7.2843</v>
      </c>
      <c r="F126" s="164" t="b">
        <f>IF(ISBLANK(FarmUnit[[#This Row],[1. Identifiant interne d’exploitation agricole*]]),"",IF(ISERROR(MATCH(FarmUnit[[#This Row],[1. Identifiant interne d’exploitation agricole*]],GroupMember[1. Identifiant interne d’exploitation agricole*],0)),FALSE,TRUE))</f>
        <v>1</v>
      </c>
      <c r="G126" s="203">
        <f t="shared" si="5"/>
        <v>7.3289</v>
      </c>
      <c r="H126" s="203">
        <f t="shared" si="6"/>
        <v>-7.2843</v>
      </c>
      <c r="I126" s="204" t="str">
        <f t="array" ref="I126">IF(ISBLANK(C126),"",IF(C126=MAX(IF(FarmUnit[1. Identifiant interne d’exploitation agricole*]=A126,FarmUnit[3. Superficie de l’unité agricole (ha)*])),"!","-"))</f>
        <v>!</v>
      </c>
      <c r="J126" s="165" t="str">
        <f ca="1">IFERROR(CONCATENATE(VLOOKUP(A126,GM_Table,12,FALSE)," ",(VLOOKUP(A126,GM_Table,13,FALSE))),"")</f>
        <v/>
      </c>
    </row>
    <row r="127" spans="1:10" ht="15" x14ac:dyDescent="0.2">
      <c r="A127" s="154" t="s">
        <v>1063</v>
      </c>
      <c r="B127" s="154" t="s">
        <v>1063</v>
      </c>
      <c r="C127" s="278">
        <v>3.76</v>
      </c>
      <c r="D127" s="186">
        <v>7.3265000000000002</v>
      </c>
      <c r="E127" s="186">
        <v>-7.2901999999999996</v>
      </c>
      <c r="F127" s="164" t="b">
        <f>IF(ISBLANK(FarmUnit[[#This Row],[1. Identifiant interne d’exploitation agricole*]]),"",IF(ISERROR(MATCH(FarmUnit[[#This Row],[1. Identifiant interne d’exploitation agricole*]],GroupMember[1. Identifiant interne d’exploitation agricole*],0)),FALSE,TRUE))</f>
        <v>1</v>
      </c>
      <c r="G127" s="203">
        <f t="shared" si="5"/>
        <v>7.3265000000000002</v>
      </c>
      <c r="H127" s="203">
        <f t="shared" si="6"/>
        <v>-7.2901999999999996</v>
      </c>
      <c r="I127" s="204" t="str">
        <f t="array" ref="I127">IF(ISBLANK(C127),"",IF(C127=MAX(IF(FarmUnit[1. Identifiant interne d’exploitation agricole*]=A127,FarmUnit[3. Superficie de l’unité agricole (ha)*])),"!","-"))</f>
        <v>!</v>
      </c>
      <c r="J127" s="165" t="str">
        <f ca="1">IFERROR(CONCATENATE(VLOOKUP(A127,GM_Table,12,FALSE)," ",(VLOOKUP(A127,GM_Table,13,FALSE))),"")</f>
        <v/>
      </c>
    </row>
    <row r="128" spans="1:10" ht="15" x14ac:dyDescent="0.2">
      <c r="A128" s="155" t="s">
        <v>1065</v>
      </c>
      <c r="B128" s="155" t="s">
        <v>1065</v>
      </c>
      <c r="C128" s="278">
        <v>3.26</v>
      </c>
      <c r="D128" s="186">
        <v>7.3318000000000003</v>
      </c>
      <c r="E128" s="186">
        <v>-7.2937000000000003</v>
      </c>
      <c r="F128" s="164" t="b">
        <f>IF(ISBLANK(FarmUnit[[#This Row],[1. Identifiant interne d’exploitation agricole*]]),"",IF(ISERROR(MATCH(FarmUnit[[#This Row],[1. Identifiant interne d’exploitation agricole*]],GroupMember[1. Identifiant interne d’exploitation agricole*],0)),FALSE,TRUE))</f>
        <v>1</v>
      </c>
      <c r="G128" s="203">
        <f t="shared" si="5"/>
        <v>7.3318000000000003</v>
      </c>
      <c r="H128" s="203">
        <f t="shared" si="6"/>
        <v>-7.2937000000000003</v>
      </c>
      <c r="I128" s="204" t="str">
        <f t="array" ref="I128">IF(ISBLANK(C128),"",IF(C128=MAX(IF(FarmUnit[1. Identifiant interne d’exploitation agricole*]=A128,FarmUnit[3. Superficie de l’unité agricole (ha)*])),"!","-"))</f>
        <v>!</v>
      </c>
      <c r="J128" s="165" t="str">
        <f ca="1">IFERROR(CONCATENATE(VLOOKUP(A128,GM_Table,12,FALSE)," ",(VLOOKUP(A128,GM_Table,13,FALSE))),"")</f>
        <v/>
      </c>
    </row>
    <row r="129" spans="1:10" ht="15" x14ac:dyDescent="0.2">
      <c r="A129" s="154" t="s">
        <v>1067</v>
      </c>
      <c r="B129" s="154" t="s">
        <v>1067</v>
      </c>
      <c r="C129" s="278">
        <v>2.17</v>
      </c>
      <c r="D129" s="186">
        <v>7.3167999999999997</v>
      </c>
      <c r="E129" s="186">
        <v>-7.3112000000000004</v>
      </c>
      <c r="F129" s="164" t="b">
        <f>IF(ISBLANK(FarmUnit[[#This Row],[1. Identifiant interne d’exploitation agricole*]]),"",IF(ISERROR(MATCH(FarmUnit[[#This Row],[1. Identifiant interne d’exploitation agricole*]],GroupMember[1. Identifiant interne d’exploitation agricole*],0)),FALSE,TRUE))</f>
        <v>1</v>
      </c>
      <c r="G129" s="203">
        <f t="shared" si="5"/>
        <v>7.3167999999999997</v>
      </c>
      <c r="H129" s="203">
        <f t="shared" si="6"/>
        <v>-7.3112000000000004</v>
      </c>
      <c r="I129" s="204" t="str">
        <f t="array" ref="I129">IF(ISBLANK(C129),"",IF(C129=MAX(IF(FarmUnit[1. Identifiant interne d’exploitation agricole*]=A129,FarmUnit[3. Superficie de l’unité agricole (ha)*])),"!","-"))</f>
        <v>!</v>
      </c>
      <c r="J129" s="165" t="str">
        <f ca="1">IFERROR(CONCATENATE(VLOOKUP(A129,GM_Table,12,FALSE)," ",(VLOOKUP(A129,GM_Table,13,FALSE))),"")</f>
        <v/>
      </c>
    </row>
    <row r="130" spans="1:10" ht="15" x14ac:dyDescent="0.2">
      <c r="A130" s="155" t="s">
        <v>1069</v>
      </c>
      <c r="B130" s="155" t="s">
        <v>1069</v>
      </c>
      <c r="C130" s="278">
        <v>3</v>
      </c>
      <c r="D130" s="186">
        <v>7.3319000000000001</v>
      </c>
      <c r="E130" s="187">
        <v>-7.2900999999999998</v>
      </c>
      <c r="F130" s="164" t="b">
        <f>IF(ISBLANK(FarmUnit[[#This Row],[1. Identifiant interne d’exploitation agricole*]]),"",IF(ISERROR(MATCH(FarmUnit[[#This Row],[1. Identifiant interne d’exploitation agricole*]],GroupMember[1. Identifiant interne d’exploitation agricole*],0)),FALSE,TRUE))</f>
        <v>1</v>
      </c>
      <c r="G130" s="203">
        <f t="shared" si="5"/>
        <v>7.3319000000000001</v>
      </c>
      <c r="H130" s="203">
        <f t="shared" si="6"/>
        <v>-7.2900999999999998</v>
      </c>
      <c r="I130" s="204" t="str">
        <f t="array" ref="I130">IF(ISBLANK(C130),"",IF(C130=MAX(IF(FarmUnit[1. Identifiant interne d’exploitation agricole*]=A130,FarmUnit[3. Superficie de l’unité agricole (ha)*])),"!","-"))</f>
        <v>!</v>
      </c>
      <c r="J130" s="165" t="str">
        <f ca="1">IFERROR(CONCATENATE(VLOOKUP(A130,GM_Table,12,FALSE)," ",(VLOOKUP(A130,GM_Table,13,FALSE))),"")</f>
        <v/>
      </c>
    </row>
    <row r="131" spans="1:10" ht="15" x14ac:dyDescent="0.2">
      <c r="A131" s="154" t="s">
        <v>1072</v>
      </c>
      <c r="B131" s="154" t="s">
        <v>1072</v>
      </c>
      <c r="C131" s="278">
        <v>2.41</v>
      </c>
      <c r="D131" s="186">
        <v>7.3154000000000003</v>
      </c>
      <c r="E131" s="186">
        <v>-7.3010999999999999</v>
      </c>
      <c r="F131" s="164" t="b">
        <f>IF(ISBLANK(FarmUnit[[#This Row],[1. Identifiant interne d’exploitation agricole*]]),"",IF(ISERROR(MATCH(FarmUnit[[#This Row],[1. Identifiant interne d’exploitation agricole*]],GroupMember[1. Identifiant interne d’exploitation agricole*],0)),FALSE,TRUE))</f>
        <v>1</v>
      </c>
      <c r="G131" s="203">
        <f t="shared" si="5"/>
        <v>7.3154000000000003</v>
      </c>
      <c r="H131" s="203">
        <f t="shared" si="6"/>
        <v>-7.3010999999999999</v>
      </c>
      <c r="I131" s="204" t="str">
        <f t="array" ref="I131">IF(ISBLANK(C131),"",IF(C131=MAX(IF(FarmUnit[1. Identifiant interne d’exploitation agricole*]=A131,FarmUnit[3. Superficie de l’unité agricole (ha)*])),"!","-"))</f>
        <v>!</v>
      </c>
      <c r="J131" s="165" t="str">
        <f ca="1">IFERROR(CONCATENATE(VLOOKUP(A131,GM_Table,12,FALSE)," ",(VLOOKUP(A131,GM_Table,13,FALSE))),"")</f>
        <v/>
      </c>
    </row>
    <row r="132" spans="1:10" ht="15" x14ac:dyDescent="0.2">
      <c r="A132" s="155" t="s">
        <v>1075</v>
      </c>
      <c r="B132" s="155" t="s">
        <v>1075</v>
      </c>
      <c r="C132" s="278">
        <v>2.1800000000000002</v>
      </c>
      <c r="D132" s="186">
        <v>7.3215000000000003</v>
      </c>
      <c r="E132" s="186">
        <v>-7.2938999999999998</v>
      </c>
      <c r="F132" s="164" t="b">
        <f>IF(ISBLANK(FarmUnit[[#This Row],[1. Identifiant interne d’exploitation agricole*]]),"",IF(ISERROR(MATCH(FarmUnit[[#This Row],[1. Identifiant interne d’exploitation agricole*]],GroupMember[1. Identifiant interne d’exploitation agricole*],0)),FALSE,TRUE))</f>
        <v>1</v>
      </c>
      <c r="G132" s="203">
        <f t="shared" si="5"/>
        <v>7.3215000000000003</v>
      </c>
      <c r="H132" s="203">
        <f t="shared" si="6"/>
        <v>-7.2938999999999998</v>
      </c>
      <c r="I132" s="204" t="str">
        <f t="array" ref="I132">IF(ISBLANK(C132),"",IF(C132=MAX(IF(FarmUnit[1. Identifiant interne d’exploitation agricole*]=A132,FarmUnit[3. Superficie de l’unité agricole (ha)*])),"!","-"))</f>
        <v>!</v>
      </c>
      <c r="J132" s="165" t="str">
        <f ca="1">IFERROR(CONCATENATE(VLOOKUP(A132,GM_Table,12,FALSE)," ",(VLOOKUP(A132,GM_Table,13,FALSE))),"")</f>
        <v/>
      </c>
    </row>
    <row r="133" spans="1:10" ht="15" x14ac:dyDescent="0.2">
      <c r="A133" s="154" t="s">
        <v>1078</v>
      </c>
      <c r="B133" s="154" t="s">
        <v>1078</v>
      </c>
      <c r="C133" s="278">
        <v>2.0699999999999998</v>
      </c>
      <c r="D133" s="188">
        <v>7.4978999999999996</v>
      </c>
      <c r="E133" s="188">
        <v>-7.3414999999999999</v>
      </c>
      <c r="F133" s="164" t="b">
        <f>IF(ISBLANK(FarmUnit[[#This Row],[1. Identifiant interne d’exploitation agricole*]]),"",IF(ISERROR(MATCH(FarmUnit[[#This Row],[1. Identifiant interne d’exploitation agricole*]],GroupMember[1. Identifiant interne d’exploitation agricole*],0)),FALSE,TRUE))</f>
        <v>1</v>
      </c>
      <c r="G133" s="203">
        <f t="shared" si="5"/>
        <v>7.4978999999999996</v>
      </c>
      <c r="H133" s="203">
        <f t="shared" si="6"/>
        <v>-7.3414999999999999</v>
      </c>
      <c r="I133" s="204" t="str">
        <f t="array" ref="I133">IF(ISBLANK(C133),"",IF(C133=MAX(IF(FarmUnit[1. Identifiant interne d’exploitation agricole*]=A133,FarmUnit[3. Superficie de l’unité agricole (ha)*])),"!","-"))</f>
        <v>!</v>
      </c>
      <c r="J133" s="165" t="str">
        <f ca="1">IFERROR(CONCATENATE(VLOOKUP(A133,GM_Table,12,FALSE)," ",(VLOOKUP(A133,GM_Table,13,FALSE))),"")</f>
        <v/>
      </c>
    </row>
    <row r="134" spans="1:10" ht="15" x14ac:dyDescent="0.2">
      <c r="A134" s="155" t="s">
        <v>1080</v>
      </c>
      <c r="B134" s="155" t="s">
        <v>1080</v>
      </c>
      <c r="C134" s="278">
        <v>2.2400000000000002</v>
      </c>
      <c r="D134" s="186">
        <v>7.3883000000000001</v>
      </c>
      <c r="E134" s="186">
        <v>-7.2630999999999997</v>
      </c>
      <c r="F134" s="164" t="b">
        <f>IF(ISBLANK(FarmUnit[[#This Row],[1. Identifiant interne d’exploitation agricole*]]),"",IF(ISERROR(MATCH(FarmUnit[[#This Row],[1. Identifiant interne d’exploitation agricole*]],GroupMember[1. Identifiant interne d’exploitation agricole*],0)),FALSE,TRUE))</f>
        <v>1</v>
      </c>
      <c r="G134" s="203">
        <f t="shared" si="5"/>
        <v>7.3883000000000001</v>
      </c>
      <c r="H134" s="203">
        <f t="shared" si="6"/>
        <v>-7.2630999999999997</v>
      </c>
      <c r="I134" s="204" t="str">
        <f t="array" ref="I134">IF(ISBLANK(C134),"",IF(C134=MAX(IF(FarmUnit[1. Identifiant interne d’exploitation agricole*]=A134,FarmUnit[3. Superficie de l’unité agricole (ha)*])),"!","-"))</f>
        <v>!</v>
      </c>
      <c r="J134" s="165" t="str">
        <f ca="1">IFERROR(CONCATENATE(VLOOKUP(A134,GM_Table,12,FALSE)," ",(VLOOKUP(A134,GM_Table,13,FALSE))),"")</f>
        <v/>
      </c>
    </row>
    <row r="135" spans="1:10" ht="15" x14ac:dyDescent="0.2">
      <c r="A135" s="155" t="s">
        <v>1084</v>
      </c>
      <c r="B135" s="155" t="s">
        <v>1084</v>
      </c>
      <c r="C135" s="278">
        <v>2.69</v>
      </c>
      <c r="D135" s="186">
        <v>7.4013</v>
      </c>
      <c r="E135" s="186">
        <v>-7.2542</v>
      </c>
      <c r="F135" s="164" t="b">
        <f>IF(ISBLANK(FarmUnit[[#This Row],[1. Identifiant interne d’exploitation agricole*]]),"",IF(ISERROR(MATCH(FarmUnit[[#This Row],[1. Identifiant interne d’exploitation agricole*]],GroupMember[1. Identifiant interne d’exploitation agricole*],0)),FALSE,TRUE))</f>
        <v>1</v>
      </c>
      <c r="G135" s="203">
        <f t="shared" si="5"/>
        <v>7.4013</v>
      </c>
      <c r="H135" s="203">
        <f t="shared" si="6"/>
        <v>-7.2542</v>
      </c>
      <c r="I135" s="204" t="str">
        <f t="array" ref="I135">IF(ISBLANK(C135),"",IF(C135=MAX(IF(FarmUnit[1. Identifiant interne d’exploitation agricole*]=A135,FarmUnit[3. Superficie de l’unité agricole (ha)*])),"!","-"))</f>
        <v>!</v>
      </c>
      <c r="J135" s="165" t="str">
        <f ca="1">IFERROR(CONCATENATE(VLOOKUP(A135,GM_Table,12,FALSE)," ",(VLOOKUP(A135,GM_Table,13,FALSE))),"")</f>
        <v/>
      </c>
    </row>
    <row r="136" spans="1:10" ht="15" x14ac:dyDescent="0.2">
      <c r="A136" s="155" t="s">
        <v>1087</v>
      </c>
      <c r="B136" s="155" t="s">
        <v>1087</v>
      </c>
      <c r="C136" s="278">
        <v>2.35</v>
      </c>
      <c r="D136" s="186">
        <v>7.3914999999999997</v>
      </c>
      <c r="E136" s="186">
        <v>-7.2645999999999997</v>
      </c>
      <c r="F136" s="164" t="b">
        <f>IF(ISBLANK(FarmUnit[[#This Row],[1. Identifiant interne d’exploitation agricole*]]),"",IF(ISERROR(MATCH(FarmUnit[[#This Row],[1. Identifiant interne d’exploitation agricole*]],GroupMember[1. Identifiant interne d’exploitation agricole*],0)),FALSE,TRUE))</f>
        <v>1</v>
      </c>
      <c r="G136" s="203">
        <f t="shared" si="5"/>
        <v>7.3914999999999997</v>
      </c>
      <c r="H136" s="203">
        <f t="shared" si="6"/>
        <v>-7.2645999999999997</v>
      </c>
      <c r="I136" s="204" t="str">
        <f t="array" ref="I136">IF(ISBLANK(C136),"",IF(C136=MAX(IF(FarmUnit[1. Identifiant interne d’exploitation agricole*]=A136,FarmUnit[3. Superficie de l’unité agricole (ha)*])),"!","-"))</f>
        <v>!</v>
      </c>
      <c r="J136" s="165" t="str">
        <f ca="1">IFERROR(CONCATENATE(VLOOKUP(A136,GM_Table,12,FALSE)," ",(VLOOKUP(A136,GM_Table,13,FALSE))),"")</f>
        <v/>
      </c>
    </row>
    <row r="137" spans="1:10" ht="15" x14ac:dyDescent="0.2">
      <c r="A137" s="155" t="s">
        <v>1090</v>
      </c>
      <c r="B137" s="155" t="s">
        <v>1090</v>
      </c>
      <c r="C137" s="278">
        <v>2.15</v>
      </c>
      <c r="D137" s="186">
        <v>7.3916000000000004</v>
      </c>
      <c r="E137" s="186">
        <v>-7.2667999999999999</v>
      </c>
      <c r="F137" s="164" t="b">
        <f>IF(ISBLANK(FarmUnit[[#This Row],[1. Identifiant interne d’exploitation agricole*]]),"",IF(ISERROR(MATCH(FarmUnit[[#This Row],[1. Identifiant interne d’exploitation agricole*]],GroupMember[1. Identifiant interne d’exploitation agricole*],0)),FALSE,TRUE))</f>
        <v>1</v>
      </c>
      <c r="G137" s="203">
        <f t="shared" si="5"/>
        <v>7.3916000000000004</v>
      </c>
      <c r="H137" s="203">
        <f t="shared" si="6"/>
        <v>-7.2667999999999999</v>
      </c>
      <c r="I137" s="204" t="str">
        <f t="array" ref="I137">IF(ISBLANK(C137),"",IF(C137=MAX(IF(FarmUnit[1. Identifiant interne d’exploitation agricole*]=A137,FarmUnit[3. Superficie de l’unité agricole (ha)*])),"!","-"))</f>
        <v>!</v>
      </c>
      <c r="J137" s="165" t="str">
        <f ca="1">IFERROR(CONCATENATE(VLOOKUP(A137,GM_Table,12,FALSE)," ",(VLOOKUP(A137,GM_Table,13,FALSE))),"")</f>
        <v/>
      </c>
    </row>
    <row r="138" spans="1:10" ht="15" x14ac:dyDescent="0.2">
      <c r="A138" s="155" t="s">
        <v>1094</v>
      </c>
      <c r="B138" s="155" t="s">
        <v>1094</v>
      </c>
      <c r="C138" s="278">
        <v>2.2400000000000002</v>
      </c>
      <c r="D138" s="186">
        <v>7.3932000000000002</v>
      </c>
      <c r="E138" s="186">
        <v>-7.2796000000000003</v>
      </c>
      <c r="F138" s="164" t="b">
        <f>IF(ISBLANK(FarmUnit[[#This Row],[1. Identifiant interne d’exploitation agricole*]]),"",IF(ISERROR(MATCH(FarmUnit[[#This Row],[1. Identifiant interne d’exploitation agricole*]],GroupMember[1. Identifiant interne d’exploitation agricole*],0)),FALSE,TRUE))</f>
        <v>1</v>
      </c>
      <c r="G138" s="203">
        <f t="shared" si="5"/>
        <v>7.3932000000000002</v>
      </c>
      <c r="H138" s="203">
        <f t="shared" si="6"/>
        <v>-7.2796000000000003</v>
      </c>
      <c r="I138" s="204" t="str">
        <f t="array" ref="I138">IF(ISBLANK(C138),"",IF(C138=MAX(IF(FarmUnit[1. Identifiant interne d’exploitation agricole*]=A138,FarmUnit[3. Superficie de l’unité agricole (ha)*])),"!","-"))</f>
        <v>!</v>
      </c>
      <c r="J138" s="165" t="str">
        <f ca="1">IFERROR(CONCATENATE(VLOOKUP(A138,GM_Table,12,FALSE)," ",(VLOOKUP(A138,GM_Table,13,FALSE))),"")</f>
        <v/>
      </c>
    </row>
    <row r="139" spans="1:10" ht="15" x14ac:dyDescent="0.2">
      <c r="A139" s="155" t="s">
        <v>1098</v>
      </c>
      <c r="B139" s="155" t="s">
        <v>1098</v>
      </c>
      <c r="C139" s="278">
        <v>2.3199999999999998</v>
      </c>
      <c r="D139" s="186">
        <v>7.4077000000000002</v>
      </c>
      <c r="E139" s="186">
        <v>-7.2603999999999997</v>
      </c>
      <c r="F139" s="164" t="b">
        <f>IF(ISBLANK(FarmUnit[[#This Row],[1. Identifiant interne d’exploitation agricole*]]),"",IF(ISERROR(MATCH(FarmUnit[[#This Row],[1. Identifiant interne d’exploitation agricole*]],GroupMember[1. Identifiant interne d’exploitation agricole*],0)),FALSE,TRUE))</f>
        <v>1</v>
      </c>
      <c r="G139" s="203">
        <f t="shared" si="5"/>
        <v>7.4077000000000002</v>
      </c>
      <c r="H139" s="203">
        <f t="shared" si="6"/>
        <v>-7.2603999999999997</v>
      </c>
      <c r="I139" s="204" t="str">
        <f t="array" ref="I139">IF(ISBLANK(C139),"",IF(C139=MAX(IF(FarmUnit[1. Identifiant interne d’exploitation agricole*]=A139,FarmUnit[3. Superficie de l’unité agricole (ha)*])),"!","-"))</f>
        <v>!</v>
      </c>
      <c r="J139" s="165" t="str">
        <f ca="1">IFERROR(CONCATENATE(VLOOKUP(A139,GM_Table,12,FALSE)," ",(VLOOKUP(A139,GM_Table,13,FALSE))),"")</f>
        <v/>
      </c>
    </row>
    <row r="140" spans="1:10" ht="15" x14ac:dyDescent="0.2">
      <c r="A140" s="155" t="s">
        <v>1101</v>
      </c>
      <c r="B140" s="155" t="s">
        <v>1101</v>
      </c>
      <c r="C140" s="278">
        <v>3.91</v>
      </c>
      <c r="D140" s="186">
        <v>7.3985000000000003</v>
      </c>
      <c r="E140" s="186">
        <v>-7.2595999999999998</v>
      </c>
      <c r="F140" s="164" t="b">
        <f>IF(ISBLANK(FarmUnit[[#This Row],[1. Identifiant interne d’exploitation agricole*]]),"",IF(ISERROR(MATCH(FarmUnit[[#This Row],[1. Identifiant interne d’exploitation agricole*]],GroupMember[1. Identifiant interne d’exploitation agricole*],0)),FALSE,TRUE))</f>
        <v>1</v>
      </c>
      <c r="G140" s="203">
        <f t="shared" si="5"/>
        <v>7.3985000000000003</v>
      </c>
      <c r="H140" s="203">
        <f t="shared" si="6"/>
        <v>-7.2595999999999998</v>
      </c>
      <c r="I140" s="204" t="str">
        <f t="array" ref="I140">IF(ISBLANK(C140),"",IF(C140=MAX(IF(FarmUnit[1. Identifiant interne d’exploitation agricole*]=A140,FarmUnit[3. Superficie de l’unité agricole (ha)*])),"!","-"))</f>
        <v>!</v>
      </c>
      <c r="J140" s="165" t="str">
        <f ca="1">IFERROR(CONCATENATE(VLOOKUP(A140,GM_Table,12,FALSE)," ",(VLOOKUP(A140,GM_Table,13,FALSE))),"")</f>
        <v/>
      </c>
    </row>
    <row r="141" spans="1:10" ht="15" x14ac:dyDescent="0.2">
      <c r="A141" s="155" t="s">
        <v>1103</v>
      </c>
      <c r="B141" s="155" t="s">
        <v>1103</v>
      </c>
      <c r="C141" s="278">
        <v>3.01</v>
      </c>
      <c r="D141" s="186">
        <v>7.3750999999999998</v>
      </c>
      <c r="E141" s="186">
        <v>-7.2633000000000001</v>
      </c>
      <c r="F141" s="164" t="b">
        <f>IF(ISBLANK(FarmUnit[[#This Row],[1. Identifiant interne d’exploitation agricole*]]),"",IF(ISERROR(MATCH(FarmUnit[[#This Row],[1. Identifiant interne d’exploitation agricole*]],GroupMember[1. Identifiant interne d’exploitation agricole*],0)),FALSE,TRUE))</f>
        <v>1</v>
      </c>
      <c r="G141" s="203">
        <f t="shared" si="5"/>
        <v>7.3750999999999998</v>
      </c>
      <c r="H141" s="203">
        <f t="shared" si="6"/>
        <v>-7.2633000000000001</v>
      </c>
      <c r="I141" s="204" t="str">
        <f t="array" ref="I141">IF(ISBLANK(C141),"",IF(C141=MAX(IF(FarmUnit[1. Identifiant interne d’exploitation agricole*]=A141,FarmUnit[3. Superficie de l’unité agricole (ha)*])),"!","-"))</f>
        <v>!</v>
      </c>
      <c r="J141" s="165" t="str">
        <f ca="1">IFERROR(CONCATENATE(VLOOKUP(A141,GM_Table,12,FALSE)," ",(VLOOKUP(A141,GM_Table,13,FALSE))),"")</f>
        <v/>
      </c>
    </row>
    <row r="142" spans="1:10" ht="15" x14ac:dyDescent="0.2">
      <c r="A142" s="155" t="s">
        <v>1106</v>
      </c>
      <c r="B142" s="155" t="s">
        <v>1106</v>
      </c>
      <c r="C142" s="278">
        <v>2</v>
      </c>
      <c r="D142" s="186">
        <v>7.4016999999999999</v>
      </c>
      <c r="E142" s="186">
        <v>-7.2511000000000001</v>
      </c>
      <c r="F142" s="164" t="b">
        <f>IF(ISBLANK(FarmUnit[[#This Row],[1. Identifiant interne d’exploitation agricole*]]),"",IF(ISERROR(MATCH(FarmUnit[[#This Row],[1. Identifiant interne d’exploitation agricole*]],GroupMember[1. Identifiant interne d’exploitation agricole*],0)),FALSE,TRUE))</f>
        <v>1</v>
      </c>
      <c r="G142" s="203">
        <f t="shared" si="5"/>
        <v>7.4016999999999999</v>
      </c>
      <c r="H142" s="203">
        <f t="shared" si="6"/>
        <v>-7.2511000000000001</v>
      </c>
      <c r="I142" s="204" t="str">
        <f t="array" ref="I142">IF(ISBLANK(C142),"",IF(C142=MAX(IF(FarmUnit[1. Identifiant interne d’exploitation agricole*]=A142,FarmUnit[3. Superficie de l’unité agricole (ha)*])),"!","-"))</f>
        <v>!</v>
      </c>
      <c r="J142" s="165" t="str">
        <f ca="1">IFERROR(CONCATENATE(VLOOKUP(A142,GM_Table,12,FALSE)," ",(VLOOKUP(A142,GM_Table,13,FALSE))),"")</f>
        <v/>
      </c>
    </row>
    <row r="143" spans="1:10" ht="15" x14ac:dyDescent="0.2">
      <c r="A143" s="155" t="s">
        <v>1109</v>
      </c>
      <c r="B143" s="155" t="s">
        <v>1109</v>
      </c>
      <c r="C143" s="278">
        <v>2.33</v>
      </c>
      <c r="D143" s="186">
        <v>7.3958000000000004</v>
      </c>
      <c r="E143" s="186">
        <v>-7.2680999999999996</v>
      </c>
      <c r="F143" s="164" t="b">
        <f>IF(ISBLANK(FarmUnit[[#This Row],[1. Identifiant interne d’exploitation agricole*]]),"",IF(ISERROR(MATCH(FarmUnit[[#This Row],[1. Identifiant interne d’exploitation agricole*]],GroupMember[1. Identifiant interne d’exploitation agricole*],0)),FALSE,TRUE))</f>
        <v>1</v>
      </c>
      <c r="G143" s="203">
        <f t="shared" si="5"/>
        <v>7.3958000000000004</v>
      </c>
      <c r="H143" s="203">
        <f t="shared" si="6"/>
        <v>-7.2680999999999996</v>
      </c>
      <c r="I143" s="204" t="str">
        <f t="array" ref="I143">IF(ISBLANK(C143),"",IF(C143=MAX(IF(FarmUnit[1. Identifiant interne d’exploitation agricole*]=A143,FarmUnit[3. Superficie de l’unité agricole (ha)*])),"!","-"))</f>
        <v>!</v>
      </c>
      <c r="J143" s="165" t="str">
        <f ca="1">IFERROR(CONCATENATE(VLOOKUP(A143,GM_Table,12,FALSE)," ",(VLOOKUP(A143,GM_Table,13,FALSE))),"")</f>
        <v/>
      </c>
    </row>
    <row r="144" spans="1:10" ht="15" x14ac:dyDescent="0.2">
      <c r="A144" s="155" t="s">
        <v>1112</v>
      </c>
      <c r="B144" s="155" t="s">
        <v>1112</v>
      </c>
      <c r="C144" s="278">
        <v>2.4300000000000002</v>
      </c>
      <c r="D144" s="186">
        <v>7.3859000000000004</v>
      </c>
      <c r="E144" s="186">
        <v>-7.2664999999999997</v>
      </c>
      <c r="F144" s="164" t="b">
        <f>IF(ISBLANK(FarmUnit[[#This Row],[1. Identifiant interne d’exploitation agricole*]]),"",IF(ISERROR(MATCH(FarmUnit[[#This Row],[1. Identifiant interne d’exploitation agricole*]],GroupMember[1. Identifiant interne d’exploitation agricole*],0)),FALSE,TRUE))</f>
        <v>1</v>
      </c>
      <c r="G144" s="203">
        <f t="shared" si="5"/>
        <v>7.3859000000000004</v>
      </c>
      <c r="H144" s="203">
        <f t="shared" si="6"/>
        <v>-7.2664999999999997</v>
      </c>
      <c r="I144" s="204" t="str">
        <f t="array" ref="I144">IF(ISBLANK(C144),"",IF(C144=MAX(IF(FarmUnit[1. Identifiant interne d’exploitation agricole*]=A144,FarmUnit[3. Superficie de l’unité agricole (ha)*])),"!","-"))</f>
        <v>!</v>
      </c>
      <c r="J144" s="165" t="str">
        <f ca="1">IFERROR(CONCATENATE(VLOOKUP(A144,GM_Table,12,FALSE)," ",(VLOOKUP(A144,GM_Table,13,FALSE))),"")</f>
        <v/>
      </c>
    </row>
    <row r="145" spans="1:10" ht="15" x14ac:dyDescent="0.2">
      <c r="A145" s="155" t="s">
        <v>1115</v>
      </c>
      <c r="B145" s="155" t="s">
        <v>1115</v>
      </c>
      <c r="C145" s="278">
        <v>2.29</v>
      </c>
      <c r="D145" s="186">
        <v>7.3762999999999996</v>
      </c>
      <c r="E145" s="186">
        <v>-7.2625000000000002</v>
      </c>
      <c r="F145" s="164" t="b">
        <f>IF(ISBLANK(FarmUnit[[#This Row],[1. Identifiant interne d’exploitation agricole*]]),"",IF(ISERROR(MATCH(FarmUnit[[#This Row],[1. Identifiant interne d’exploitation agricole*]],GroupMember[1. Identifiant interne d’exploitation agricole*],0)),FALSE,TRUE))</f>
        <v>1</v>
      </c>
      <c r="G145" s="203">
        <f t="shared" si="5"/>
        <v>7.3762999999999996</v>
      </c>
      <c r="H145" s="203">
        <f t="shared" si="6"/>
        <v>-7.2625000000000002</v>
      </c>
      <c r="I145" s="204" t="str">
        <f t="array" ref="I145">IF(ISBLANK(C145),"",IF(C145=MAX(IF(FarmUnit[1. Identifiant interne d’exploitation agricole*]=A145,FarmUnit[3. Superficie de l’unité agricole (ha)*])),"!","-"))</f>
        <v>!</v>
      </c>
      <c r="J145" s="165" t="str">
        <f ca="1">IFERROR(CONCATENATE(VLOOKUP(A145,GM_Table,12,FALSE)," ",(VLOOKUP(A145,GM_Table,13,FALSE))),"")</f>
        <v/>
      </c>
    </row>
    <row r="146" spans="1:10" ht="15" x14ac:dyDescent="0.2">
      <c r="A146" s="155" t="s">
        <v>1118</v>
      </c>
      <c r="B146" s="155" t="s">
        <v>1118</v>
      </c>
      <c r="C146" s="278">
        <v>2.2200000000000002</v>
      </c>
      <c r="D146" s="186">
        <v>7.4096000000000002</v>
      </c>
      <c r="E146" s="186">
        <v>-7.2518000000000002</v>
      </c>
      <c r="F146" s="164" t="b">
        <f>IF(ISBLANK(FarmUnit[[#This Row],[1. Identifiant interne d’exploitation agricole*]]),"",IF(ISERROR(MATCH(FarmUnit[[#This Row],[1. Identifiant interne d’exploitation agricole*]],GroupMember[1. Identifiant interne d’exploitation agricole*],0)),FALSE,TRUE))</f>
        <v>1</v>
      </c>
      <c r="G146" s="203">
        <f t="shared" si="5"/>
        <v>7.4096000000000002</v>
      </c>
      <c r="H146" s="203">
        <f t="shared" si="6"/>
        <v>-7.2518000000000002</v>
      </c>
      <c r="I146" s="204" t="str">
        <f t="array" ref="I146">IF(ISBLANK(C146),"",IF(C146=MAX(IF(FarmUnit[1. Identifiant interne d’exploitation agricole*]=A146,FarmUnit[3. Superficie de l’unité agricole (ha)*])),"!","-"))</f>
        <v>!</v>
      </c>
      <c r="J146" s="165" t="str">
        <f ca="1">IFERROR(CONCATENATE(VLOOKUP(A146,GM_Table,12,FALSE)," ",(VLOOKUP(A146,GM_Table,13,FALSE))),"")</f>
        <v/>
      </c>
    </row>
    <row r="147" spans="1:10" ht="15" x14ac:dyDescent="0.2">
      <c r="A147" s="155" t="s">
        <v>1121</v>
      </c>
      <c r="B147" s="155" t="s">
        <v>1121</v>
      </c>
      <c r="C147" s="278">
        <v>2.59</v>
      </c>
      <c r="D147" s="186">
        <v>7.4055</v>
      </c>
      <c r="E147" s="186">
        <v>-7.2541000000000002</v>
      </c>
      <c r="F147" s="164" t="b">
        <f>IF(ISBLANK(FarmUnit[[#This Row],[1. Identifiant interne d’exploitation agricole*]]),"",IF(ISERROR(MATCH(FarmUnit[[#This Row],[1. Identifiant interne d’exploitation agricole*]],GroupMember[1. Identifiant interne d’exploitation agricole*],0)),FALSE,TRUE))</f>
        <v>1</v>
      </c>
      <c r="G147" s="203">
        <f t="shared" si="5"/>
        <v>7.4055</v>
      </c>
      <c r="H147" s="203">
        <f t="shared" si="6"/>
        <v>-7.2541000000000002</v>
      </c>
      <c r="I147" s="204" t="str">
        <f t="array" ref="I147">IF(ISBLANK(C147),"",IF(C147=MAX(IF(FarmUnit[1. Identifiant interne d’exploitation agricole*]=A147,FarmUnit[3. Superficie de l’unité agricole (ha)*])),"!","-"))</f>
        <v>!</v>
      </c>
      <c r="J147" s="165" t="str">
        <f ca="1">IFERROR(CONCATENATE(VLOOKUP(A147,GM_Table,12,FALSE)," ",(VLOOKUP(A147,GM_Table,13,FALSE))),"")</f>
        <v/>
      </c>
    </row>
    <row r="148" spans="1:10" ht="15" x14ac:dyDescent="0.2">
      <c r="A148" s="155" t="s">
        <v>1124</v>
      </c>
      <c r="B148" s="155" t="s">
        <v>1124</v>
      </c>
      <c r="C148" s="278">
        <v>2.12</v>
      </c>
      <c r="D148" s="186">
        <v>7.4035000000000002</v>
      </c>
      <c r="E148" s="186">
        <v>-7.2526000000000002</v>
      </c>
      <c r="F148" s="164" t="b">
        <f>IF(ISBLANK(FarmUnit[[#This Row],[1. Identifiant interne d’exploitation agricole*]]),"",IF(ISERROR(MATCH(FarmUnit[[#This Row],[1. Identifiant interne d’exploitation agricole*]],GroupMember[1. Identifiant interne d’exploitation agricole*],0)),FALSE,TRUE))</f>
        <v>1</v>
      </c>
      <c r="G148" s="203">
        <f t="shared" si="5"/>
        <v>7.4035000000000002</v>
      </c>
      <c r="H148" s="203">
        <f t="shared" si="6"/>
        <v>-7.2526000000000002</v>
      </c>
      <c r="I148" s="204" t="str">
        <f t="array" ref="I148">IF(ISBLANK(C148),"",IF(C148=MAX(IF(FarmUnit[1. Identifiant interne d’exploitation agricole*]=A148,FarmUnit[3. Superficie de l’unité agricole (ha)*])),"!","-"))</f>
        <v>!</v>
      </c>
      <c r="J148" s="165" t="str">
        <f ca="1">IFERROR(CONCATENATE(VLOOKUP(A148,GM_Table,12,FALSE)," ",(VLOOKUP(A148,GM_Table,13,FALSE))),"")</f>
        <v/>
      </c>
    </row>
    <row r="149" spans="1:10" ht="15" x14ac:dyDescent="0.2">
      <c r="A149" s="155" t="s">
        <v>1127</v>
      </c>
      <c r="B149" s="155" t="s">
        <v>1127</v>
      </c>
      <c r="C149" s="278">
        <v>2</v>
      </c>
      <c r="D149" s="186">
        <v>7.4016000000000002</v>
      </c>
      <c r="E149" s="186">
        <v>-7.2558999999999996</v>
      </c>
      <c r="F149" s="164" t="b">
        <f>IF(ISBLANK(FarmUnit[[#This Row],[1. Identifiant interne d’exploitation agricole*]]),"",IF(ISERROR(MATCH(FarmUnit[[#This Row],[1. Identifiant interne d’exploitation agricole*]],GroupMember[1. Identifiant interne d’exploitation agricole*],0)),FALSE,TRUE))</f>
        <v>1</v>
      </c>
      <c r="G149" s="203">
        <f t="shared" si="5"/>
        <v>7.4016000000000002</v>
      </c>
      <c r="H149" s="203">
        <f t="shared" si="6"/>
        <v>-7.2558999999999996</v>
      </c>
      <c r="I149" s="204" t="str">
        <f t="array" ref="I149">IF(ISBLANK(C149),"",IF(C149=MAX(IF(FarmUnit[1. Identifiant interne d’exploitation agricole*]=A149,FarmUnit[3. Superficie de l’unité agricole (ha)*])),"!","-"))</f>
        <v>!</v>
      </c>
      <c r="J149" s="165" t="str">
        <f ca="1">IFERROR(CONCATENATE(VLOOKUP(A149,GM_Table,12,FALSE)," ",(VLOOKUP(A149,GM_Table,13,FALSE))),"")</f>
        <v/>
      </c>
    </row>
    <row r="150" spans="1:10" ht="15" x14ac:dyDescent="0.2">
      <c r="A150" s="155" t="s">
        <v>1130</v>
      </c>
      <c r="B150" s="155" t="s">
        <v>1130</v>
      </c>
      <c r="C150" s="278">
        <v>3</v>
      </c>
      <c r="D150" s="186">
        <v>7.3800999999999997</v>
      </c>
      <c r="E150" s="186">
        <v>-7.2704000000000004</v>
      </c>
      <c r="F150" s="164" t="b">
        <f>IF(ISBLANK(FarmUnit[[#This Row],[1. Identifiant interne d’exploitation agricole*]]),"",IF(ISERROR(MATCH(FarmUnit[[#This Row],[1. Identifiant interne d’exploitation agricole*]],GroupMember[1. Identifiant interne d’exploitation agricole*],0)),FALSE,TRUE))</f>
        <v>1</v>
      </c>
      <c r="G150" s="203">
        <f t="shared" si="5"/>
        <v>7.3800999999999997</v>
      </c>
      <c r="H150" s="203">
        <f t="shared" si="6"/>
        <v>-7.2704000000000004</v>
      </c>
      <c r="I150" s="204" t="str">
        <f t="array" ref="I150">IF(ISBLANK(C150),"",IF(C150=MAX(IF(FarmUnit[1. Identifiant interne d’exploitation agricole*]=A150,FarmUnit[3. Superficie de l’unité agricole (ha)*])),"!","-"))</f>
        <v>!</v>
      </c>
      <c r="J150" s="165" t="str">
        <f ca="1">IFERROR(CONCATENATE(VLOOKUP(A150,GM_Table,12,FALSE)," ",(VLOOKUP(A150,GM_Table,13,FALSE))),"")</f>
        <v/>
      </c>
    </row>
    <row r="151" spans="1:10" ht="15" x14ac:dyDescent="0.2">
      <c r="A151" s="155" t="s">
        <v>1133</v>
      </c>
      <c r="B151" s="155" t="s">
        <v>1133</v>
      </c>
      <c r="C151" s="278">
        <v>2.87</v>
      </c>
      <c r="D151" s="186">
        <v>7.4009</v>
      </c>
      <c r="E151" s="186">
        <v>-7.2864000000000004</v>
      </c>
      <c r="F151" s="164" t="b">
        <f>IF(ISBLANK(FarmUnit[[#This Row],[1. Identifiant interne d’exploitation agricole*]]),"",IF(ISERROR(MATCH(FarmUnit[[#This Row],[1. Identifiant interne d’exploitation agricole*]],GroupMember[1. Identifiant interne d’exploitation agricole*],0)),FALSE,TRUE))</f>
        <v>1</v>
      </c>
      <c r="G151" s="203">
        <f t="shared" si="5"/>
        <v>7.4009</v>
      </c>
      <c r="H151" s="203">
        <f t="shared" si="6"/>
        <v>-7.2864000000000004</v>
      </c>
      <c r="I151" s="204" t="str">
        <f t="array" ref="I151">IF(ISBLANK(C151),"",IF(C151=MAX(IF(FarmUnit[1. Identifiant interne d’exploitation agricole*]=A151,FarmUnit[3. Superficie de l’unité agricole (ha)*])),"!","-"))</f>
        <v>!</v>
      </c>
      <c r="J151" s="165" t="str">
        <f ca="1">IFERROR(CONCATENATE(VLOOKUP(A151,GM_Table,12,FALSE)," ",(VLOOKUP(A151,GM_Table,13,FALSE))),"")</f>
        <v/>
      </c>
    </row>
    <row r="152" spans="1:10" ht="15" x14ac:dyDescent="0.2">
      <c r="A152" s="155" t="s">
        <v>1135</v>
      </c>
      <c r="B152" s="155" t="s">
        <v>1135</v>
      </c>
      <c r="C152" s="278">
        <v>4.45</v>
      </c>
      <c r="D152" s="186">
        <v>7.3531000000000004</v>
      </c>
      <c r="E152" s="186">
        <v>-7.2992999999999997</v>
      </c>
      <c r="F152" s="164" t="b">
        <f>IF(ISBLANK(FarmUnit[[#This Row],[1. Identifiant interne d’exploitation agricole*]]),"",IF(ISERROR(MATCH(FarmUnit[[#This Row],[1. Identifiant interne d’exploitation agricole*]],GroupMember[1. Identifiant interne d’exploitation agricole*],0)),FALSE,TRUE))</f>
        <v>1</v>
      </c>
      <c r="G152" s="203">
        <f t="shared" si="5"/>
        <v>7.3531000000000004</v>
      </c>
      <c r="H152" s="203">
        <f t="shared" si="6"/>
        <v>-7.2992999999999997</v>
      </c>
      <c r="I152" s="204" t="str">
        <f t="array" ref="I152">IF(ISBLANK(C152),"",IF(C152=MAX(IF(FarmUnit[1. Identifiant interne d’exploitation agricole*]=A152,FarmUnit[3. Superficie de l’unité agricole (ha)*])),"!","-"))</f>
        <v>!</v>
      </c>
      <c r="J152" s="165" t="str">
        <f ca="1">IFERROR(CONCATENATE(VLOOKUP(A152,GM_Table,12,FALSE)," ",(VLOOKUP(A152,GM_Table,13,FALSE))),"")</f>
        <v/>
      </c>
    </row>
    <row r="153" spans="1:10" ht="15" x14ac:dyDescent="0.2">
      <c r="A153" s="155" t="s">
        <v>1137</v>
      </c>
      <c r="B153" s="155" t="s">
        <v>1137</v>
      </c>
      <c r="C153" s="278">
        <v>2.34</v>
      </c>
      <c r="D153" s="186">
        <v>7.4077000000000002</v>
      </c>
      <c r="E153" s="186">
        <v>-7.2599</v>
      </c>
      <c r="F153" s="164" t="b">
        <f>IF(ISBLANK(FarmUnit[[#This Row],[1. Identifiant interne d’exploitation agricole*]]),"",IF(ISERROR(MATCH(FarmUnit[[#This Row],[1. Identifiant interne d’exploitation agricole*]],GroupMember[1. Identifiant interne d’exploitation agricole*],0)),FALSE,TRUE))</f>
        <v>1</v>
      </c>
      <c r="G153" s="203">
        <f t="shared" si="5"/>
        <v>7.4077000000000002</v>
      </c>
      <c r="H153" s="203">
        <f t="shared" si="6"/>
        <v>-7.2599</v>
      </c>
      <c r="I153" s="204" t="str">
        <f t="array" ref="I153">IF(ISBLANK(C153),"",IF(C153=MAX(IF(FarmUnit[1. Identifiant interne d’exploitation agricole*]=A153,FarmUnit[3. Superficie de l’unité agricole (ha)*])),"!","-"))</f>
        <v>!</v>
      </c>
      <c r="J153" s="165" t="str">
        <f ca="1">IFERROR(CONCATENATE(VLOOKUP(A153,GM_Table,12,FALSE)," ",(VLOOKUP(A153,GM_Table,13,FALSE))),"")</f>
        <v/>
      </c>
    </row>
    <row r="154" spans="1:10" ht="15" x14ac:dyDescent="0.2">
      <c r="A154" s="155" t="s">
        <v>1141</v>
      </c>
      <c r="B154" s="155" t="s">
        <v>1141</v>
      </c>
      <c r="C154" s="278">
        <v>2.3199999999999998</v>
      </c>
      <c r="D154" s="186">
        <v>7.3814000000000002</v>
      </c>
      <c r="E154" s="186">
        <v>-7.2710999999999997</v>
      </c>
      <c r="F154" s="164" t="b">
        <f>IF(ISBLANK(FarmUnit[[#This Row],[1. Identifiant interne d’exploitation agricole*]]),"",IF(ISERROR(MATCH(FarmUnit[[#This Row],[1. Identifiant interne d’exploitation agricole*]],GroupMember[1. Identifiant interne d’exploitation agricole*],0)),FALSE,TRUE))</f>
        <v>1</v>
      </c>
      <c r="G154" s="203">
        <f t="shared" si="5"/>
        <v>7.3814000000000002</v>
      </c>
      <c r="H154" s="203">
        <f t="shared" si="6"/>
        <v>-7.2710999999999997</v>
      </c>
      <c r="I154" s="204" t="str">
        <f t="array" ref="I154">IF(ISBLANK(C154),"",IF(C154=MAX(IF(FarmUnit[1. Identifiant interne d’exploitation agricole*]=A154,FarmUnit[3. Superficie de l’unité agricole (ha)*])),"!","-"))</f>
        <v>!</v>
      </c>
      <c r="J154" s="165" t="str">
        <f ca="1">IFERROR(CONCATENATE(VLOOKUP(A154,GM_Table,12,FALSE)," ",(VLOOKUP(A154,GM_Table,13,FALSE))),"")</f>
        <v/>
      </c>
    </row>
    <row r="155" spans="1:10" ht="15" x14ac:dyDescent="0.2">
      <c r="A155" s="155" t="s">
        <v>1144</v>
      </c>
      <c r="B155" s="155" t="s">
        <v>1144</v>
      </c>
      <c r="C155" s="278">
        <v>2.27</v>
      </c>
      <c r="D155" s="186">
        <v>7.4051999999999998</v>
      </c>
      <c r="E155" s="186">
        <v>-7.2561</v>
      </c>
      <c r="F155" s="164" t="b">
        <f>IF(ISBLANK(FarmUnit[[#This Row],[1. Identifiant interne d’exploitation agricole*]]),"",IF(ISERROR(MATCH(FarmUnit[[#This Row],[1. Identifiant interne d’exploitation agricole*]],GroupMember[1. Identifiant interne d’exploitation agricole*],0)),FALSE,TRUE))</f>
        <v>1</v>
      </c>
      <c r="G155" s="203">
        <f t="shared" si="5"/>
        <v>7.4051999999999998</v>
      </c>
      <c r="H155" s="203">
        <f t="shared" si="6"/>
        <v>-7.2561</v>
      </c>
      <c r="I155" s="204" t="str">
        <f t="array" ref="I155">IF(ISBLANK(C155),"",IF(C155=MAX(IF(FarmUnit[1. Identifiant interne d’exploitation agricole*]=A155,FarmUnit[3. Superficie de l’unité agricole (ha)*])),"!","-"))</f>
        <v>!</v>
      </c>
      <c r="J155" s="165" t="str">
        <f ca="1">IFERROR(CONCATENATE(VLOOKUP(A155,GM_Table,12,FALSE)," ",(VLOOKUP(A155,GM_Table,13,FALSE))),"")</f>
        <v/>
      </c>
    </row>
    <row r="156" spans="1:10" ht="15" x14ac:dyDescent="0.2">
      <c r="A156" s="155" t="s">
        <v>1146</v>
      </c>
      <c r="B156" s="155" t="s">
        <v>1146</v>
      </c>
      <c r="C156" s="278">
        <v>2.52</v>
      </c>
      <c r="D156" s="186">
        <v>7.4051999999999998</v>
      </c>
      <c r="E156" s="186">
        <v>-7.2595000000000001</v>
      </c>
      <c r="F156" s="164" t="b">
        <f>IF(ISBLANK(FarmUnit[[#This Row],[1. Identifiant interne d’exploitation agricole*]]),"",IF(ISERROR(MATCH(FarmUnit[[#This Row],[1. Identifiant interne d’exploitation agricole*]],GroupMember[1. Identifiant interne d’exploitation agricole*],0)),FALSE,TRUE))</f>
        <v>1</v>
      </c>
      <c r="G156" s="203">
        <f t="shared" si="5"/>
        <v>7.4051999999999998</v>
      </c>
      <c r="H156" s="203">
        <f t="shared" si="6"/>
        <v>-7.2595000000000001</v>
      </c>
      <c r="I156" s="204" t="str">
        <f t="array" ref="I156">IF(ISBLANK(C156),"",IF(C156=MAX(IF(FarmUnit[1. Identifiant interne d’exploitation agricole*]=A156,FarmUnit[3. Superficie de l’unité agricole (ha)*])),"!","-"))</f>
        <v>!</v>
      </c>
      <c r="J156" s="165" t="str">
        <f ca="1">IFERROR(CONCATENATE(VLOOKUP(A156,GM_Table,12,FALSE)," ",(VLOOKUP(A156,GM_Table,13,FALSE))),"")</f>
        <v/>
      </c>
    </row>
    <row r="157" spans="1:10" ht="15" x14ac:dyDescent="0.2">
      <c r="A157" s="155" t="s">
        <v>1150</v>
      </c>
      <c r="B157" s="155" t="s">
        <v>1150</v>
      </c>
      <c r="C157" s="278">
        <v>3.92</v>
      </c>
      <c r="D157" s="186">
        <v>7.4100999999999999</v>
      </c>
      <c r="E157" s="186">
        <v>-7.2530999999999999</v>
      </c>
      <c r="F157" s="164" t="b">
        <f>IF(ISBLANK(FarmUnit[[#This Row],[1. Identifiant interne d’exploitation agricole*]]),"",IF(ISERROR(MATCH(FarmUnit[[#This Row],[1. Identifiant interne d’exploitation agricole*]],GroupMember[1. Identifiant interne d’exploitation agricole*],0)),FALSE,TRUE))</f>
        <v>1</v>
      </c>
      <c r="G157" s="203">
        <f t="shared" si="5"/>
        <v>7.4100999999999999</v>
      </c>
      <c r="H157" s="203">
        <f t="shared" si="6"/>
        <v>-7.2530999999999999</v>
      </c>
      <c r="I157" s="204" t="str">
        <f t="array" ref="I157">IF(ISBLANK(C157),"",IF(C157=MAX(IF(FarmUnit[1. Identifiant interne d’exploitation agricole*]=A157,FarmUnit[3. Superficie de l’unité agricole (ha)*])),"!","-"))</f>
        <v>!</v>
      </c>
      <c r="J157" s="165" t="str">
        <f ca="1">IFERROR(CONCATENATE(VLOOKUP(A157,GM_Table,12,FALSE)," ",(VLOOKUP(A157,GM_Table,13,FALSE))),"")</f>
        <v/>
      </c>
    </row>
    <row r="158" spans="1:10" ht="15" x14ac:dyDescent="0.2">
      <c r="A158" s="155" t="s">
        <v>1153</v>
      </c>
      <c r="B158" s="155" t="s">
        <v>1153</v>
      </c>
      <c r="C158" s="278">
        <v>3.02</v>
      </c>
      <c r="D158" s="186">
        <v>7.3715999999999999</v>
      </c>
      <c r="E158" s="186">
        <v>-7.2591999999999999</v>
      </c>
      <c r="F158" s="164" t="b">
        <f>IF(ISBLANK(FarmUnit[[#This Row],[1. Identifiant interne d’exploitation agricole*]]),"",IF(ISERROR(MATCH(FarmUnit[[#This Row],[1. Identifiant interne d’exploitation agricole*]],GroupMember[1. Identifiant interne d’exploitation agricole*],0)),FALSE,TRUE))</f>
        <v>1</v>
      </c>
      <c r="G158" s="203">
        <f t="shared" si="5"/>
        <v>7.3715999999999999</v>
      </c>
      <c r="H158" s="203">
        <f t="shared" si="6"/>
        <v>-7.2591999999999999</v>
      </c>
      <c r="I158" s="204" t="str">
        <f t="array" ref="I158">IF(ISBLANK(C158),"",IF(C158=MAX(IF(FarmUnit[1. Identifiant interne d’exploitation agricole*]=A158,FarmUnit[3. Superficie de l’unité agricole (ha)*])),"!","-"))</f>
        <v>!</v>
      </c>
      <c r="J158" s="165" t="str">
        <f ca="1">IFERROR(CONCATENATE(VLOOKUP(A158,GM_Table,12,FALSE)," ",(VLOOKUP(A158,GM_Table,13,FALSE))),"")</f>
        <v/>
      </c>
    </row>
    <row r="159" spans="1:10" ht="15" x14ac:dyDescent="0.2">
      <c r="A159" s="155" t="s">
        <v>1157</v>
      </c>
      <c r="B159" s="155" t="s">
        <v>1157</v>
      </c>
      <c r="C159" s="278">
        <v>2.46</v>
      </c>
      <c r="D159" s="186">
        <v>7.3669000000000002</v>
      </c>
      <c r="E159" s="186">
        <v>-7.2662000000000004</v>
      </c>
      <c r="F159" s="164" t="b">
        <f>IF(ISBLANK(FarmUnit[[#This Row],[1. Identifiant interne d’exploitation agricole*]]),"",IF(ISERROR(MATCH(FarmUnit[[#This Row],[1. Identifiant interne d’exploitation agricole*]],GroupMember[1. Identifiant interne d’exploitation agricole*],0)),FALSE,TRUE))</f>
        <v>1</v>
      </c>
      <c r="G159" s="203">
        <f t="shared" si="5"/>
        <v>7.3669000000000002</v>
      </c>
      <c r="H159" s="203">
        <f t="shared" si="6"/>
        <v>-7.2662000000000004</v>
      </c>
      <c r="I159" s="204" t="str">
        <f t="array" ref="I159">IF(ISBLANK(C159),"",IF(C159=MAX(IF(FarmUnit[1. Identifiant interne d’exploitation agricole*]=A159,FarmUnit[3. Superficie de l’unité agricole (ha)*])),"!","-"))</f>
        <v>!</v>
      </c>
      <c r="J159" s="165" t="str">
        <f ca="1">IFERROR(CONCATENATE(VLOOKUP(A159,GM_Table,12,FALSE)," ",(VLOOKUP(A159,GM_Table,13,FALSE))),"")</f>
        <v/>
      </c>
    </row>
    <row r="160" spans="1:10" ht="15" x14ac:dyDescent="0.2">
      <c r="A160" s="155" t="s">
        <v>1159</v>
      </c>
      <c r="B160" s="155" t="s">
        <v>1159</v>
      </c>
      <c r="C160" s="278">
        <v>3.32</v>
      </c>
      <c r="D160" s="186">
        <v>7.3623000000000003</v>
      </c>
      <c r="E160" s="186">
        <v>-7.2664999999999997</v>
      </c>
      <c r="F160" s="164" t="b">
        <f>IF(ISBLANK(FarmUnit[[#This Row],[1. Identifiant interne d’exploitation agricole*]]),"",IF(ISERROR(MATCH(FarmUnit[[#This Row],[1. Identifiant interne d’exploitation agricole*]],GroupMember[1. Identifiant interne d’exploitation agricole*],0)),FALSE,TRUE))</f>
        <v>1</v>
      </c>
      <c r="G160" s="203">
        <f t="shared" si="5"/>
        <v>7.3623000000000003</v>
      </c>
      <c r="H160" s="203">
        <f t="shared" si="6"/>
        <v>-7.2664999999999997</v>
      </c>
      <c r="I160" s="204" t="str">
        <f t="array" ref="I160">IF(ISBLANK(C160),"",IF(C160=MAX(IF(FarmUnit[1. Identifiant interne d’exploitation agricole*]=A160,FarmUnit[3. Superficie de l’unité agricole (ha)*])),"!","-"))</f>
        <v>!</v>
      </c>
      <c r="J160" s="165" t="str">
        <f ca="1">IFERROR(CONCATENATE(VLOOKUP(A160,GM_Table,12,FALSE)," ",(VLOOKUP(A160,GM_Table,13,FALSE))),"")</f>
        <v/>
      </c>
    </row>
    <row r="161" spans="1:10" ht="15" x14ac:dyDescent="0.2">
      <c r="A161" s="155" t="s">
        <v>1163</v>
      </c>
      <c r="B161" s="155" t="s">
        <v>1163</v>
      </c>
      <c r="C161" s="278">
        <v>2</v>
      </c>
      <c r="D161" s="186">
        <v>7.3574999999999999</v>
      </c>
      <c r="E161" s="186">
        <v>-7.2545999999999999</v>
      </c>
      <c r="F161" s="164" t="b">
        <f>IF(ISBLANK(FarmUnit[[#This Row],[1. Identifiant interne d’exploitation agricole*]]),"",IF(ISERROR(MATCH(FarmUnit[[#This Row],[1. Identifiant interne d’exploitation agricole*]],GroupMember[1. Identifiant interne d’exploitation agricole*],0)),FALSE,TRUE))</f>
        <v>1</v>
      </c>
      <c r="G161" s="203">
        <f t="shared" si="5"/>
        <v>7.3574999999999999</v>
      </c>
      <c r="H161" s="203">
        <f t="shared" si="6"/>
        <v>-7.2545999999999999</v>
      </c>
      <c r="I161" s="204" t="str">
        <f t="array" ref="I161">IF(ISBLANK(C161),"",IF(C161=MAX(IF(FarmUnit[1. Identifiant interne d’exploitation agricole*]=A161,FarmUnit[3. Superficie de l’unité agricole (ha)*])),"!","-"))</f>
        <v>!</v>
      </c>
      <c r="J161" s="165" t="str">
        <f ca="1">IFERROR(CONCATENATE(VLOOKUP(A161,GM_Table,12,FALSE)," ",(VLOOKUP(A161,GM_Table,13,FALSE))),"")</f>
        <v/>
      </c>
    </row>
    <row r="162" spans="1:10" ht="15" x14ac:dyDescent="0.2">
      <c r="A162" s="155" t="s">
        <v>1166</v>
      </c>
      <c r="B162" s="155" t="s">
        <v>1166</v>
      </c>
      <c r="C162" s="278">
        <v>4.9400000000000004</v>
      </c>
      <c r="D162" s="186">
        <v>7.3932000000000002</v>
      </c>
      <c r="E162" s="186">
        <v>-7.2633999999999999</v>
      </c>
      <c r="F162" s="164" t="b">
        <f>IF(ISBLANK(FarmUnit[[#This Row],[1. Identifiant interne d’exploitation agricole*]]),"",IF(ISERROR(MATCH(FarmUnit[[#This Row],[1. Identifiant interne d’exploitation agricole*]],GroupMember[1. Identifiant interne d’exploitation agricole*],0)),FALSE,TRUE))</f>
        <v>1</v>
      </c>
      <c r="G162" s="203">
        <f t="shared" si="5"/>
        <v>7.3932000000000002</v>
      </c>
      <c r="H162" s="203">
        <f t="shared" si="6"/>
        <v>-7.2633999999999999</v>
      </c>
      <c r="I162" s="204" t="str">
        <f t="array" ref="I162">IF(ISBLANK(C162),"",IF(C162=MAX(IF(FarmUnit[1. Identifiant interne d’exploitation agricole*]=A162,FarmUnit[3. Superficie de l’unité agricole (ha)*])),"!","-"))</f>
        <v>!</v>
      </c>
      <c r="J162" s="165" t="str">
        <f ca="1">IFERROR(CONCATENATE(VLOOKUP(A162,GM_Table,12,FALSE)," ",(VLOOKUP(A162,GM_Table,13,FALSE))),"")</f>
        <v/>
      </c>
    </row>
    <row r="163" spans="1:10" ht="15" x14ac:dyDescent="0.2">
      <c r="A163" s="155" t="s">
        <v>1170</v>
      </c>
      <c r="B163" s="155" t="s">
        <v>1170</v>
      </c>
      <c r="C163" s="279">
        <v>2.42</v>
      </c>
      <c r="D163" s="186">
        <v>7.3909000000000002</v>
      </c>
      <c r="E163" s="186">
        <v>-7.2614000000000001</v>
      </c>
      <c r="F163" s="164" t="b">
        <f>IF(ISBLANK(FarmUnit[[#This Row],[1. Identifiant interne d’exploitation agricole*]]),"",IF(ISERROR(MATCH(FarmUnit[[#This Row],[1. Identifiant interne d’exploitation agricole*]],GroupMember[1. Identifiant interne d’exploitation agricole*],0)),FALSE,TRUE))</f>
        <v>1</v>
      </c>
      <c r="G163" s="203">
        <f t="shared" si="5"/>
        <v>7.3909000000000002</v>
      </c>
      <c r="H163" s="203">
        <f t="shared" si="6"/>
        <v>-7.2614000000000001</v>
      </c>
      <c r="I163" s="204" t="str">
        <f t="array" ref="I163">IF(ISBLANK(C163),"",IF(C163=MAX(IF(FarmUnit[1. Identifiant interne d’exploitation agricole*]=A163,FarmUnit[3. Superficie de l’unité agricole (ha)*])),"!","-"))</f>
        <v>!</v>
      </c>
      <c r="J163" s="165" t="str">
        <f ca="1">IFERROR(CONCATENATE(VLOOKUP(A163,GM_Table,12,FALSE)," ",(VLOOKUP(A163,GM_Table,13,FALSE))),"")</f>
        <v/>
      </c>
    </row>
    <row r="164" spans="1:10" ht="15" x14ac:dyDescent="0.2">
      <c r="A164" s="155" t="s">
        <v>1173</v>
      </c>
      <c r="B164" s="155" t="s">
        <v>1173</v>
      </c>
      <c r="C164" s="278">
        <v>3.56</v>
      </c>
      <c r="D164" s="186">
        <v>7.3952</v>
      </c>
      <c r="E164" s="186">
        <v>-7.2606000000000002</v>
      </c>
      <c r="F164" s="164" t="b">
        <f>IF(ISBLANK(FarmUnit[[#This Row],[1. Identifiant interne d’exploitation agricole*]]),"",IF(ISERROR(MATCH(FarmUnit[[#This Row],[1. Identifiant interne d’exploitation agricole*]],GroupMember[1. Identifiant interne d’exploitation agricole*],0)),FALSE,TRUE))</f>
        <v>1</v>
      </c>
      <c r="G164" s="203">
        <f t="shared" si="5"/>
        <v>7.3952</v>
      </c>
      <c r="H164" s="203">
        <f t="shared" si="6"/>
        <v>-7.2606000000000002</v>
      </c>
      <c r="I164" s="204" t="str">
        <f t="array" ref="I164">IF(ISBLANK(C164),"",IF(C164=MAX(IF(FarmUnit[1. Identifiant interne d’exploitation agricole*]=A164,FarmUnit[3. Superficie de l’unité agricole (ha)*])),"!","-"))</f>
        <v>!</v>
      </c>
      <c r="J164" s="165" t="str">
        <f ca="1">IFERROR(CONCATENATE(VLOOKUP(A164,GM_Table,12,FALSE)," ",(VLOOKUP(A164,GM_Table,13,FALSE))),"")</f>
        <v/>
      </c>
    </row>
    <row r="165" spans="1:10" ht="15" x14ac:dyDescent="0.2">
      <c r="A165" s="155" t="s">
        <v>1176</v>
      </c>
      <c r="B165" s="155" t="s">
        <v>1176</v>
      </c>
      <c r="C165" s="278">
        <v>3.87</v>
      </c>
      <c r="D165" s="186">
        <v>7.3977000000000004</v>
      </c>
      <c r="E165" s="186">
        <v>-7.2606000000000002</v>
      </c>
      <c r="F165" s="164" t="b">
        <f>IF(ISBLANK(FarmUnit[[#This Row],[1. Identifiant interne d’exploitation agricole*]]),"",IF(ISERROR(MATCH(FarmUnit[[#This Row],[1. Identifiant interne d’exploitation agricole*]],GroupMember[1. Identifiant interne d’exploitation agricole*],0)),FALSE,TRUE))</f>
        <v>1</v>
      </c>
      <c r="G165" s="203">
        <f t="shared" si="5"/>
        <v>7.3977000000000004</v>
      </c>
      <c r="H165" s="203">
        <f t="shared" si="6"/>
        <v>-7.2606000000000002</v>
      </c>
      <c r="I165" s="204" t="str">
        <f t="array" ref="I165">IF(ISBLANK(C165),"",IF(C165=MAX(IF(FarmUnit[1. Identifiant interne d’exploitation agricole*]=A165,FarmUnit[3. Superficie de l’unité agricole (ha)*])),"!","-"))</f>
        <v>!</v>
      </c>
      <c r="J165" s="165" t="str">
        <f ca="1">IFERROR(CONCATENATE(VLOOKUP(A165,GM_Table,12,FALSE)," ",(VLOOKUP(A165,GM_Table,13,FALSE))),"")</f>
        <v/>
      </c>
    </row>
    <row r="166" spans="1:10" ht="15" x14ac:dyDescent="0.2">
      <c r="A166" s="155" t="s">
        <v>1178</v>
      </c>
      <c r="B166" s="155" t="s">
        <v>1178</v>
      </c>
      <c r="C166" s="278">
        <v>3</v>
      </c>
      <c r="D166" s="186">
        <v>7.4028</v>
      </c>
      <c r="E166" s="186">
        <v>-7.2534999999999998</v>
      </c>
      <c r="F166" s="164" t="b">
        <f>IF(ISBLANK(FarmUnit[[#This Row],[1. Identifiant interne d’exploitation agricole*]]),"",IF(ISERROR(MATCH(FarmUnit[[#This Row],[1. Identifiant interne d’exploitation agricole*]],GroupMember[1. Identifiant interne d’exploitation agricole*],0)),FALSE,TRUE))</f>
        <v>1</v>
      </c>
      <c r="G166" s="203">
        <f t="shared" si="5"/>
        <v>7.4028</v>
      </c>
      <c r="H166" s="203">
        <f t="shared" si="6"/>
        <v>-7.2534999999999998</v>
      </c>
      <c r="I166" s="204" t="str">
        <f t="array" ref="I166">IF(ISBLANK(C166),"",IF(C166=MAX(IF(FarmUnit[1. Identifiant interne d’exploitation agricole*]=A166,FarmUnit[3. Superficie de l’unité agricole (ha)*])),"!","-"))</f>
        <v>!</v>
      </c>
      <c r="J166" s="165" t="str">
        <f ca="1">IFERROR(CONCATENATE(VLOOKUP(A166,GM_Table,12,FALSE)," ",(VLOOKUP(A166,GM_Table,13,FALSE))),"")</f>
        <v/>
      </c>
    </row>
    <row r="167" spans="1:10" ht="15" x14ac:dyDescent="0.2">
      <c r="A167" s="155" t="s">
        <v>1181</v>
      </c>
      <c r="B167" s="155" t="s">
        <v>1181</v>
      </c>
      <c r="C167" s="278">
        <v>4.09</v>
      </c>
      <c r="D167" s="186">
        <v>7.4040999999999997</v>
      </c>
      <c r="E167" s="186">
        <v>-7.2587999999999999</v>
      </c>
      <c r="F167" s="164" t="b">
        <f>IF(ISBLANK(FarmUnit[[#This Row],[1. Identifiant interne d’exploitation agricole*]]),"",IF(ISERROR(MATCH(FarmUnit[[#This Row],[1. Identifiant interne d’exploitation agricole*]],GroupMember[1. Identifiant interne d’exploitation agricole*],0)),FALSE,TRUE))</f>
        <v>1</v>
      </c>
      <c r="G167" s="203">
        <f t="shared" si="5"/>
        <v>7.4040999999999997</v>
      </c>
      <c r="H167" s="203">
        <f t="shared" si="6"/>
        <v>-7.2587999999999999</v>
      </c>
      <c r="I167" s="204" t="str">
        <f t="array" ref="I167">IF(ISBLANK(C167),"",IF(C167=MAX(IF(FarmUnit[1. Identifiant interne d’exploitation agricole*]=A167,FarmUnit[3. Superficie de l’unité agricole (ha)*])),"!","-"))</f>
        <v>!</v>
      </c>
      <c r="J167" s="165" t="str">
        <f ca="1">IFERROR(CONCATENATE(VLOOKUP(A167,GM_Table,12,FALSE)," ",(VLOOKUP(A167,GM_Table,13,FALSE))),"")</f>
        <v/>
      </c>
    </row>
    <row r="168" spans="1:10" ht="15" x14ac:dyDescent="0.2">
      <c r="A168" s="155" t="s">
        <v>1184</v>
      </c>
      <c r="B168" s="155" t="s">
        <v>1184</v>
      </c>
      <c r="C168" s="278">
        <v>3.22</v>
      </c>
      <c r="D168" s="186">
        <v>7.3947000000000003</v>
      </c>
      <c r="E168" s="186">
        <v>-7.2786999999999997</v>
      </c>
      <c r="F168" s="164" t="b">
        <f>IF(ISBLANK(FarmUnit[[#This Row],[1. Identifiant interne d’exploitation agricole*]]),"",IF(ISERROR(MATCH(FarmUnit[[#This Row],[1. Identifiant interne d’exploitation agricole*]],GroupMember[1. Identifiant interne d’exploitation agricole*],0)),FALSE,TRUE))</f>
        <v>1</v>
      </c>
      <c r="G168" s="203">
        <f t="shared" si="5"/>
        <v>7.3947000000000003</v>
      </c>
      <c r="H168" s="203">
        <f t="shared" si="6"/>
        <v>-7.2786999999999997</v>
      </c>
      <c r="I168" s="204" t="str">
        <f t="array" ref="I168">IF(ISBLANK(C168),"",IF(C168=MAX(IF(FarmUnit[1. Identifiant interne d’exploitation agricole*]=A168,FarmUnit[3. Superficie de l’unité agricole (ha)*])),"!","-"))</f>
        <v>!</v>
      </c>
      <c r="J168" s="165" t="str">
        <f ca="1">IFERROR(CONCATENATE(VLOOKUP(A168,GM_Table,12,FALSE)," ",(VLOOKUP(A168,GM_Table,13,FALSE))),"")</f>
        <v/>
      </c>
    </row>
    <row r="169" spans="1:10" ht="15" x14ac:dyDescent="0.2">
      <c r="A169" s="155" t="s">
        <v>1187</v>
      </c>
      <c r="B169" s="155" t="s">
        <v>1187</v>
      </c>
      <c r="C169" s="278">
        <v>4</v>
      </c>
      <c r="D169" s="186">
        <v>7.3564999999999996</v>
      </c>
      <c r="E169" s="186">
        <v>-7.2484999999999999</v>
      </c>
      <c r="F169" s="164" t="b">
        <f>IF(ISBLANK(FarmUnit[[#This Row],[1. Identifiant interne d’exploitation agricole*]]),"",IF(ISERROR(MATCH(FarmUnit[[#This Row],[1. Identifiant interne d’exploitation agricole*]],GroupMember[1. Identifiant interne d’exploitation agricole*],0)),FALSE,TRUE))</f>
        <v>1</v>
      </c>
      <c r="G169" s="203">
        <f t="shared" si="5"/>
        <v>7.3564999999999996</v>
      </c>
      <c r="H169" s="203">
        <f t="shared" si="6"/>
        <v>-7.2484999999999999</v>
      </c>
      <c r="I169" s="204" t="str">
        <f t="array" ref="I169">IF(ISBLANK(C169),"",IF(C169=MAX(IF(FarmUnit[1. Identifiant interne d’exploitation agricole*]=A169,FarmUnit[3. Superficie de l’unité agricole (ha)*])),"!","-"))</f>
        <v>!</v>
      </c>
      <c r="J169" s="165" t="str">
        <f ca="1">IFERROR(CONCATENATE(VLOOKUP(A169,GM_Table,12,FALSE)," ",(VLOOKUP(A169,GM_Table,13,FALSE))),"")</f>
        <v/>
      </c>
    </row>
    <row r="170" spans="1:10" ht="15" x14ac:dyDescent="0.2">
      <c r="A170" s="155" t="s">
        <v>1192</v>
      </c>
      <c r="B170" s="155" t="s">
        <v>1192</v>
      </c>
      <c r="C170" s="278">
        <v>2.5</v>
      </c>
      <c r="D170" s="186">
        <v>7.3586999999999998</v>
      </c>
      <c r="E170" s="186">
        <v>-7.2680999999999996</v>
      </c>
      <c r="F170" s="164" t="b">
        <f>IF(ISBLANK(FarmUnit[[#This Row],[1. Identifiant interne d’exploitation agricole*]]),"",IF(ISERROR(MATCH(FarmUnit[[#This Row],[1. Identifiant interne d’exploitation agricole*]],GroupMember[1. Identifiant interne d’exploitation agricole*],0)),FALSE,TRUE))</f>
        <v>1</v>
      </c>
      <c r="G170" s="203">
        <f t="shared" si="5"/>
        <v>7.3586999999999998</v>
      </c>
      <c r="H170" s="203">
        <f t="shared" si="6"/>
        <v>-7.2680999999999996</v>
      </c>
      <c r="I170" s="204" t="str">
        <f t="array" ref="I170">IF(ISBLANK(C170),"",IF(C170=MAX(IF(FarmUnit[1. Identifiant interne d’exploitation agricole*]=A170,FarmUnit[3. Superficie de l’unité agricole (ha)*])),"!","-"))</f>
        <v>!</v>
      </c>
      <c r="J170" s="165" t="str">
        <f ca="1">IFERROR(CONCATENATE(VLOOKUP(A170,GM_Table,12,FALSE)," ",(VLOOKUP(A170,GM_Table,13,FALSE))),"")</f>
        <v/>
      </c>
    </row>
    <row r="171" spans="1:10" ht="15" x14ac:dyDescent="0.2">
      <c r="A171" s="155" t="s">
        <v>1195</v>
      </c>
      <c r="B171" s="155" t="s">
        <v>1195</v>
      </c>
      <c r="C171" s="278">
        <v>3.2</v>
      </c>
      <c r="D171" s="186">
        <v>7.3872999999999998</v>
      </c>
      <c r="E171" s="186">
        <v>-7.2507999999999999</v>
      </c>
      <c r="F171" s="164" t="b">
        <f>IF(ISBLANK(FarmUnit[[#This Row],[1. Identifiant interne d’exploitation agricole*]]),"",IF(ISERROR(MATCH(FarmUnit[[#This Row],[1. Identifiant interne d’exploitation agricole*]],GroupMember[1. Identifiant interne d’exploitation agricole*],0)),FALSE,TRUE))</f>
        <v>1</v>
      </c>
      <c r="G171" s="203">
        <f t="shared" si="5"/>
        <v>7.3872999999999998</v>
      </c>
      <c r="H171" s="203">
        <f t="shared" si="6"/>
        <v>-7.2507999999999999</v>
      </c>
      <c r="I171" s="204" t="str">
        <f t="array" ref="I171">IF(ISBLANK(C171),"",IF(C171=MAX(IF(FarmUnit[1. Identifiant interne d’exploitation agricole*]=A171,FarmUnit[3. Superficie de l’unité agricole (ha)*])),"!","-"))</f>
        <v>!</v>
      </c>
      <c r="J171" s="165" t="str">
        <f ca="1">IFERROR(CONCATENATE(VLOOKUP(A171,GM_Table,12,FALSE)," ",(VLOOKUP(A171,GM_Table,13,FALSE))),"")</f>
        <v/>
      </c>
    </row>
    <row r="172" spans="1:10" ht="15" x14ac:dyDescent="0.2">
      <c r="A172" s="155" t="s">
        <v>1198</v>
      </c>
      <c r="B172" s="155" t="s">
        <v>1198</v>
      </c>
      <c r="C172" s="278">
        <v>3.44</v>
      </c>
      <c r="D172" s="186">
        <v>7.3601000000000001</v>
      </c>
      <c r="E172" s="186">
        <v>-7.2633000000000001</v>
      </c>
      <c r="F172" s="164" t="b">
        <f>IF(ISBLANK(FarmUnit[[#This Row],[1. Identifiant interne d’exploitation agricole*]]),"",IF(ISERROR(MATCH(FarmUnit[[#This Row],[1. Identifiant interne d’exploitation agricole*]],GroupMember[1. Identifiant interne d’exploitation agricole*],0)),FALSE,TRUE))</f>
        <v>1</v>
      </c>
      <c r="G172" s="203">
        <f t="shared" si="5"/>
        <v>7.3601000000000001</v>
      </c>
      <c r="H172" s="203">
        <f t="shared" si="6"/>
        <v>-7.2633000000000001</v>
      </c>
      <c r="I172" s="204" t="str">
        <f t="array" ref="I172">IF(ISBLANK(C172),"",IF(C172=MAX(IF(FarmUnit[1. Identifiant interne d’exploitation agricole*]=A172,FarmUnit[3. Superficie de l’unité agricole (ha)*])),"!","-"))</f>
        <v>!</v>
      </c>
      <c r="J172" s="165" t="str">
        <f ca="1">IFERROR(CONCATENATE(VLOOKUP(A172,GM_Table,12,FALSE)," ",(VLOOKUP(A172,GM_Table,13,FALSE))),"")</f>
        <v/>
      </c>
    </row>
    <row r="173" spans="1:10" ht="15" x14ac:dyDescent="0.2">
      <c r="A173" s="155" t="s">
        <v>1202</v>
      </c>
      <c r="B173" s="155" t="s">
        <v>1202</v>
      </c>
      <c r="C173" s="278">
        <v>4.0199999999999996</v>
      </c>
      <c r="D173" s="186">
        <v>7.3685999999999998</v>
      </c>
      <c r="E173" s="186">
        <v>-7.2264999999999997</v>
      </c>
      <c r="F173" s="164" t="b">
        <f>IF(ISBLANK(FarmUnit[[#This Row],[1. Identifiant interne d’exploitation agricole*]]),"",IF(ISERROR(MATCH(FarmUnit[[#This Row],[1. Identifiant interne d’exploitation agricole*]],GroupMember[1. Identifiant interne d’exploitation agricole*],0)),FALSE,TRUE))</f>
        <v>1</v>
      </c>
      <c r="G173" s="203">
        <f t="shared" si="5"/>
        <v>7.3685999999999998</v>
      </c>
      <c r="H173" s="203">
        <f t="shared" si="6"/>
        <v>-7.2264999999999997</v>
      </c>
      <c r="I173" s="204" t="str">
        <f t="array" ref="I173">IF(ISBLANK(C173),"",IF(C173=MAX(IF(FarmUnit[1. Identifiant interne d’exploitation agricole*]=A173,FarmUnit[3. Superficie de l’unité agricole (ha)*])),"!","-"))</f>
        <v>!</v>
      </c>
      <c r="J173" s="165" t="str">
        <f ca="1">IFERROR(CONCATENATE(VLOOKUP(A173,GM_Table,12,FALSE)," ",(VLOOKUP(A173,GM_Table,13,FALSE))),"")</f>
        <v/>
      </c>
    </row>
    <row r="174" spans="1:10" ht="15" x14ac:dyDescent="0.2">
      <c r="A174" s="155" t="s">
        <v>1203</v>
      </c>
      <c r="B174" s="155" t="s">
        <v>1203</v>
      </c>
      <c r="C174" s="280">
        <v>2.25</v>
      </c>
      <c r="D174" s="186">
        <v>7.3552</v>
      </c>
      <c r="E174" s="186">
        <v>-7.2367999999999997</v>
      </c>
      <c r="F174" s="164" t="b">
        <f>IF(ISBLANK(FarmUnit[[#This Row],[1. Identifiant interne d’exploitation agricole*]]),"",IF(ISERROR(MATCH(FarmUnit[[#This Row],[1. Identifiant interne d’exploitation agricole*]],GroupMember[1. Identifiant interne d’exploitation agricole*],0)),FALSE,TRUE))</f>
        <v>1</v>
      </c>
      <c r="G174" s="203">
        <f t="shared" si="5"/>
        <v>7.3552</v>
      </c>
      <c r="H174" s="203">
        <f t="shared" si="6"/>
        <v>-7.2367999999999997</v>
      </c>
      <c r="I174" s="204" t="str">
        <f t="array" ref="I174">IF(ISBLANK(C174),"",IF(C174=MAX(IF(FarmUnit[1. Identifiant interne d’exploitation agricole*]=A174,FarmUnit[3. Superficie de l’unité agricole (ha)*])),"!","-"))</f>
        <v>!</v>
      </c>
      <c r="J174" s="165" t="str">
        <f ca="1">IFERROR(CONCATENATE(VLOOKUP(A174,GM_Table,12,FALSE)," ",(VLOOKUP(A174,GM_Table,13,FALSE))),"")</f>
        <v/>
      </c>
    </row>
    <row r="175" spans="1:10" ht="15" x14ac:dyDescent="0.2">
      <c r="A175" s="155" t="s">
        <v>1205</v>
      </c>
      <c r="B175" s="155" t="s">
        <v>1205</v>
      </c>
      <c r="C175" s="280">
        <v>6.18</v>
      </c>
      <c r="D175" s="186">
        <v>7.3476999999999997</v>
      </c>
      <c r="E175" s="186">
        <v>-7.2465000000000002</v>
      </c>
      <c r="F175" s="164" t="b">
        <f>IF(ISBLANK(FarmUnit[[#This Row],[1. Identifiant interne d’exploitation agricole*]]),"",IF(ISERROR(MATCH(FarmUnit[[#This Row],[1. Identifiant interne d’exploitation agricole*]],GroupMember[1. Identifiant interne d’exploitation agricole*],0)),FALSE,TRUE))</f>
        <v>1</v>
      </c>
      <c r="G175" s="203">
        <f t="shared" si="5"/>
        <v>7.3476999999999997</v>
      </c>
      <c r="H175" s="203">
        <f t="shared" si="6"/>
        <v>-7.2465000000000002</v>
      </c>
      <c r="I175" s="204" t="str">
        <f t="array" ref="I175">IF(ISBLANK(C175),"",IF(C175=MAX(IF(FarmUnit[1. Identifiant interne d’exploitation agricole*]=A175,FarmUnit[3. Superficie de l’unité agricole (ha)*])),"!","-"))</f>
        <v>!</v>
      </c>
      <c r="J175" s="165" t="str">
        <f ca="1">IFERROR(CONCATENATE(VLOOKUP(A175,GM_Table,12,FALSE)," ",(VLOOKUP(A175,GM_Table,13,FALSE))),"")</f>
        <v/>
      </c>
    </row>
    <row r="176" spans="1:10" ht="15" x14ac:dyDescent="0.2">
      <c r="A176" s="155" t="s">
        <v>1208</v>
      </c>
      <c r="B176" s="155" t="s">
        <v>1208</v>
      </c>
      <c r="C176" s="280">
        <v>3.82</v>
      </c>
      <c r="D176" s="186">
        <v>7.3587999999999996</v>
      </c>
      <c r="E176" s="186">
        <v>-7.2491000000000003</v>
      </c>
      <c r="F176" s="164" t="b">
        <f>IF(ISBLANK(FarmUnit[[#This Row],[1. Identifiant interne d’exploitation agricole*]]),"",IF(ISERROR(MATCH(FarmUnit[[#This Row],[1. Identifiant interne d’exploitation agricole*]],GroupMember[1. Identifiant interne d’exploitation agricole*],0)),FALSE,TRUE))</f>
        <v>1</v>
      </c>
      <c r="G176" s="203">
        <f t="shared" si="5"/>
        <v>7.3587999999999996</v>
      </c>
      <c r="H176" s="203">
        <f t="shared" si="6"/>
        <v>-7.2491000000000003</v>
      </c>
      <c r="I176" s="204" t="str">
        <f t="array" ref="I176">IF(ISBLANK(C176),"",IF(C176=MAX(IF(FarmUnit[1. Identifiant interne d’exploitation agricole*]=A176,FarmUnit[3. Superficie de l’unité agricole (ha)*])),"!","-"))</f>
        <v>!</v>
      </c>
      <c r="J176" s="165" t="str">
        <f ca="1">IFERROR(CONCATENATE(VLOOKUP(A176,GM_Table,12,FALSE)," ",(VLOOKUP(A176,GM_Table,13,FALSE))),"")</f>
        <v/>
      </c>
    </row>
    <row r="177" spans="1:10" ht="15" x14ac:dyDescent="0.2">
      <c r="A177" s="155" t="s">
        <v>1211</v>
      </c>
      <c r="B177" s="155" t="s">
        <v>1211</v>
      </c>
      <c r="C177" s="280">
        <v>2.21</v>
      </c>
      <c r="D177" s="188">
        <v>7.7876000000000003</v>
      </c>
      <c r="E177" s="188">
        <v>-7.3066000000000004</v>
      </c>
      <c r="F177" s="164" t="b">
        <f>IF(ISBLANK(FarmUnit[[#This Row],[1. Identifiant interne d’exploitation agricole*]]),"",IF(ISERROR(MATCH(FarmUnit[[#This Row],[1. Identifiant interne d’exploitation agricole*]],GroupMember[1. Identifiant interne d’exploitation agricole*],0)),FALSE,TRUE))</f>
        <v>1</v>
      </c>
      <c r="G177" s="203">
        <f t="shared" si="5"/>
        <v>7.7876000000000003</v>
      </c>
      <c r="H177" s="203">
        <f t="shared" si="6"/>
        <v>-7.3066000000000004</v>
      </c>
      <c r="I177" s="204" t="str">
        <f t="array" ref="I177">IF(ISBLANK(C177),"",IF(C177=MAX(IF(FarmUnit[1. Identifiant interne d’exploitation agricole*]=A177,FarmUnit[3. Superficie de l’unité agricole (ha)*])),"!","-"))</f>
        <v>!</v>
      </c>
      <c r="J177" s="165" t="str">
        <f ca="1">IFERROR(CONCATENATE(VLOOKUP(A177,GM_Table,12,FALSE)," ",(VLOOKUP(A177,GM_Table,13,FALSE))),"")</f>
        <v/>
      </c>
    </row>
    <row r="178" spans="1:10" ht="15" x14ac:dyDescent="0.2">
      <c r="A178" s="155" t="s">
        <v>1215</v>
      </c>
      <c r="B178" s="155" t="s">
        <v>1215</v>
      </c>
      <c r="C178" s="280">
        <v>3</v>
      </c>
      <c r="D178" s="186">
        <v>7.3830999999999998</v>
      </c>
      <c r="E178" s="186">
        <v>-7.2431000000000001</v>
      </c>
      <c r="F178" s="164" t="b">
        <f>IF(ISBLANK(FarmUnit[[#This Row],[1. Identifiant interne d’exploitation agricole*]]),"",IF(ISERROR(MATCH(FarmUnit[[#This Row],[1. Identifiant interne d’exploitation agricole*]],GroupMember[1. Identifiant interne d’exploitation agricole*],0)),FALSE,TRUE))</f>
        <v>1</v>
      </c>
      <c r="G178" s="203">
        <f t="shared" si="5"/>
        <v>7.3830999999999998</v>
      </c>
      <c r="H178" s="203">
        <f t="shared" si="6"/>
        <v>-7.2431000000000001</v>
      </c>
      <c r="I178" s="204" t="str">
        <f t="array" ref="I178">IF(ISBLANK(C178),"",IF(C178=MAX(IF(FarmUnit[1. Identifiant interne d’exploitation agricole*]=A178,FarmUnit[3. Superficie de l’unité agricole (ha)*])),"!","-"))</f>
        <v>!</v>
      </c>
      <c r="J178" s="165" t="str">
        <f ca="1">IFERROR(CONCATENATE(VLOOKUP(A178,GM_Table,12,FALSE)," ",(VLOOKUP(A178,GM_Table,13,FALSE))),"")</f>
        <v/>
      </c>
    </row>
    <row r="179" spans="1:10" ht="15" x14ac:dyDescent="0.2">
      <c r="A179" s="155" t="s">
        <v>1218</v>
      </c>
      <c r="B179" s="155" t="s">
        <v>1218</v>
      </c>
      <c r="C179" s="280">
        <v>2.62</v>
      </c>
      <c r="D179" s="186">
        <v>7.3620999999999999</v>
      </c>
      <c r="E179" s="186">
        <v>-7.2470999999999997</v>
      </c>
      <c r="F179" s="164" t="b">
        <f>IF(ISBLANK(FarmUnit[[#This Row],[1. Identifiant interne d’exploitation agricole*]]),"",IF(ISERROR(MATCH(FarmUnit[[#This Row],[1. Identifiant interne d’exploitation agricole*]],GroupMember[1. Identifiant interne d’exploitation agricole*],0)),FALSE,TRUE))</f>
        <v>1</v>
      </c>
      <c r="G179" s="203">
        <f t="shared" ref="G179:G242" si="7">IF(D179=0,"",D179)</f>
        <v>7.3620999999999999</v>
      </c>
      <c r="H179" s="203">
        <f t="shared" ref="H179:H242" si="8">IF(E179=0,"",E179)</f>
        <v>-7.2470999999999997</v>
      </c>
      <c r="I179" s="204" t="str">
        <f t="array" ref="I179">IF(ISBLANK(C179),"",IF(C179=MAX(IF(FarmUnit[1. Identifiant interne d’exploitation agricole*]=A179,FarmUnit[3. Superficie de l’unité agricole (ha)*])),"!","-"))</f>
        <v>!</v>
      </c>
      <c r="J179" s="165" t="str">
        <f ca="1">IFERROR(CONCATENATE(VLOOKUP(A179,GM_Table,12,FALSE)," ",(VLOOKUP(A179,GM_Table,13,FALSE))),"")</f>
        <v/>
      </c>
    </row>
    <row r="180" spans="1:10" ht="15" x14ac:dyDescent="0.2">
      <c r="A180" s="155" t="s">
        <v>1220</v>
      </c>
      <c r="B180" s="155" t="s">
        <v>1220</v>
      </c>
      <c r="C180" s="280">
        <v>2.74</v>
      </c>
      <c r="D180" s="186">
        <v>7.3997999999999999</v>
      </c>
      <c r="E180" s="186">
        <v>-7.2435</v>
      </c>
      <c r="F180" s="164" t="b">
        <f>IF(ISBLANK(FarmUnit[[#This Row],[1. Identifiant interne d’exploitation agricole*]]),"",IF(ISERROR(MATCH(FarmUnit[[#This Row],[1. Identifiant interne d’exploitation agricole*]],GroupMember[1. Identifiant interne d’exploitation agricole*],0)),FALSE,TRUE))</f>
        <v>1</v>
      </c>
      <c r="G180" s="203">
        <f t="shared" si="7"/>
        <v>7.3997999999999999</v>
      </c>
      <c r="H180" s="203">
        <f t="shared" si="8"/>
        <v>-7.2435</v>
      </c>
      <c r="I180" s="204" t="str">
        <f t="array" ref="I180">IF(ISBLANK(C180),"",IF(C180=MAX(IF(FarmUnit[1. Identifiant interne d’exploitation agricole*]=A180,FarmUnit[3. Superficie de l’unité agricole (ha)*])),"!","-"))</f>
        <v>!</v>
      </c>
      <c r="J180" s="165" t="str">
        <f ca="1">IFERROR(CONCATENATE(VLOOKUP(A180,GM_Table,12,FALSE)," ",(VLOOKUP(A180,GM_Table,13,FALSE))),"")</f>
        <v/>
      </c>
    </row>
    <row r="181" spans="1:10" ht="15" x14ac:dyDescent="0.2">
      <c r="A181" s="155" t="s">
        <v>1222</v>
      </c>
      <c r="B181" s="155" t="s">
        <v>1222</v>
      </c>
      <c r="C181" s="280">
        <v>3</v>
      </c>
      <c r="D181" s="186">
        <v>7.3596000000000004</v>
      </c>
      <c r="E181" s="186">
        <v>-7.2445000000000004</v>
      </c>
      <c r="F181" s="164" t="b">
        <f>IF(ISBLANK(FarmUnit[[#This Row],[1. Identifiant interne d’exploitation agricole*]]),"",IF(ISERROR(MATCH(FarmUnit[[#This Row],[1. Identifiant interne d’exploitation agricole*]],GroupMember[1. Identifiant interne d’exploitation agricole*],0)),FALSE,TRUE))</f>
        <v>1</v>
      </c>
      <c r="G181" s="203">
        <f t="shared" si="7"/>
        <v>7.3596000000000004</v>
      </c>
      <c r="H181" s="203">
        <f t="shared" si="8"/>
        <v>-7.2445000000000004</v>
      </c>
      <c r="I181" s="204" t="str">
        <f t="array" ref="I181">IF(ISBLANK(C181),"",IF(C181=MAX(IF(FarmUnit[1. Identifiant interne d’exploitation agricole*]=A181,FarmUnit[3. Superficie de l’unité agricole (ha)*])),"!","-"))</f>
        <v>!</v>
      </c>
      <c r="J181" s="165" t="str">
        <f ca="1">IFERROR(CONCATENATE(VLOOKUP(A181,GM_Table,12,FALSE)," ",(VLOOKUP(A181,GM_Table,13,FALSE))),"")</f>
        <v/>
      </c>
    </row>
    <row r="182" spans="1:10" ht="15" x14ac:dyDescent="0.2">
      <c r="A182" s="155" t="s">
        <v>1223</v>
      </c>
      <c r="B182" s="155" t="s">
        <v>1223</v>
      </c>
      <c r="C182" s="280">
        <v>3</v>
      </c>
      <c r="D182" s="186">
        <v>7.3517999999999999</v>
      </c>
      <c r="E182" s="186">
        <v>-7.2496999999999998</v>
      </c>
      <c r="F182" s="164" t="b">
        <f>IF(ISBLANK(FarmUnit[[#This Row],[1. Identifiant interne d’exploitation agricole*]]),"",IF(ISERROR(MATCH(FarmUnit[[#This Row],[1. Identifiant interne d’exploitation agricole*]],GroupMember[1. Identifiant interne d’exploitation agricole*],0)),FALSE,TRUE))</f>
        <v>1</v>
      </c>
      <c r="G182" s="203">
        <f t="shared" si="7"/>
        <v>7.3517999999999999</v>
      </c>
      <c r="H182" s="203">
        <f t="shared" si="8"/>
        <v>-7.2496999999999998</v>
      </c>
      <c r="I182" s="204" t="str">
        <f t="array" ref="I182">IF(ISBLANK(C182),"",IF(C182=MAX(IF(FarmUnit[1. Identifiant interne d’exploitation agricole*]=A182,FarmUnit[3. Superficie de l’unité agricole (ha)*])),"!","-"))</f>
        <v>!</v>
      </c>
      <c r="J182" s="165" t="str">
        <f ca="1">IFERROR(CONCATENATE(VLOOKUP(A182,GM_Table,12,FALSE)," ",(VLOOKUP(A182,GM_Table,13,FALSE))),"")</f>
        <v/>
      </c>
    </row>
    <row r="183" spans="1:10" ht="15" x14ac:dyDescent="0.2">
      <c r="A183" s="155" t="s">
        <v>1224</v>
      </c>
      <c r="B183" s="155" t="s">
        <v>1224</v>
      </c>
      <c r="C183" s="280">
        <v>3.58</v>
      </c>
      <c r="D183" s="186">
        <v>7.3517999999999999</v>
      </c>
      <c r="E183" s="186">
        <v>-7.2487000000000004</v>
      </c>
      <c r="F183" s="164" t="b">
        <f>IF(ISBLANK(FarmUnit[[#This Row],[1. Identifiant interne d’exploitation agricole*]]),"",IF(ISERROR(MATCH(FarmUnit[[#This Row],[1. Identifiant interne d’exploitation agricole*]],GroupMember[1. Identifiant interne d’exploitation agricole*],0)),FALSE,TRUE))</f>
        <v>1</v>
      </c>
      <c r="G183" s="203">
        <f t="shared" si="7"/>
        <v>7.3517999999999999</v>
      </c>
      <c r="H183" s="203">
        <f t="shared" si="8"/>
        <v>-7.2487000000000004</v>
      </c>
      <c r="I183" s="204" t="str">
        <f t="array" ref="I183">IF(ISBLANK(C183),"",IF(C183=MAX(IF(FarmUnit[1. Identifiant interne d’exploitation agricole*]=A183,FarmUnit[3. Superficie de l’unité agricole (ha)*])),"!","-"))</f>
        <v>!</v>
      </c>
      <c r="J183" s="165" t="str">
        <f ca="1">IFERROR(CONCATENATE(VLOOKUP(A183,GM_Table,12,FALSE)," ",(VLOOKUP(A183,GM_Table,13,FALSE))),"")</f>
        <v/>
      </c>
    </row>
    <row r="184" spans="1:10" ht="15" x14ac:dyDescent="0.2">
      <c r="A184" s="155" t="s">
        <v>1226</v>
      </c>
      <c r="B184" s="155" t="s">
        <v>1226</v>
      </c>
      <c r="C184" s="280">
        <v>3.93</v>
      </c>
      <c r="D184" s="189">
        <v>7.3583999999999996</v>
      </c>
      <c r="E184" s="189">
        <v>-7.2477</v>
      </c>
      <c r="F184" s="164" t="b">
        <f>IF(ISBLANK(FarmUnit[[#This Row],[1. Identifiant interne d’exploitation agricole*]]),"",IF(ISERROR(MATCH(FarmUnit[[#This Row],[1. Identifiant interne d’exploitation agricole*]],GroupMember[1. Identifiant interne d’exploitation agricole*],0)),FALSE,TRUE))</f>
        <v>1</v>
      </c>
      <c r="G184" s="203">
        <f t="shared" si="7"/>
        <v>7.3583999999999996</v>
      </c>
      <c r="H184" s="203">
        <f t="shared" si="8"/>
        <v>-7.2477</v>
      </c>
      <c r="I184" s="204" t="str">
        <f t="array" ref="I184">IF(ISBLANK(C184),"",IF(C184=MAX(IF(FarmUnit[1. Identifiant interne d’exploitation agricole*]=A184,FarmUnit[3. Superficie de l’unité agricole (ha)*])),"!","-"))</f>
        <v>!</v>
      </c>
      <c r="J184" s="165" t="str">
        <f ca="1">IFERROR(CONCATENATE(VLOOKUP(A184,GM_Table,12,FALSE)," ",(VLOOKUP(A184,GM_Table,13,FALSE))),"")</f>
        <v/>
      </c>
    </row>
    <row r="185" spans="1:10" ht="15" x14ac:dyDescent="0.2">
      <c r="A185" s="155" t="s">
        <v>1229</v>
      </c>
      <c r="B185" s="155" t="s">
        <v>1229</v>
      </c>
      <c r="C185" s="280">
        <v>4.32</v>
      </c>
      <c r="D185" s="186">
        <v>7.3451000000000004</v>
      </c>
      <c r="E185" s="186">
        <v>-7.2491000000000003</v>
      </c>
      <c r="F185" s="164" t="b">
        <f>IF(ISBLANK(FarmUnit[[#This Row],[1. Identifiant interne d’exploitation agricole*]]),"",IF(ISERROR(MATCH(FarmUnit[[#This Row],[1. Identifiant interne d’exploitation agricole*]],GroupMember[1. Identifiant interne d’exploitation agricole*],0)),FALSE,TRUE))</f>
        <v>1</v>
      </c>
      <c r="G185" s="203">
        <f t="shared" si="7"/>
        <v>7.3451000000000004</v>
      </c>
      <c r="H185" s="203">
        <f t="shared" si="8"/>
        <v>-7.2491000000000003</v>
      </c>
      <c r="I185" s="204" t="str">
        <f t="array" ref="I185">IF(ISBLANK(C185),"",IF(C185=MAX(IF(FarmUnit[1. Identifiant interne d’exploitation agricole*]=A185,FarmUnit[3. Superficie de l’unité agricole (ha)*])),"!","-"))</f>
        <v>!</v>
      </c>
      <c r="J185" s="165" t="str">
        <f ca="1">IFERROR(CONCATENATE(VLOOKUP(A185,GM_Table,12,FALSE)," ",(VLOOKUP(A185,GM_Table,13,FALSE))),"")</f>
        <v/>
      </c>
    </row>
    <row r="186" spans="1:10" ht="15" x14ac:dyDescent="0.2">
      <c r="A186" s="155" t="s">
        <v>1231</v>
      </c>
      <c r="B186" s="155" t="s">
        <v>1231</v>
      </c>
      <c r="C186" s="280">
        <v>3.6</v>
      </c>
      <c r="D186" s="189">
        <v>7.4032</v>
      </c>
      <c r="E186" s="189">
        <v>-7.2450999999999999</v>
      </c>
      <c r="F186" s="164" t="b">
        <f>IF(ISBLANK(FarmUnit[[#This Row],[1. Identifiant interne d’exploitation agricole*]]),"",IF(ISERROR(MATCH(FarmUnit[[#This Row],[1. Identifiant interne d’exploitation agricole*]],GroupMember[1. Identifiant interne d’exploitation agricole*],0)),FALSE,TRUE))</f>
        <v>1</v>
      </c>
      <c r="G186" s="203">
        <f t="shared" si="7"/>
        <v>7.4032</v>
      </c>
      <c r="H186" s="203">
        <f t="shared" si="8"/>
        <v>-7.2450999999999999</v>
      </c>
      <c r="I186" s="204" t="str">
        <f t="array" ref="I186">IF(ISBLANK(C186),"",IF(C186=MAX(IF(FarmUnit[1. Identifiant interne d’exploitation agricole*]=A186,FarmUnit[3. Superficie de l’unité agricole (ha)*])),"!","-"))</f>
        <v>!</v>
      </c>
      <c r="J186" s="165" t="str">
        <f ca="1">IFERROR(CONCATENATE(VLOOKUP(A186,GM_Table,12,FALSE)," ",(VLOOKUP(A186,GM_Table,13,FALSE))),"")</f>
        <v/>
      </c>
    </row>
    <row r="187" spans="1:10" ht="15" x14ac:dyDescent="0.2">
      <c r="A187" s="155" t="s">
        <v>1233</v>
      </c>
      <c r="B187" s="155" t="s">
        <v>1233</v>
      </c>
      <c r="C187" s="280">
        <v>4.66</v>
      </c>
      <c r="D187" s="186">
        <v>7.3594999999999997</v>
      </c>
      <c r="E187" s="186">
        <v>-7.2442000000000002</v>
      </c>
      <c r="F187" s="164" t="b">
        <f>IF(ISBLANK(FarmUnit[[#This Row],[1. Identifiant interne d’exploitation agricole*]]),"",IF(ISERROR(MATCH(FarmUnit[[#This Row],[1. Identifiant interne d’exploitation agricole*]],GroupMember[1. Identifiant interne d’exploitation agricole*],0)),FALSE,TRUE))</f>
        <v>1</v>
      </c>
      <c r="G187" s="203">
        <f t="shared" si="7"/>
        <v>7.3594999999999997</v>
      </c>
      <c r="H187" s="203">
        <f t="shared" si="8"/>
        <v>-7.2442000000000002</v>
      </c>
      <c r="I187" s="204" t="str">
        <f t="array" ref="I187">IF(ISBLANK(C187),"",IF(C187=MAX(IF(FarmUnit[1. Identifiant interne d’exploitation agricole*]=A187,FarmUnit[3. Superficie de l’unité agricole (ha)*])),"!","-"))</f>
        <v>!</v>
      </c>
      <c r="J187" s="165" t="str">
        <f ca="1">IFERROR(CONCATENATE(VLOOKUP(A187,GM_Table,12,FALSE)," ",(VLOOKUP(A187,GM_Table,13,FALSE))),"")</f>
        <v/>
      </c>
    </row>
    <row r="188" spans="1:10" ht="15" x14ac:dyDescent="0.2">
      <c r="A188" s="155" t="s">
        <v>1236</v>
      </c>
      <c r="B188" s="155" t="s">
        <v>1236</v>
      </c>
      <c r="C188" s="280">
        <v>3.63</v>
      </c>
      <c r="D188" s="186">
        <v>7.3019999999999996</v>
      </c>
      <c r="E188" s="186">
        <v>-7.2426000000000004</v>
      </c>
      <c r="F188" s="164" t="b">
        <f>IF(ISBLANK(FarmUnit[[#This Row],[1. Identifiant interne d’exploitation agricole*]]),"",IF(ISERROR(MATCH(FarmUnit[[#This Row],[1. Identifiant interne d’exploitation agricole*]],GroupMember[1. Identifiant interne d’exploitation agricole*],0)),FALSE,TRUE))</f>
        <v>1</v>
      </c>
      <c r="G188" s="203">
        <f t="shared" si="7"/>
        <v>7.3019999999999996</v>
      </c>
      <c r="H188" s="203">
        <f t="shared" si="8"/>
        <v>-7.2426000000000004</v>
      </c>
      <c r="I188" s="204" t="str">
        <f t="array" ref="I188">IF(ISBLANK(C188),"",IF(C188=MAX(IF(FarmUnit[1. Identifiant interne d’exploitation agricole*]=A188,FarmUnit[3. Superficie de l’unité agricole (ha)*])),"!","-"))</f>
        <v>!</v>
      </c>
      <c r="J188" s="165" t="str">
        <f ca="1">IFERROR(CONCATENATE(VLOOKUP(A188,GM_Table,12,FALSE)," ",(VLOOKUP(A188,GM_Table,13,FALSE))),"")</f>
        <v/>
      </c>
    </row>
    <row r="189" spans="1:10" ht="15" x14ac:dyDescent="0.2">
      <c r="A189" s="155" t="s">
        <v>1240</v>
      </c>
      <c r="B189" s="155" t="s">
        <v>1240</v>
      </c>
      <c r="C189" s="280">
        <v>3.61</v>
      </c>
      <c r="D189" s="186">
        <v>7.3068</v>
      </c>
      <c r="E189" s="186">
        <v>-7.2450999999999999</v>
      </c>
      <c r="F189" s="164" t="b">
        <f>IF(ISBLANK(FarmUnit[[#This Row],[1. Identifiant interne d’exploitation agricole*]]),"",IF(ISERROR(MATCH(FarmUnit[[#This Row],[1. Identifiant interne d’exploitation agricole*]],GroupMember[1. Identifiant interne d’exploitation agricole*],0)),FALSE,TRUE))</f>
        <v>1</v>
      </c>
      <c r="G189" s="203">
        <f t="shared" si="7"/>
        <v>7.3068</v>
      </c>
      <c r="H189" s="203">
        <f t="shared" si="8"/>
        <v>-7.2450999999999999</v>
      </c>
      <c r="I189" s="204" t="str">
        <f t="array" ref="I189">IF(ISBLANK(C189),"",IF(C189=MAX(IF(FarmUnit[1. Identifiant interne d’exploitation agricole*]=A189,FarmUnit[3. Superficie de l’unité agricole (ha)*])),"!","-"))</f>
        <v>!</v>
      </c>
      <c r="J189" s="165" t="str">
        <f ca="1">IFERROR(CONCATENATE(VLOOKUP(A189,GM_Table,12,FALSE)," ",(VLOOKUP(A189,GM_Table,13,FALSE))),"")</f>
        <v/>
      </c>
    </row>
    <row r="190" spans="1:10" ht="15" x14ac:dyDescent="0.2">
      <c r="A190" s="155" t="s">
        <v>1243</v>
      </c>
      <c r="B190" s="155" t="s">
        <v>1243</v>
      </c>
      <c r="C190" s="280">
        <v>5.56</v>
      </c>
      <c r="D190" s="186">
        <v>7.3042999999999996</v>
      </c>
      <c r="E190" s="186">
        <v>-7.2453000000000003</v>
      </c>
      <c r="F190" s="164" t="b">
        <f>IF(ISBLANK(FarmUnit[[#This Row],[1. Identifiant interne d’exploitation agricole*]]),"",IF(ISERROR(MATCH(FarmUnit[[#This Row],[1. Identifiant interne d’exploitation agricole*]],GroupMember[1. Identifiant interne d’exploitation agricole*],0)),FALSE,TRUE))</f>
        <v>1</v>
      </c>
      <c r="G190" s="203">
        <f t="shared" si="7"/>
        <v>7.3042999999999996</v>
      </c>
      <c r="H190" s="203">
        <f t="shared" si="8"/>
        <v>-7.2453000000000003</v>
      </c>
      <c r="I190" s="204" t="str">
        <f t="array" ref="I190">IF(ISBLANK(C190),"",IF(C190=MAX(IF(FarmUnit[1. Identifiant interne d’exploitation agricole*]=A190,FarmUnit[3. Superficie de l’unité agricole (ha)*])),"!","-"))</f>
        <v>!</v>
      </c>
      <c r="J190" s="165" t="str">
        <f ca="1">IFERROR(CONCATENATE(VLOOKUP(A190,GM_Table,12,FALSE)," ",(VLOOKUP(A190,GM_Table,13,FALSE))),"")</f>
        <v/>
      </c>
    </row>
    <row r="191" spans="1:10" ht="15" x14ac:dyDescent="0.2">
      <c r="A191" s="155" t="s">
        <v>1245</v>
      </c>
      <c r="B191" s="155" t="s">
        <v>1245</v>
      </c>
      <c r="C191" s="280">
        <v>3.04</v>
      </c>
      <c r="D191" s="189">
        <v>7.3589000000000002</v>
      </c>
      <c r="E191" s="189">
        <v>-7.2129000000000003</v>
      </c>
      <c r="F191" s="164" t="b">
        <f>IF(ISBLANK(FarmUnit[[#This Row],[1. Identifiant interne d’exploitation agricole*]]),"",IF(ISERROR(MATCH(FarmUnit[[#This Row],[1. Identifiant interne d’exploitation agricole*]],GroupMember[1. Identifiant interne d’exploitation agricole*],0)),FALSE,TRUE))</f>
        <v>1</v>
      </c>
      <c r="G191" s="203">
        <f t="shared" si="7"/>
        <v>7.3589000000000002</v>
      </c>
      <c r="H191" s="203">
        <f t="shared" si="8"/>
        <v>-7.2129000000000003</v>
      </c>
      <c r="I191" s="204" t="str">
        <f t="array" ref="I191">IF(ISBLANK(C191),"",IF(C191=MAX(IF(FarmUnit[1. Identifiant interne d’exploitation agricole*]=A191,FarmUnit[3. Superficie de l’unité agricole (ha)*])),"!","-"))</f>
        <v>!</v>
      </c>
      <c r="J191" s="165" t="str">
        <f ca="1">IFERROR(CONCATENATE(VLOOKUP(A191,GM_Table,12,FALSE)," ",(VLOOKUP(A191,GM_Table,13,FALSE))),"")</f>
        <v/>
      </c>
    </row>
    <row r="192" spans="1:10" ht="15" x14ac:dyDescent="0.2">
      <c r="A192" s="155" t="s">
        <v>1247</v>
      </c>
      <c r="B192" s="155" t="s">
        <v>1247</v>
      </c>
      <c r="C192" s="278">
        <v>2.34</v>
      </c>
      <c r="D192" s="186">
        <v>7.3030999999999997</v>
      </c>
      <c r="E192" s="186">
        <v>-7.2370999999999999</v>
      </c>
      <c r="F192" s="164" t="b">
        <f>IF(ISBLANK(FarmUnit[[#This Row],[1. Identifiant interne d’exploitation agricole*]]),"",IF(ISERROR(MATCH(FarmUnit[[#This Row],[1. Identifiant interne d’exploitation agricole*]],GroupMember[1. Identifiant interne d’exploitation agricole*],0)),FALSE,TRUE))</f>
        <v>1</v>
      </c>
      <c r="G192" s="203">
        <f t="shared" si="7"/>
        <v>7.3030999999999997</v>
      </c>
      <c r="H192" s="203">
        <f t="shared" si="8"/>
        <v>-7.2370999999999999</v>
      </c>
      <c r="I192" s="204" t="str">
        <f t="array" ref="I192">IF(ISBLANK(C192),"",IF(C192=MAX(IF(FarmUnit[1. Identifiant interne d’exploitation agricole*]=A192,FarmUnit[3. Superficie de l’unité agricole (ha)*])),"!","-"))</f>
        <v>!</v>
      </c>
      <c r="J192" s="165" t="str">
        <f ca="1">IFERROR(CONCATENATE(VLOOKUP(A192,GM_Table,12,FALSE)," ",(VLOOKUP(A192,GM_Table,13,FALSE))),"")</f>
        <v/>
      </c>
    </row>
    <row r="193" spans="1:10" ht="15" x14ac:dyDescent="0.2">
      <c r="A193" s="155" t="s">
        <v>1250</v>
      </c>
      <c r="B193" s="155" t="s">
        <v>1250</v>
      </c>
      <c r="C193" s="278">
        <v>4.12</v>
      </c>
      <c r="D193" s="186">
        <v>7.3228</v>
      </c>
      <c r="E193" s="186">
        <v>-7.2563000000000004</v>
      </c>
      <c r="F193" s="164" t="b">
        <f>IF(ISBLANK(FarmUnit[[#This Row],[1. Identifiant interne d’exploitation agricole*]]),"",IF(ISERROR(MATCH(FarmUnit[[#This Row],[1. Identifiant interne d’exploitation agricole*]],GroupMember[1. Identifiant interne d’exploitation agricole*],0)),FALSE,TRUE))</f>
        <v>1</v>
      </c>
      <c r="G193" s="203">
        <f t="shared" si="7"/>
        <v>7.3228</v>
      </c>
      <c r="H193" s="203">
        <f t="shared" si="8"/>
        <v>-7.2563000000000004</v>
      </c>
      <c r="I193" s="204" t="str">
        <f t="array" ref="I193">IF(ISBLANK(C193),"",IF(C193=MAX(IF(FarmUnit[1. Identifiant interne d’exploitation agricole*]=A193,FarmUnit[3. Superficie de l’unité agricole (ha)*])),"!","-"))</f>
        <v>!</v>
      </c>
      <c r="J193" s="165" t="str">
        <f ca="1">IFERROR(CONCATENATE(VLOOKUP(A193,GM_Table,12,FALSE)," ",(VLOOKUP(A193,GM_Table,13,FALSE))),"")</f>
        <v/>
      </c>
    </row>
    <row r="194" spans="1:10" ht="15" x14ac:dyDescent="0.2">
      <c r="A194" s="155" t="s">
        <v>1253</v>
      </c>
      <c r="B194" s="155" t="s">
        <v>1253</v>
      </c>
      <c r="C194" s="278">
        <v>4.7300000000000004</v>
      </c>
      <c r="D194" s="186">
        <v>7.3166000000000002</v>
      </c>
      <c r="E194" s="186">
        <v>-7.2521000000000004</v>
      </c>
      <c r="F194" s="164" t="b">
        <f>IF(ISBLANK(FarmUnit[[#This Row],[1. Identifiant interne d’exploitation agricole*]]),"",IF(ISERROR(MATCH(FarmUnit[[#This Row],[1. Identifiant interne d’exploitation agricole*]],GroupMember[1. Identifiant interne d’exploitation agricole*],0)),FALSE,TRUE))</f>
        <v>1</v>
      </c>
      <c r="G194" s="203">
        <f t="shared" si="7"/>
        <v>7.3166000000000002</v>
      </c>
      <c r="H194" s="203">
        <f t="shared" si="8"/>
        <v>-7.2521000000000004</v>
      </c>
      <c r="I194" s="204" t="str">
        <f t="array" ref="I194">IF(ISBLANK(C194),"",IF(C194=MAX(IF(FarmUnit[1. Identifiant interne d’exploitation agricole*]=A194,FarmUnit[3. Superficie de l’unité agricole (ha)*])),"!","-"))</f>
        <v>!</v>
      </c>
      <c r="J194" s="165" t="str">
        <f ca="1">IFERROR(CONCATENATE(VLOOKUP(A194,GM_Table,12,FALSE)," ",(VLOOKUP(A194,GM_Table,13,FALSE))),"")</f>
        <v/>
      </c>
    </row>
    <row r="195" spans="1:10" ht="15" x14ac:dyDescent="0.2">
      <c r="A195" s="155" t="s">
        <v>1256</v>
      </c>
      <c r="B195" s="155" t="s">
        <v>1256</v>
      </c>
      <c r="C195" s="278">
        <v>5.46</v>
      </c>
      <c r="D195" s="186">
        <v>7.3057999999999996</v>
      </c>
      <c r="E195" s="186">
        <v>-7.2441000000000004</v>
      </c>
      <c r="F195" s="164" t="b">
        <f>IF(ISBLANK(FarmUnit[[#This Row],[1. Identifiant interne d’exploitation agricole*]]),"",IF(ISERROR(MATCH(FarmUnit[[#This Row],[1. Identifiant interne d’exploitation agricole*]],GroupMember[1. Identifiant interne d’exploitation agricole*],0)),FALSE,TRUE))</f>
        <v>1</v>
      </c>
      <c r="G195" s="203">
        <f t="shared" si="7"/>
        <v>7.3057999999999996</v>
      </c>
      <c r="H195" s="203">
        <f t="shared" si="8"/>
        <v>-7.2441000000000004</v>
      </c>
      <c r="I195" s="204" t="str">
        <f t="array" ref="I195">IF(ISBLANK(C195),"",IF(C195=MAX(IF(FarmUnit[1. Identifiant interne d’exploitation agricole*]=A195,FarmUnit[3. Superficie de l’unité agricole (ha)*])),"!","-"))</f>
        <v>!</v>
      </c>
      <c r="J195" s="165" t="str">
        <f ca="1">IFERROR(CONCATENATE(VLOOKUP(A195,GM_Table,12,FALSE)," ",(VLOOKUP(A195,GM_Table,13,FALSE))),"")</f>
        <v/>
      </c>
    </row>
    <row r="196" spans="1:10" ht="15" x14ac:dyDescent="0.2">
      <c r="A196" s="155" t="s">
        <v>1260</v>
      </c>
      <c r="B196" s="155" t="s">
        <v>1260</v>
      </c>
      <c r="C196" s="278">
        <v>4.57</v>
      </c>
      <c r="D196" s="186">
        <v>7.3086000000000002</v>
      </c>
      <c r="E196" s="186">
        <v>-7.2392000000000003</v>
      </c>
      <c r="F196" s="164" t="b">
        <f>IF(ISBLANK(FarmUnit[[#This Row],[1. Identifiant interne d’exploitation agricole*]]),"",IF(ISERROR(MATCH(FarmUnit[[#This Row],[1. Identifiant interne d’exploitation agricole*]],GroupMember[1. Identifiant interne d’exploitation agricole*],0)),FALSE,TRUE))</f>
        <v>1</v>
      </c>
      <c r="G196" s="203">
        <f t="shared" si="7"/>
        <v>7.3086000000000002</v>
      </c>
      <c r="H196" s="203">
        <f t="shared" si="8"/>
        <v>-7.2392000000000003</v>
      </c>
      <c r="I196" s="204" t="str">
        <f t="array" ref="I196">IF(ISBLANK(C196),"",IF(C196=MAX(IF(FarmUnit[1. Identifiant interne d’exploitation agricole*]=A196,FarmUnit[3. Superficie de l’unité agricole (ha)*])),"!","-"))</f>
        <v>!</v>
      </c>
      <c r="J196" s="165" t="str">
        <f ca="1">IFERROR(CONCATENATE(VLOOKUP(A196,GM_Table,12,FALSE)," ",(VLOOKUP(A196,GM_Table,13,FALSE))),"")</f>
        <v/>
      </c>
    </row>
    <row r="197" spans="1:10" ht="15" x14ac:dyDescent="0.2">
      <c r="A197" s="155" t="s">
        <v>1262</v>
      </c>
      <c r="B197" s="155" t="s">
        <v>1262</v>
      </c>
      <c r="C197" s="278">
        <v>2.94</v>
      </c>
      <c r="D197" s="186">
        <v>7.3075999999999999</v>
      </c>
      <c r="E197" s="186">
        <v>-7.2675999999999998</v>
      </c>
      <c r="F197" s="164" t="b">
        <f>IF(ISBLANK(FarmUnit[[#This Row],[1. Identifiant interne d’exploitation agricole*]]),"",IF(ISERROR(MATCH(FarmUnit[[#This Row],[1. Identifiant interne d’exploitation agricole*]],GroupMember[1. Identifiant interne d’exploitation agricole*],0)),FALSE,TRUE))</f>
        <v>1</v>
      </c>
      <c r="G197" s="203">
        <f t="shared" si="7"/>
        <v>7.3075999999999999</v>
      </c>
      <c r="H197" s="203">
        <f t="shared" si="8"/>
        <v>-7.2675999999999998</v>
      </c>
      <c r="I197" s="204" t="str">
        <f t="array" ref="I197">IF(ISBLANK(C197),"",IF(C197=MAX(IF(FarmUnit[1. Identifiant interne d’exploitation agricole*]=A197,FarmUnit[3. Superficie de l’unité agricole (ha)*])),"!","-"))</f>
        <v>!</v>
      </c>
      <c r="J197" s="165" t="str">
        <f ca="1">IFERROR(CONCATENATE(VLOOKUP(A197,GM_Table,12,FALSE)," ",(VLOOKUP(A197,GM_Table,13,FALSE))),"")</f>
        <v/>
      </c>
    </row>
    <row r="198" spans="1:10" ht="15" x14ac:dyDescent="0.2">
      <c r="A198" s="155" t="s">
        <v>1264</v>
      </c>
      <c r="B198" s="155" t="s">
        <v>1264</v>
      </c>
      <c r="C198" s="278">
        <v>3.11</v>
      </c>
      <c r="D198" s="186">
        <v>7.3071000000000002</v>
      </c>
      <c r="E198" s="186">
        <v>-7.2405999999999997</v>
      </c>
      <c r="F198" s="164" t="b">
        <f>IF(ISBLANK(FarmUnit[[#This Row],[1. Identifiant interne d’exploitation agricole*]]),"",IF(ISERROR(MATCH(FarmUnit[[#This Row],[1. Identifiant interne d’exploitation agricole*]],GroupMember[1. Identifiant interne d’exploitation agricole*],0)),FALSE,TRUE))</f>
        <v>1</v>
      </c>
      <c r="G198" s="203">
        <f t="shared" si="7"/>
        <v>7.3071000000000002</v>
      </c>
      <c r="H198" s="203">
        <f t="shared" si="8"/>
        <v>-7.2405999999999997</v>
      </c>
      <c r="I198" s="204" t="str">
        <f t="array" ref="I198">IF(ISBLANK(C198),"",IF(C198=MAX(IF(FarmUnit[1. Identifiant interne d’exploitation agricole*]=A198,FarmUnit[3. Superficie de l’unité agricole (ha)*])),"!","-"))</f>
        <v>!</v>
      </c>
      <c r="J198" s="165" t="str">
        <f ca="1">IFERROR(CONCATENATE(VLOOKUP(A198,GM_Table,12,FALSE)," ",(VLOOKUP(A198,GM_Table,13,FALSE))),"")</f>
        <v/>
      </c>
    </row>
    <row r="199" spans="1:10" ht="15" x14ac:dyDescent="0.2">
      <c r="A199" s="155" t="s">
        <v>1266</v>
      </c>
      <c r="B199" s="155" t="s">
        <v>1266</v>
      </c>
      <c r="C199" s="278">
        <v>2.76</v>
      </c>
      <c r="D199" s="186">
        <v>7.2964000000000002</v>
      </c>
      <c r="E199" s="186">
        <v>-7.2449000000000003</v>
      </c>
      <c r="F199" s="164" t="b">
        <f>IF(ISBLANK(FarmUnit[[#This Row],[1. Identifiant interne d’exploitation agricole*]]),"",IF(ISERROR(MATCH(FarmUnit[[#This Row],[1. Identifiant interne d’exploitation agricole*]],GroupMember[1. Identifiant interne d’exploitation agricole*],0)),FALSE,TRUE))</f>
        <v>1</v>
      </c>
      <c r="G199" s="203">
        <f t="shared" si="7"/>
        <v>7.2964000000000002</v>
      </c>
      <c r="H199" s="203">
        <f t="shared" si="8"/>
        <v>-7.2449000000000003</v>
      </c>
      <c r="I199" s="204" t="str">
        <f t="array" ref="I199">IF(ISBLANK(C199),"",IF(C199=MAX(IF(FarmUnit[1. Identifiant interne d’exploitation agricole*]=A199,FarmUnit[3. Superficie de l’unité agricole (ha)*])),"!","-"))</f>
        <v>!</v>
      </c>
      <c r="J199" s="165" t="str">
        <f ca="1">IFERROR(CONCATENATE(VLOOKUP(A199,GM_Table,12,FALSE)," ",(VLOOKUP(A199,GM_Table,13,FALSE))),"")</f>
        <v/>
      </c>
    </row>
    <row r="200" spans="1:10" ht="15" x14ac:dyDescent="0.2">
      <c r="A200" s="155" t="s">
        <v>1269</v>
      </c>
      <c r="B200" s="155" t="s">
        <v>1269</v>
      </c>
      <c r="C200" s="278">
        <v>2.92</v>
      </c>
      <c r="D200" s="186">
        <v>7.2971000000000004</v>
      </c>
      <c r="E200" s="186">
        <v>-7.2412000000000001</v>
      </c>
      <c r="F200" s="164" t="b">
        <f>IF(ISBLANK(FarmUnit[[#This Row],[1. Identifiant interne d’exploitation agricole*]]),"",IF(ISERROR(MATCH(FarmUnit[[#This Row],[1. Identifiant interne d’exploitation agricole*]],GroupMember[1. Identifiant interne d’exploitation agricole*],0)),FALSE,TRUE))</f>
        <v>1</v>
      </c>
      <c r="G200" s="203">
        <f t="shared" si="7"/>
        <v>7.2971000000000004</v>
      </c>
      <c r="H200" s="203">
        <f t="shared" si="8"/>
        <v>-7.2412000000000001</v>
      </c>
      <c r="I200" s="204" t="str">
        <f t="array" ref="I200">IF(ISBLANK(C200),"",IF(C200=MAX(IF(FarmUnit[1. Identifiant interne d’exploitation agricole*]=A200,FarmUnit[3. Superficie de l’unité agricole (ha)*])),"!","-"))</f>
        <v>!</v>
      </c>
      <c r="J200" s="165" t="str">
        <f ca="1">IFERROR(CONCATENATE(VLOOKUP(A200,GM_Table,12,FALSE)," ",(VLOOKUP(A200,GM_Table,13,FALSE))),"")</f>
        <v/>
      </c>
    </row>
    <row r="201" spans="1:10" ht="15" x14ac:dyDescent="0.2">
      <c r="A201" s="155" t="s">
        <v>1271</v>
      </c>
      <c r="B201" s="155" t="s">
        <v>1271</v>
      </c>
      <c r="C201" s="278">
        <v>3.08</v>
      </c>
      <c r="D201" s="186">
        <v>7.3114999999999997</v>
      </c>
      <c r="E201" s="186">
        <v>-7.2293000000000003</v>
      </c>
      <c r="F201" s="164" t="b">
        <f>IF(ISBLANK(FarmUnit[[#This Row],[1. Identifiant interne d’exploitation agricole*]]),"",IF(ISERROR(MATCH(FarmUnit[[#This Row],[1. Identifiant interne d’exploitation agricole*]],GroupMember[1. Identifiant interne d’exploitation agricole*],0)),FALSE,TRUE))</f>
        <v>1</v>
      </c>
      <c r="G201" s="203">
        <f t="shared" si="7"/>
        <v>7.3114999999999997</v>
      </c>
      <c r="H201" s="203">
        <f t="shared" si="8"/>
        <v>-7.2293000000000003</v>
      </c>
      <c r="I201" s="204" t="str">
        <f t="array" ref="I201">IF(ISBLANK(C201),"",IF(C201=MAX(IF(FarmUnit[1. Identifiant interne d’exploitation agricole*]=A201,FarmUnit[3. Superficie de l’unité agricole (ha)*])),"!","-"))</f>
        <v>!</v>
      </c>
      <c r="J201" s="165" t="str">
        <f ca="1">IFERROR(CONCATENATE(VLOOKUP(A201,GM_Table,12,FALSE)," ",(VLOOKUP(A201,GM_Table,13,FALSE))),"")</f>
        <v/>
      </c>
    </row>
    <row r="202" spans="1:10" ht="15" x14ac:dyDescent="0.2">
      <c r="A202" s="155" t="s">
        <v>1274</v>
      </c>
      <c r="B202" s="155" t="s">
        <v>1274</v>
      </c>
      <c r="C202" s="278">
        <v>3.52</v>
      </c>
      <c r="D202" s="186">
        <v>7.3034999999999997</v>
      </c>
      <c r="E202" s="186">
        <v>-7.2451999999999996</v>
      </c>
      <c r="F202" s="164" t="b">
        <f>IF(ISBLANK(FarmUnit[[#This Row],[1. Identifiant interne d’exploitation agricole*]]),"",IF(ISERROR(MATCH(FarmUnit[[#This Row],[1. Identifiant interne d’exploitation agricole*]],GroupMember[1. Identifiant interne d’exploitation agricole*],0)),FALSE,TRUE))</f>
        <v>1</v>
      </c>
      <c r="G202" s="203">
        <f t="shared" si="7"/>
        <v>7.3034999999999997</v>
      </c>
      <c r="H202" s="203">
        <f t="shared" si="8"/>
        <v>-7.2451999999999996</v>
      </c>
      <c r="I202" s="204" t="str">
        <f t="array" ref="I202">IF(ISBLANK(C202),"",IF(C202=MAX(IF(FarmUnit[1. Identifiant interne d’exploitation agricole*]=A202,FarmUnit[3. Superficie de l’unité agricole (ha)*])),"!","-"))</f>
        <v>!</v>
      </c>
      <c r="J202" s="165" t="str">
        <f ca="1">IFERROR(CONCATENATE(VLOOKUP(A202,GM_Table,12,FALSE)," ",(VLOOKUP(A202,GM_Table,13,FALSE))),"")</f>
        <v/>
      </c>
    </row>
    <row r="203" spans="1:10" ht="15" x14ac:dyDescent="0.2">
      <c r="A203" s="155" t="s">
        <v>1276</v>
      </c>
      <c r="B203" s="155" t="s">
        <v>1276</v>
      </c>
      <c r="C203" s="280">
        <v>3.2</v>
      </c>
      <c r="D203" s="186">
        <v>7.3193999999999999</v>
      </c>
      <c r="E203" s="186">
        <v>-7.2388000000000003</v>
      </c>
      <c r="F203" s="164" t="b">
        <f>IF(ISBLANK(FarmUnit[[#This Row],[1. Identifiant interne d’exploitation agricole*]]),"",IF(ISERROR(MATCH(FarmUnit[[#This Row],[1. Identifiant interne d’exploitation agricole*]],GroupMember[1. Identifiant interne d’exploitation agricole*],0)),FALSE,TRUE))</f>
        <v>1</v>
      </c>
      <c r="G203" s="203">
        <f t="shared" si="7"/>
        <v>7.3193999999999999</v>
      </c>
      <c r="H203" s="203">
        <f t="shared" si="8"/>
        <v>-7.2388000000000003</v>
      </c>
      <c r="I203" s="204" t="str">
        <f t="array" ref="I203">IF(ISBLANK(C203),"",IF(C203=MAX(IF(FarmUnit[1. Identifiant interne d’exploitation agricole*]=A203,FarmUnit[3. Superficie de l’unité agricole (ha)*])),"!","-"))</f>
        <v>!</v>
      </c>
      <c r="J203" s="165" t="str">
        <f ca="1">IFERROR(CONCATENATE(VLOOKUP(A203,GM_Table,12,FALSE)," ",(VLOOKUP(A203,GM_Table,13,FALSE))),"")</f>
        <v/>
      </c>
    </row>
    <row r="204" spans="1:10" ht="15" x14ac:dyDescent="0.2">
      <c r="A204" s="155" t="s">
        <v>1279</v>
      </c>
      <c r="B204" s="155" t="s">
        <v>1279</v>
      </c>
      <c r="C204" s="280">
        <v>2.83</v>
      </c>
      <c r="D204" s="186">
        <v>7.3103999999999996</v>
      </c>
      <c r="E204" s="186">
        <v>-7.2298999999999998</v>
      </c>
      <c r="F204" s="164" t="b">
        <f>IF(ISBLANK(FarmUnit[[#This Row],[1. Identifiant interne d’exploitation agricole*]]),"",IF(ISERROR(MATCH(FarmUnit[[#This Row],[1. Identifiant interne d’exploitation agricole*]],GroupMember[1. Identifiant interne d’exploitation agricole*],0)),FALSE,TRUE))</f>
        <v>1</v>
      </c>
      <c r="G204" s="203">
        <f t="shared" si="7"/>
        <v>7.3103999999999996</v>
      </c>
      <c r="H204" s="203">
        <f t="shared" si="8"/>
        <v>-7.2298999999999998</v>
      </c>
      <c r="I204" s="204" t="str">
        <f t="array" ref="I204">IF(ISBLANK(C204),"",IF(C204=MAX(IF(FarmUnit[1. Identifiant interne d’exploitation agricole*]=A204,FarmUnit[3. Superficie de l’unité agricole (ha)*])),"!","-"))</f>
        <v>!</v>
      </c>
      <c r="J204" s="165" t="str">
        <f ca="1">IFERROR(CONCATENATE(VLOOKUP(A204,GM_Table,12,FALSE)," ",(VLOOKUP(A204,GM_Table,13,FALSE))),"")</f>
        <v/>
      </c>
    </row>
    <row r="205" spans="1:10" ht="15" x14ac:dyDescent="0.2">
      <c r="A205" s="155" t="s">
        <v>1282</v>
      </c>
      <c r="B205" s="155" t="s">
        <v>1282</v>
      </c>
      <c r="C205" s="280">
        <v>3.95</v>
      </c>
      <c r="D205" s="186">
        <v>7.3110999999999997</v>
      </c>
      <c r="E205" s="186">
        <v>-7.2413999999999996</v>
      </c>
      <c r="F205" s="164" t="b">
        <f>IF(ISBLANK(FarmUnit[[#This Row],[1. Identifiant interne d’exploitation agricole*]]),"",IF(ISERROR(MATCH(FarmUnit[[#This Row],[1. Identifiant interne d’exploitation agricole*]],GroupMember[1. Identifiant interne d’exploitation agricole*],0)),FALSE,TRUE))</f>
        <v>1</v>
      </c>
      <c r="G205" s="203">
        <f t="shared" si="7"/>
        <v>7.3110999999999997</v>
      </c>
      <c r="H205" s="203">
        <f t="shared" si="8"/>
        <v>-7.2413999999999996</v>
      </c>
      <c r="I205" s="204" t="str">
        <f t="array" ref="I205">IF(ISBLANK(C205),"",IF(C205=MAX(IF(FarmUnit[1. Identifiant interne d’exploitation agricole*]=A205,FarmUnit[3. Superficie de l’unité agricole (ha)*])),"!","-"))</f>
        <v>!</v>
      </c>
      <c r="J205" s="165" t="str">
        <f ca="1">IFERROR(CONCATENATE(VLOOKUP(A205,GM_Table,12,FALSE)," ",(VLOOKUP(A205,GM_Table,13,FALSE))),"")</f>
        <v/>
      </c>
    </row>
    <row r="206" spans="1:10" ht="15" x14ac:dyDescent="0.2">
      <c r="A206" s="155" t="s">
        <v>1284</v>
      </c>
      <c r="B206" s="155" t="s">
        <v>1284</v>
      </c>
      <c r="C206" s="280">
        <v>3.14</v>
      </c>
      <c r="D206" s="186">
        <v>7.2831000000000001</v>
      </c>
      <c r="E206" s="186">
        <v>-7.2355</v>
      </c>
      <c r="F206" s="164" t="b">
        <f>IF(ISBLANK(FarmUnit[[#This Row],[1. Identifiant interne d’exploitation agricole*]]),"",IF(ISERROR(MATCH(FarmUnit[[#This Row],[1. Identifiant interne d’exploitation agricole*]],GroupMember[1. Identifiant interne d’exploitation agricole*],0)),FALSE,TRUE))</f>
        <v>1</v>
      </c>
      <c r="G206" s="203">
        <f t="shared" si="7"/>
        <v>7.2831000000000001</v>
      </c>
      <c r="H206" s="203">
        <f t="shared" si="8"/>
        <v>-7.2355</v>
      </c>
      <c r="I206" s="204" t="str">
        <f t="array" ref="I206">IF(ISBLANK(C206),"",IF(C206=MAX(IF(FarmUnit[1. Identifiant interne d’exploitation agricole*]=A206,FarmUnit[3. Superficie de l’unité agricole (ha)*])),"!","-"))</f>
        <v>!</v>
      </c>
      <c r="J206" s="165" t="str">
        <f ca="1">IFERROR(CONCATENATE(VLOOKUP(A206,GM_Table,12,FALSE)," ",(VLOOKUP(A206,GM_Table,13,FALSE))),"")</f>
        <v/>
      </c>
    </row>
    <row r="207" spans="1:10" ht="15" x14ac:dyDescent="0.2">
      <c r="A207" s="155" t="s">
        <v>1287</v>
      </c>
      <c r="B207" s="155" t="s">
        <v>1287</v>
      </c>
      <c r="C207" s="280">
        <v>2.89</v>
      </c>
      <c r="D207" s="186">
        <v>7.3033999999999999</v>
      </c>
      <c r="E207" s="186">
        <v>-7.2393999999999998</v>
      </c>
      <c r="F207" s="164" t="b">
        <f>IF(ISBLANK(FarmUnit[[#This Row],[1. Identifiant interne d’exploitation agricole*]]),"",IF(ISERROR(MATCH(FarmUnit[[#This Row],[1. Identifiant interne d’exploitation agricole*]],GroupMember[1. Identifiant interne d’exploitation agricole*],0)),FALSE,TRUE))</f>
        <v>1</v>
      </c>
      <c r="G207" s="203">
        <f t="shared" si="7"/>
        <v>7.3033999999999999</v>
      </c>
      <c r="H207" s="203">
        <f t="shared" si="8"/>
        <v>-7.2393999999999998</v>
      </c>
      <c r="I207" s="204" t="str">
        <f t="array" ref="I207">IF(ISBLANK(C207),"",IF(C207=MAX(IF(FarmUnit[1. Identifiant interne d’exploitation agricole*]=A207,FarmUnit[3. Superficie de l’unité agricole (ha)*])),"!","-"))</f>
        <v>!</v>
      </c>
      <c r="J207" s="165" t="str">
        <f ca="1">IFERROR(CONCATENATE(VLOOKUP(A207,GM_Table,12,FALSE)," ",(VLOOKUP(A207,GM_Table,13,FALSE))),"")</f>
        <v/>
      </c>
    </row>
    <row r="208" spans="1:10" ht="15" x14ac:dyDescent="0.2">
      <c r="A208" s="155" t="s">
        <v>1289</v>
      </c>
      <c r="B208" s="155" t="s">
        <v>1289</v>
      </c>
      <c r="C208" s="280">
        <v>5.17</v>
      </c>
      <c r="D208" s="186">
        <v>7.3159000000000001</v>
      </c>
      <c r="E208" s="186">
        <v>-7.2447999999999997</v>
      </c>
      <c r="F208" s="164" t="b">
        <f>IF(ISBLANK(FarmUnit[[#This Row],[1. Identifiant interne d’exploitation agricole*]]),"",IF(ISERROR(MATCH(FarmUnit[[#This Row],[1. Identifiant interne d’exploitation agricole*]],GroupMember[1. Identifiant interne d’exploitation agricole*],0)),FALSE,TRUE))</f>
        <v>1</v>
      </c>
      <c r="G208" s="203">
        <f t="shared" si="7"/>
        <v>7.3159000000000001</v>
      </c>
      <c r="H208" s="203">
        <f t="shared" si="8"/>
        <v>-7.2447999999999997</v>
      </c>
      <c r="I208" s="204" t="str">
        <f t="array" ref="I208">IF(ISBLANK(C208),"",IF(C208=MAX(IF(FarmUnit[1. Identifiant interne d’exploitation agricole*]=A208,FarmUnit[3. Superficie de l’unité agricole (ha)*])),"!","-"))</f>
        <v>!</v>
      </c>
      <c r="J208" s="165" t="str">
        <f ca="1">IFERROR(CONCATENATE(VLOOKUP(A208,GM_Table,12,FALSE)," ",(VLOOKUP(A208,GM_Table,13,FALSE))),"")</f>
        <v/>
      </c>
    </row>
    <row r="209" spans="1:10" ht="15" x14ac:dyDescent="0.2">
      <c r="A209" s="155" t="s">
        <v>1292</v>
      </c>
      <c r="B209" s="155" t="s">
        <v>1292</v>
      </c>
      <c r="C209" s="280">
        <v>5.33</v>
      </c>
      <c r="D209" s="186">
        <v>7.3137999999999996</v>
      </c>
      <c r="E209" s="186">
        <v>-7.2484999999999999</v>
      </c>
      <c r="F209" s="164" t="b">
        <f>IF(ISBLANK(FarmUnit[[#This Row],[1. Identifiant interne d’exploitation agricole*]]),"",IF(ISERROR(MATCH(FarmUnit[[#This Row],[1. Identifiant interne d’exploitation agricole*]],GroupMember[1. Identifiant interne d’exploitation agricole*],0)),FALSE,TRUE))</f>
        <v>1</v>
      </c>
      <c r="G209" s="203">
        <f t="shared" si="7"/>
        <v>7.3137999999999996</v>
      </c>
      <c r="H209" s="203">
        <f t="shared" si="8"/>
        <v>-7.2484999999999999</v>
      </c>
      <c r="I209" s="204" t="str">
        <f t="array" ref="I209">IF(ISBLANK(C209),"",IF(C209=MAX(IF(FarmUnit[1. Identifiant interne d’exploitation agricole*]=A209,FarmUnit[3. Superficie de l’unité agricole (ha)*])),"!","-"))</f>
        <v>!</v>
      </c>
      <c r="J209" s="165" t="str">
        <f ca="1">IFERROR(CONCATENATE(VLOOKUP(A209,GM_Table,12,FALSE)," ",(VLOOKUP(A209,GM_Table,13,FALSE))),"")</f>
        <v/>
      </c>
    </row>
    <row r="210" spans="1:10" ht="15" x14ac:dyDescent="0.2">
      <c r="A210" s="155" t="s">
        <v>1296</v>
      </c>
      <c r="B210" s="155" t="s">
        <v>1296</v>
      </c>
      <c r="C210" s="280">
        <v>3.04</v>
      </c>
      <c r="D210" s="189">
        <v>7.3175999999999997</v>
      </c>
      <c r="E210" s="189">
        <v>-7.2553999999999998</v>
      </c>
      <c r="F210" s="164" t="b">
        <f>IF(ISBLANK(FarmUnit[[#This Row],[1. Identifiant interne d’exploitation agricole*]]),"",IF(ISERROR(MATCH(FarmUnit[[#This Row],[1. Identifiant interne d’exploitation agricole*]],GroupMember[1. Identifiant interne d’exploitation agricole*],0)),FALSE,TRUE))</f>
        <v>1</v>
      </c>
      <c r="G210" s="203">
        <f t="shared" si="7"/>
        <v>7.3175999999999997</v>
      </c>
      <c r="H210" s="203">
        <f t="shared" si="8"/>
        <v>-7.2553999999999998</v>
      </c>
      <c r="I210" s="204" t="str">
        <f t="array" ref="I210">IF(ISBLANK(C210),"",IF(C210=MAX(IF(FarmUnit[1. Identifiant interne d’exploitation agricole*]=A210,FarmUnit[3. Superficie de l’unité agricole (ha)*])),"!","-"))</f>
        <v>!</v>
      </c>
      <c r="J210" s="165" t="str">
        <f ca="1">IFERROR(CONCATENATE(VLOOKUP(A210,GM_Table,12,FALSE)," ",(VLOOKUP(A210,GM_Table,13,FALSE))),"")</f>
        <v/>
      </c>
    </row>
    <row r="211" spans="1:10" ht="15" x14ac:dyDescent="0.2">
      <c r="A211" s="155" t="s">
        <v>1299</v>
      </c>
      <c r="B211" s="155" t="s">
        <v>1299</v>
      </c>
      <c r="C211" s="280">
        <v>3.06</v>
      </c>
      <c r="D211" s="186">
        <v>7.3240999999999996</v>
      </c>
      <c r="E211" s="186">
        <v>-7.2548000000000004</v>
      </c>
      <c r="F211" s="164" t="b">
        <f>IF(ISBLANK(FarmUnit[[#This Row],[1. Identifiant interne d’exploitation agricole*]]),"",IF(ISERROR(MATCH(FarmUnit[[#This Row],[1. Identifiant interne d’exploitation agricole*]],GroupMember[1. Identifiant interne d’exploitation agricole*],0)),FALSE,TRUE))</f>
        <v>1</v>
      </c>
      <c r="G211" s="203">
        <f t="shared" si="7"/>
        <v>7.3240999999999996</v>
      </c>
      <c r="H211" s="203">
        <f t="shared" si="8"/>
        <v>-7.2548000000000004</v>
      </c>
      <c r="I211" s="204" t="str">
        <f t="array" ref="I211">IF(ISBLANK(C211),"",IF(C211=MAX(IF(FarmUnit[1. Identifiant interne d’exploitation agricole*]=A211,FarmUnit[3. Superficie de l’unité agricole (ha)*])),"!","-"))</f>
        <v>!</v>
      </c>
      <c r="J211" s="165" t="str">
        <f ca="1">IFERROR(CONCATENATE(VLOOKUP(A211,GM_Table,12,FALSE)," ",(VLOOKUP(A211,GM_Table,13,FALSE))),"")</f>
        <v/>
      </c>
    </row>
    <row r="212" spans="1:10" ht="15" x14ac:dyDescent="0.2">
      <c r="A212" s="155" t="s">
        <v>1303</v>
      </c>
      <c r="B212" s="155" t="s">
        <v>1303</v>
      </c>
      <c r="C212" s="280">
        <v>3.89</v>
      </c>
      <c r="D212" s="186">
        <v>7.3159000000000001</v>
      </c>
      <c r="E212" s="186">
        <v>-7.2637999999999998</v>
      </c>
      <c r="F212" s="164" t="b">
        <f>IF(ISBLANK(FarmUnit[[#This Row],[1. Identifiant interne d’exploitation agricole*]]),"",IF(ISERROR(MATCH(FarmUnit[[#This Row],[1. Identifiant interne d’exploitation agricole*]],GroupMember[1. Identifiant interne d’exploitation agricole*],0)),FALSE,TRUE))</f>
        <v>1</v>
      </c>
      <c r="G212" s="203">
        <f t="shared" si="7"/>
        <v>7.3159000000000001</v>
      </c>
      <c r="H212" s="203">
        <f t="shared" si="8"/>
        <v>-7.2637999999999998</v>
      </c>
      <c r="I212" s="204" t="str">
        <f t="array" ref="I212">IF(ISBLANK(C212),"",IF(C212=MAX(IF(FarmUnit[1. Identifiant interne d’exploitation agricole*]=A212,FarmUnit[3. Superficie de l’unité agricole (ha)*])),"!","-"))</f>
        <v>!</v>
      </c>
      <c r="J212" s="165" t="str">
        <f ca="1">IFERROR(CONCATENATE(VLOOKUP(A212,GM_Table,12,FALSE)," ",(VLOOKUP(A212,GM_Table,13,FALSE))),"")</f>
        <v/>
      </c>
    </row>
    <row r="213" spans="1:10" ht="15" x14ac:dyDescent="0.2">
      <c r="A213" s="155" t="s">
        <v>1306</v>
      </c>
      <c r="B213" s="155" t="s">
        <v>1306</v>
      </c>
      <c r="C213" s="280">
        <v>2.73</v>
      </c>
      <c r="D213" s="186">
        <v>7.3033000000000001</v>
      </c>
      <c r="E213" s="186">
        <v>-7.2546999999999997</v>
      </c>
      <c r="F213" s="164" t="b">
        <f>IF(ISBLANK(FarmUnit[[#This Row],[1. Identifiant interne d’exploitation agricole*]]),"",IF(ISERROR(MATCH(FarmUnit[[#This Row],[1. Identifiant interne d’exploitation agricole*]],GroupMember[1. Identifiant interne d’exploitation agricole*],0)),FALSE,TRUE))</f>
        <v>1</v>
      </c>
      <c r="G213" s="203">
        <f t="shared" si="7"/>
        <v>7.3033000000000001</v>
      </c>
      <c r="H213" s="203">
        <f t="shared" si="8"/>
        <v>-7.2546999999999997</v>
      </c>
      <c r="I213" s="204" t="str">
        <f t="array" ref="I213">IF(ISBLANK(C213),"",IF(C213=MAX(IF(FarmUnit[1. Identifiant interne d’exploitation agricole*]=A213,FarmUnit[3. Superficie de l’unité agricole (ha)*])),"!","-"))</f>
        <v>!</v>
      </c>
      <c r="J213" s="165" t="str">
        <f ca="1">IFERROR(CONCATENATE(VLOOKUP(A213,GM_Table,12,FALSE)," ",(VLOOKUP(A213,GM_Table,13,FALSE))),"")</f>
        <v/>
      </c>
    </row>
    <row r="214" spans="1:10" ht="15" x14ac:dyDescent="0.2">
      <c r="A214" s="155" t="s">
        <v>1310</v>
      </c>
      <c r="B214" s="155" t="s">
        <v>1310</v>
      </c>
      <c r="C214" s="280">
        <v>6.23</v>
      </c>
      <c r="D214" s="186">
        <v>7.3094999999999999</v>
      </c>
      <c r="E214" s="186">
        <v>-7.2518000000000002</v>
      </c>
      <c r="F214" s="164" t="b">
        <f>IF(ISBLANK(FarmUnit[[#This Row],[1. Identifiant interne d’exploitation agricole*]]),"",IF(ISERROR(MATCH(FarmUnit[[#This Row],[1. Identifiant interne d’exploitation agricole*]],GroupMember[1. Identifiant interne d’exploitation agricole*],0)),FALSE,TRUE))</f>
        <v>1</v>
      </c>
      <c r="G214" s="203">
        <f t="shared" si="7"/>
        <v>7.3094999999999999</v>
      </c>
      <c r="H214" s="203">
        <f t="shared" si="8"/>
        <v>-7.2518000000000002</v>
      </c>
      <c r="I214" s="204" t="str">
        <f t="array" ref="I214">IF(ISBLANK(C214),"",IF(C214=MAX(IF(FarmUnit[1. Identifiant interne d’exploitation agricole*]=A214,FarmUnit[3. Superficie de l’unité agricole (ha)*])),"!","-"))</f>
        <v>!</v>
      </c>
      <c r="J214" s="165" t="str">
        <f ca="1">IFERROR(CONCATENATE(VLOOKUP(A214,GM_Table,12,FALSE)," ",(VLOOKUP(A214,GM_Table,13,FALSE))),"")</f>
        <v/>
      </c>
    </row>
    <row r="215" spans="1:10" ht="15" x14ac:dyDescent="0.2">
      <c r="A215" s="155" t="s">
        <v>1313</v>
      </c>
      <c r="B215" s="155" t="s">
        <v>1313</v>
      </c>
      <c r="C215" s="280">
        <v>3.24</v>
      </c>
      <c r="D215" s="186">
        <v>7.3131000000000004</v>
      </c>
      <c r="E215" s="186">
        <v>-7.2470999999999997</v>
      </c>
      <c r="F215" s="164" t="b">
        <f>IF(ISBLANK(FarmUnit[[#This Row],[1. Identifiant interne d’exploitation agricole*]]),"",IF(ISERROR(MATCH(FarmUnit[[#This Row],[1. Identifiant interne d’exploitation agricole*]],GroupMember[1. Identifiant interne d’exploitation agricole*],0)),FALSE,TRUE))</f>
        <v>1</v>
      </c>
      <c r="G215" s="203">
        <f t="shared" si="7"/>
        <v>7.3131000000000004</v>
      </c>
      <c r="H215" s="203">
        <f t="shared" si="8"/>
        <v>-7.2470999999999997</v>
      </c>
      <c r="I215" s="204" t="str">
        <f t="array" ref="I215">IF(ISBLANK(C215),"",IF(C215=MAX(IF(FarmUnit[1. Identifiant interne d’exploitation agricole*]=A215,FarmUnit[3. Superficie de l’unité agricole (ha)*])),"!","-"))</f>
        <v>!</v>
      </c>
      <c r="J215" s="165" t="str">
        <f ca="1">IFERROR(CONCATENATE(VLOOKUP(A215,GM_Table,12,FALSE)," ",(VLOOKUP(A215,GM_Table,13,FALSE))),"")</f>
        <v/>
      </c>
    </row>
    <row r="216" spans="1:10" ht="15" x14ac:dyDescent="0.2">
      <c r="A216" s="155" t="s">
        <v>1315</v>
      </c>
      <c r="B216" s="155" t="s">
        <v>1315</v>
      </c>
      <c r="C216" s="280">
        <v>5.53</v>
      </c>
      <c r="D216" s="186">
        <v>7.2975000000000003</v>
      </c>
      <c r="E216" s="186">
        <v>-7.2449000000000003</v>
      </c>
      <c r="F216" s="164" t="b">
        <f>IF(ISBLANK(FarmUnit[[#This Row],[1. Identifiant interne d’exploitation agricole*]]),"",IF(ISERROR(MATCH(FarmUnit[[#This Row],[1. Identifiant interne d’exploitation agricole*]],GroupMember[1. Identifiant interne d’exploitation agricole*],0)),FALSE,TRUE))</f>
        <v>1</v>
      </c>
      <c r="G216" s="203">
        <f t="shared" si="7"/>
        <v>7.2975000000000003</v>
      </c>
      <c r="H216" s="203">
        <f t="shared" si="8"/>
        <v>-7.2449000000000003</v>
      </c>
      <c r="I216" s="204" t="str">
        <f t="array" ref="I216">IF(ISBLANK(C216),"",IF(C216=MAX(IF(FarmUnit[1. Identifiant interne d’exploitation agricole*]=A216,FarmUnit[3. Superficie de l’unité agricole (ha)*])),"!","-"))</f>
        <v>!</v>
      </c>
      <c r="J216" s="165" t="str">
        <f ca="1">IFERROR(CONCATENATE(VLOOKUP(A216,GM_Table,12,FALSE)," ",(VLOOKUP(A216,GM_Table,13,FALSE))),"")</f>
        <v/>
      </c>
    </row>
    <row r="217" spans="1:10" ht="15" x14ac:dyDescent="0.2">
      <c r="A217" s="155" t="s">
        <v>1318</v>
      </c>
      <c r="B217" s="155" t="s">
        <v>1318</v>
      </c>
      <c r="C217" s="280">
        <v>2</v>
      </c>
      <c r="D217" s="186">
        <v>7.3240999999999996</v>
      </c>
      <c r="E217" s="186">
        <v>-7.2575000000000003</v>
      </c>
      <c r="F217" s="164" t="b">
        <f>IF(ISBLANK(FarmUnit[[#This Row],[1. Identifiant interne d’exploitation agricole*]]),"",IF(ISERROR(MATCH(FarmUnit[[#This Row],[1. Identifiant interne d’exploitation agricole*]],GroupMember[1. Identifiant interne d’exploitation agricole*],0)),FALSE,TRUE))</f>
        <v>1</v>
      </c>
      <c r="G217" s="203">
        <f t="shared" si="7"/>
        <v>7.3240999999999996</v>
      </c>
      <c r="H217" s="203">
        <f t="shared" si="8"/>
        <v>-7.2575000000000003</v>
      </c>
      <c r="I217" s="204" t="str">
        <f t="array" ref="I217">IF(ISBLANK(C217),"",IF(C217=MAX(IF(FarmUnit[1. Identifiant interne d’exploitation agricole*]=A217,FarmUnit[3. Superficie de l’unité agricole (ha)*])),"!","-"))</f>
        <v>!</v>
      </c>
      <c r="J217" s="165" t="str">
        <f ca="1">IFERROR(CONCATENATE(VLOOKUP(A217,GM_Table,12,FALSE)," ",(VLOOKUP(A217,GM_Table,13,FALSE))),"")</f>
        <v/>
      </c>
    </row>
    <row r="218" spans="1:10" ht="15" x14ac:dyDescent="0.2">
      <c r="A218" s="155" t="s">
        <v>1320</v>
      </c>
      <c r="B218" s="155" t="s">
        <v>1320</v>
      </c>
      <c r="C218" s="280">
        <v>3</v>
      </c>
      <c r="D218" s="186">
        <v>7.3183999999999996</v>
      </c>
      <c r="E218" s="186">
        <v>-7.2431000000000001</v>
      </c>
      <c r="F218" s="164" t="b">
        <f>IF(ISBLANK(FarmUnit[[#This Row],[1. Identifiant interne d’exploitation agricole*]]),"",IF(ISERROR(MATCH(FarmUnit[[#This Row],[1. Identifiant interne d’exploitation agricole*]],GroupMember[1. Identifiant interne d’exploitation agricole*],0)),FALSE,TRUE))</f>
        <v>1</v>
      </c>
      <c r="G218" s="203">
        <f t="shared" si="7"/>
        <v>7.3183999999999996</v>
      </c>
      <c r="H218" s="203">
        <f t="shared" si="8"/>
        <v>-7.2431000000000001</v>
      </c>
      <c r="I218" s="204" t="str">
        <f t="array" ref="I218">IF(ISBLANK(C218),"",IF(C218=MAX(IF(FarmUnit[1. Identifiant interne d’exploitation agricole*]=A218,FarmUnit[3. Superficie de l’unité agricole (ha)*])),"!","-"))</f>
        <v>!</v>
      </c>
      <c r="J218" s="165" t="str">
        <f ca="1">IFERROR(CONCATENATE(VLOOKUP(A218,GM_Table,12,FALSE)," ",(VLOOKUP(A218,GM_Table,13,FALSE))),"")</f>
        <v/>
      </c>
    </row>
    <row r="219" spans="1:10" ht="15" x14ac:dyDescent="0.2">
      <c r="A219" s="155" t="s">
        <v>1322</v>
      </c>
      <c r="B219" s="155" t="s">
        <v>1322</v>
      </c>
      <c r="C219" s="280">
        <v>2</v>
      </c>
      <c r="D219" s="186">
        <v>7.3177000000000003</v>
      </c>
      <c r="E219" s="186">
        <v>-7.2493999999999996</v>
      </c>
      <c r="F219" s="164" t="b">
        <f>IF(ISBLANK(FarmUnit[[#This Row],[1. Identifiant interne d’exploitation agricole*]]),"",IF(ISERROR(MATCH(FarmUnit[[#This Row],[1. Identifiant interne d’exploitation agricole*]],GroupMember[1. Identifiant interne d’exploitation agricole*],0)),FALSE,TRUE))</f>
        <v>1</v>
      </c>
      <c r="G219" s="203">
        <f t="shared" si="7"/>
        <v>7.3177000000000003</v>
      </c>
      <c r="H219" s="203">
        <f t="shared" si="8"/>
        <v>-7.2493999999999996</v>
      </c>
      <c r="I219" s="204" t="str">
        <f t="array" ref="I219">IF(ISBLANK(C219),"",IF(C219=MAX(IF(FarmUnit[1. Identifiant interne d’exploitation agricole*]=A219,FarmUnit[3. Superficie de l’unité agricole (ha)*])),"!","-"))</f>
        <v>!</v>
      </c>
      <c r="J219" s="165" t="str">
        <f ca="1">IFERROR(CONCATENATE(VLOOKUP(A219,GM_Table,12,FALSE)," ",(VLOOKUP(A219,GM_Table,13,FALSE))),"")</f>
        <v/>
      </c>
    </row>
    <row r="220" spans="1:10" ht="15" x14ac:dyDescent="0.2">
      <c r="A220" s="155" t="s">
        <v>1323</v>
      </c>
      <c r="B220" s="155" t="s">
        <v>1323</v>
      </c>
      <c r="C220" s="280">
        <v>2</v>
      </c>
      <c r="D220" s="186">
        <v>7.3076999999999996</v>
      </c>
      <c r="E220" s="186">
        <v>-7.2671999999999999</v>
      </c>
      <c r="F220" s="164" t="b">
        <f>IF(ISBLANK(FarmUnit[[#This Row],[1. Identifiant interne d’exploitation agricole*]]),"",IF(ISERROR(MATCH(FarmUnit[[#This Row],[1. Identifiant interne d’exploitation agricole*]],GroupMember[1. Identifiant interne d’exploitation agricole*],0)),FALSE,TRUE))</f>
        <v>1</v>
      </c>
      <c r="G220" s="203">
        <f t="shared" si="7"/>
        <v>7.3076999999999996</v>
      </c>
      <c r="H220" s="203">
        <f t="shared" si="8"/>
        <v>-7.2671999999999999</v>
      </c>
      <c r="I220" s="204" t="str">
        <f t="array" ref="I220">IF(ISBLANK(C220),"",IF(C220=MAX(IF(FarmUnit[1. Identifiant interne d’exploitation agricole*]=A220,FarmUnit[3. Superficie de l’unité agricole (ha)*])),"!","-"))</f>
        <v>!</v>
      </c>
      <c r="J220" s="165" t="str">
        <f ca="1">IFERROR(CONCATENATE(VLOOKUP(A220,GM_Table,12,FALSE)," ",(VLOOKUP(A220,GM_Table,13,FALSE))),"")</f>
        <v/>
      </c>
    </row>
    <row r="221" spans="1:10" ht="15" x14ac:dyDescent="0.2">
      <c r="A221" s="155" t="s">
        <v>1326</v>
      </c>
      <c r="B221" s="155" t="s">
        <v>1326</v>
      </c>
      <c r="C221" s="280">
        <v>2</v>
      </c>
      <c r="D221" s="186">
        <v>7.3087999999999997</v>
      </c>
      <c r="E221" s="186">
        <v>-7.2599</v>
      </c>
      <c r="F221" s="164" t="b">
        <f>IF(ISBLANK(FarmUnit[[#This Row],[1. Identifiant interne d’exploitation agricole*]]),"",IF(ISERROR(MATCH(FarmUnit[[#This Row],[1. Identifiant interne d’exploitation agricole*]],GroupMember[1. Identifiant interne d’exploitation agricole*],0)),FALSE,TRUE))</f>
        <v>1</v>
      </c>
      <c r="G221" s="203">
        <f t="shared" si="7"/>
        <v>7.3087999999999997</v>
      </c>
      <c r="H221" s="203">
        <f t="shared" si="8"/>
        <v>-7.2599</v>
      </c>
      <c r="I221" s="204" t="str">
        <f t="array" ref="I221">IF(ISBLANK(C221),"",IF(C221=MAX(IF(FarmUnit[1. Identifiant interne d’exploitation agricole*]=A221,FarmUnit[3. Superficie de l’unité agricole (ha)*])),"!","-"))</f>
        <v>!</v>
      </c>
      <c r="J221" s="165" t="str">
        <f ca="1">IFERROR(CONCATENATE(VLOOKUP(A221,GM_Table,12,FALSE)," ",(VLOOKUP(A221,GM_Table,13,FALSE))),"")</f>
        <v/>
      </c>
    </row>
    <row r="222" spans="1:10" ht="15" x14ac:dyDescent="0.2">
      <c r="A222" s="155" t="s">
        <v>1329</v>
      </c>
      <c r="B222" s="155" t="s">
        <v>1329</v>
      </c>
      <c r="C222" s="280">
        <v>2</v>
      </c>
      <c r="D222" s="186">
        <v>7.3337000000000003</v>
      </c>
      <c r="E222" s="186">
        <v>-7.2465000000000002</v>
      </c>
      <c r="F222" s="164" t="b">
        <f>IF(ISBLANK(FarmUnit[[#This Row],[1. Identifiant interne d’exploitation agricole*]]),"",IF(ISERROR(MATCH(FarmUnit[[#This Row],[1. Identifiant interne d’exploitation agricole*]],GroupMember[1. Identifiant interne d’exploitation agricole*],0)),FALSE,TRUE))</f>
        <v>1</v>
      </c>
      <c r="G222" s="203">
        <f t="shared" si="7"/>
        <v>7.3337000000000003</v>
      </c>
      <c r="H222" s="203">
        <f t="shared" si="8"/>
        <v>-7.2465000000000002</v>
      </c>
      <c r="I222" s="204" t="str">
        <f t="array" ref="I222">IF(ISBLANK(C222),"",IF(C222=MAX(IF(FarmUnit[1. Identifiant interne d’exploitation agricole*]=A222,FarmUnit[3. Superficie de l’unité agricole (ha)*])),"!","-"))</f>
        <v>!</v>
      </c>
      <c r="J222" s="165" t="str">
        <f ca="1">IFERROR(CONCATENATE(VLOOKUP(A222,GM_Table,12,FALSE)," ",(VLOOKUP(A222,GM_Table,13,FALSE))),"")</f>
        <v/>
      </c>
    </row>
    <row r="223" spans="1:10" ht="15" x14ac:dyDescent="0.2">
      <c r="A223" s="155" t="s">
        <v>1332</v>
      </c>
      <c r="B223" s="155" t="s">
        <v>1332</v>
      </c>
      <c r="C223" s="280">
        <v>3</v>
      </c>
      <c r="D223" s="186">
        <v>7.3021000000000003</v>
      </c>
      <c r="E223" s="186">
        <v>-7.2609000000000004</v>
      </c>
      <c r="F223" s="164" t="b">
        <f>IF(ISBLANK(FarmUnit[[#This Row],[1. Identifiant interne d’exploitation agricole*]]),"",IF(ISERROR(MATCH(FarmUnit[[#This Row],[1. Identifiant interne d’exploitation agricole*]],GroupMember[1. Identifiant interne d’exploitation agricole*],0)),FALSE,TRUE))</f>
        <v>1</v>
      </c>
      <c r="G223" s="203">
        <f t="shared" si="7"/>
        <v>7.3021000000000003</v>
      </c>
      <c r="H223" s="203">
        <f t="shared" si="8"/>
        <v>-7.2609000000000004</v>
      </c>
      <c r="I223" s="204" t="str">
        <f t="array" ref="I223">IF(ISBLANK(C223),"",IF(C223=MAX(IF(FarmUnit[1. Identifiant interne d’exploitation agricole*]=A223,FarmUnit[3. Superficie de l’unité agricole (ha)*])),"!","-"))</f>
        <v>!</v>
      </c>
      <c r="J223" s="165" t="str">
        <f ca="1">IFERROR(CONCATENATE(VLOOKUP(A223,GM_Table,12,FALSE)," ",(VLOOKUP(A223,GM_Table,13,FALSE))),"")</f>
        <v/>
      </c>
    </row>
    <row r="224" spans="1:10" ht="15" x14ac:dyDescent="0.2">
      <c r="A224" s="155" t="s">
        <v>1335</v>
      </c>
      <c r="B224" s="155" t="s">
        <v>1335</v>
      </c>
      <c r="C224" s="281">
        <v>3.97</v>
      </c>
      <c r="D224" s="186">
        <v>7.3311000000000002</v>
      </c>
      <c r="E224" s="186">
        <v>-7.1755000000000004</v>
      </c>
      <c r="F224" s="164" t="b">
        <f>IF(ISBLANK(FarmUnit[[#This Row],[1. Identifiant interne d’exploitation agricole*]]),"",IF(ISERROR(MATCH(FarmUnit[[#This Row],[1. Identifiant interne d’exploitation agricole*]],GroupMember[1. Identifiant interne d’exploitation agricole*],0)),FALSE,TRUE))</f>
        <v>1</v>
      </c>
      <c r="G224" s="203">
        <f t="shared" si="7"/>
        <v>7.3311000000000002</v>
      </c>
      <c r="H224" s="203">
        <f t="shared" si="8"/>
        <v>-7.1755000000000004</v>
      </c>
      <c r="I224" s="204" t="str">
        <f t="array" ref="I224">IF(ISBLANK(C224),"",IF(C224=MAX(IF(FarmUnit[1. Identifiant interne d’exploitation agricole*]=A224,FarmUnit[3. Superficie de l’unité agricole (ha)*])),"!","-"))</f>
        <v>!</v>
      </c>
      <c r="J224" s="165" t="str">
        <f ca="1">IFERROR(CONCATENATE(VLOOKUP(A224,GM_Table,12,FALSE)," ",(VLOOKUP(A224,GM_Table,13,FALSE))),"")</f>
        <v/>
      </c>
    </row>
    <row r="225" spans="1:10" ht="15" x14ac:dyDescent="0.2">
      <c r="A225" s="155" t="s">
        <v>1337</v>
      </c>
      <c r="B225" s="155" t="s">
        <v>1337</v>
      </c>
      <c r="C225" s="281">
        <v>9</v>
      </c>
      <c r="D225" s="186">
        <v>7.3258000000000001</v>
      </c>
      <c r="E225" s="186">
        <v>-7.1726999999999999</v>
      </c>
      <c r="F225" s="164" t="b">
        <f>IF(ISBLANK(FarmUnit[[#This Row],[1. Identifiant interne d’exploitation agricole*]]),"",IF(ISERROR(MATCH(FarmUnit[[#This Row],[1. Identifiant interne d’exploitation agricole*]],GroupMember[1. Identifiant interne d’exploitation agricole*],0)),FALSE,TRUE))</f>
        <v>1</v>
      </c>
      <c r="G225" s="203">
        <f t="shared" si="7"/>
        <v>7.3258000000000001</v>
      </c>
      <c r="H225" s="203">
        <f t="shared" si="8"/>
        <v>-7.1726999999999999</v>
      </c>
      <c r="I225" s="204" t="str">
        <f t="array" ref="I225">IF(ISBLANK(C225),"",IF(C225=MAX(IF(FarmUnit[1. Identifiant interne d’exploitation agricole*]=A225,FarmUnit[3. Superficie de l’unité agricole (ha)*])),"!","-"))</f>
        <v>!</v>
      </c>
      <c r="J225" s="165" t="str">
        <f ca="1">IFERROR(CONCATENATE(VLOOKUP(A225,GM_Table,12,FALSE)," ",(VLOOKUP(A225,GM_Table,13,FALSE))),"")</f>
        <v/>
      </c>
    </row>
    <row r="226" spans="1:10" ht="15" x14ac:dyDescent="0.2">
      <c r="A226" s="155" t="s">
        <v>1338</v>
      </c>
      <c r="B226" s="155" t="s">
        <v>1338</v>
      </c>
      <c r="C226" s="281">
        <v>3.36</v>
      </c>
      <c r="D226" s="186">
        <v>7.3305999999999996</v>
      </c>
      <c r="E226" s="186">
        <v>-7.2466999999999997</v>
      </c>
      <c r="F226" s="164" t="b">
        <f>IF(ISBLANK(FarmUnit[[#This Row],[1. Identifiant interne d’exploitation agricole*]]),"",IF(ISERROR(MATCH(FarmUnit[[#This Row],[1. Identifiant interne d’exploitation agricole*]],GroupMember[1. Identifiant interne d’exploitation agricole*],0)),FALSE,TRUE))</f>
        <v>1</v>
      </c>
      <c r="G226" s="203">
        <f t="shared" si="7"/>
        <v>7.3305999999999996</v>
      </c>
      <c r="H226" s="203">
        <f t="shared" si="8"/>
        <v>-7.2466999999999997</v>
      </c>
      <c r="I226" s="204" t="str">
        <f t="array" ref="I226">IF(ISBLANK(C226),"",IF(C226=MAX(IF(FarmUnit[1. Identifiant interne d’exploitation agricole*]=A226,FarmUnit[3. Superficie de l’unité agricole (ha)*])),"!","-"))</f>
        <v>!</v>
      </c>
      <c r="J226" s="165" t="str">
        <f ca="1">IFERROR(CONCATENATE(VLOOKUP(A226,GM_Table,12,FALSE)," ",(VLOOKUP(A226,GM_Table,13,FALSE))),"")</f>
        <v/>
      </c>
    </row>
    <row r="227" spans="1:10" ht="15" x14ac:dyDescent="0.2">
      <c r="A227" s="155" t="s">
        <v>1341</v>
      </c>
      <c r="B227" s="155" t="s">
        <v>1341</v>
      </c>
      <c r="C227" s="281">
        <v>4</v>
      </c>
      <c r="D227" s="186">
        <v>7.3169000000000004</v>
      </c>
      <c r="E227" s="186">
        <v>-7.2432999999999996</v>
      </c>
      <c r="F227" s="164" t="b">
        <f>IF(ISBLANK(FarmUnit[[#This Row],[1. Identifiant interne d’exploitation agricole*]]),"",IF(ISERROR(MATCH(FarmUnit[[#This Row],[1. Identifiant interne d’exploitation agricole*]],GroupMember[1. Identifiant interne d’exploitation agricole*],0)),FALSE,TRUE))</f>
        <v>1</v>
      </c>
      <c r="G227" s="203">
        <f t="shared" si="7"/>
        <v>7.3169000000000004</v>
      </c>
      <c r="H227" s="203">
        <f t="shared" si="8"/>
        <v>-7.2432999999999996</v>
      </c>
      <c r="I227" s="204" t="str">
        <f t="array" ref="I227">IF(ISBLANK(C227),"",IF(C227=MAX(IF(FarmUnit[1. Identifiant interne d’exploitation agricole*]=A227,FarmUnit[3. Superficie de l’unité agricole (ha)*])),"!","-"))</f>
        <v>!</v>
      </c>
      <c r="J227" s="165" t="str">
        <f ca="1">IFERROR(CONCATENATE(VLOOKUP(A227,GM_Table,12,FALSE)," ",(VLOOKUP(A227,GM_Table,13,FALSE))),"")</f>
        <v/>
      </c>
    </row>
    <row r="228" spans="1:10" ht="15" x14ac:dyDescent="0.2">
      <c r="A228" s="155" t="s">
        <v>1343</v>
      </c>
      <c r="B228" s="155" t="s">
        <v>1343</v>
      </c>
      <c r="C228" s="281">
        <v>4</v>
      </c>
      <c r="D228" s="186">
        <v>7.2975000000000003</v>
      </c>
      <c r="E228" s="186">
        <v>-7.2411000000000003</v>
      </c>
      <c r="F228" s="164" t="b">
        <f>IF(ISBLANK(FarmUnit[[#This Row],[1. Identifiant interne d’exploitation agricole*]]),"",IF(ISERROR(MATCH(FarmUnit[[#This Row],[1. Identifiant interne d’exploitation agricole*]],GroupMember[1. Identifiant interne d’exploitation agricole*],0)),FALSE,TRUE))</f>
        <v>1</v>
      </c>
      <c r="G228" s="203">
        <f t="shared" si="7"/>
        <v>7.2975000000000003</v>
      </c>
      <c r="H228" s="203">
        <f t="shared" si="8"/>
        <v>-7.2411000000000003</v>
      </c>
      <c r="I228" s="204" t="str">
        <f t="array" ref="I228">IF(ISBLANK(C228),"",IF(C228=MAX(IF(FarmUnit[1. Identifiant interne d’exploitation agricole*]=A228,FarmUnit[3. Superficie de l’unité agricole (ha)*])),"!","-"))</f>
        <v>!</v>
      </c>
      <c r="J228" s="165" t="str">
        <f ca="1">IFERROR(CONCATENATE(VLOOKUP(A228,GM_Table,12,FALSE)," ",(VLOOKUP(A228,GM_Table,13,FALSE))),"")</f>
        <v/>
      </c>
    </row>
    <row r="229" spans="1:10" ht="15" x14ac:dyDescent="0.2">
      <c r="A229" s="155" t="s">
        <v>1345</v>
      </c>
      <c r="B229" s="155" t="s">
        <v>1345</v>
      </c>
      <c r="C229" s="281">
        <v>3</v>
      </c>
      <c r="D229" s="186">
        <v>7.3670999999999998</v>
      </c>
      <c r="E229" s="186">
        <v>-7.2760999999999996</v>
      </c>
      <c r="F229" s="164" t="b">
        <f>IF(ISBLANK(FarmUnit[[#This Row],[1. Identifiant interne d’exploitation agricole*]]),"",IF(ISERROR(MATCH(FarmUnit[[#This Row],[1. Identifiant interne d’exploitation agricole*]],GroupMember[1. Identifiant interne d’exploitation agricole*],0)),FALSE,TRUE))</f>
        <v>1</v>
      </c>
      <c r="G229" s="203">
        <f t="shared" si="7"/>
        <v>7.3670999999999998</v>
      </c>
      <c r="H229" s="203">
        <f t="shared" si="8"/>
        <v>-7.2760999999999996</v>
      </c>
      <c r="I229" s="204" t="str">
        <f t="array" ref="I229">IF(ISBLANK(C229),"",IF(C229=MAX(IF(FarmUnit[1. Identifiant interne d’exploitation agricole*]=A229,FarmUnit[3. Superficie de l’unité agricole (ha)*])),"!","-"))</f>
        <v>!</v>
      </c>
      <c r="J229" s="165" t="str">
        <f ca="1">IFERROR(CONCATENATE(VLOOKUP(A229,GM_Table,12,FALSE)," ",(VLOOKUP(A229,GM_Table,13,FALSE))),"")</f>
        <v/>
      </c>
    </row>
    <row r="230" spans="1:10" ht="15" x14ac:dyDescent="0.2">
      <c r="A230" s="155" t="s">
        <v>1350</v>
      </c>
      <c r="B230" s="155" t="s">
        <v>1350</v>
      </c>
      <c r="C230" s="281">
        <v>2.88</v>
      </c>
      <c r="D230" s="186">
        <v>7.3654000000000002</v>
      </c>
      <c r="E230" s="186">
        <v>-7.2766999999999999</v>
      </c>
      <c r="F230" s="164" t="b">
        <f>IF(ISBLANK(FarmUnit[[#This Row],[1. Identifiant interne d’exploitation agricole*]]),"",IF(ISERROR(MATCH(FarmUnit[[#This Row],[1. Identifiant interne d’exploitation agricole*]],GroupMember[1. Identifiant interne d’exploitation agricole*],0)),FALSE,TRUE))</f>
        <v>1</v>
      </c>
      <c r="G230" s="203">
        <f t="shared" si="7"/>
        <v>7.3654000000000002</v>
      </c>
      <c r="H230" s="203">
        <f t="shared" si="8"/>
        <v>-7.2766999999999999</v>
      </c>
      <c r="I230" s="204" t="str">
        <f t="array" ref="I230">IF(ISBLANK(C230),"",IF(C230=MAX(IF(FarmUnit[1. Identifiant interne d’exploitation agricole*]=A230,FarmUnit[3. Superficie de l’unité agricole (ha)*])),"!","-"))</f>
        <v>!</v>
      </c>
      <c r="J230" s="165" t="str">
        <f ca="1">IFERROR(CONCATENATE(VLOOKUP(A230,GM_Table,12,FALSE)," ",(VLOOKUP(A230,GM_Table,13,FALSE))),"")</f>
        <v/>
      </c>
    </row>
    <row r="231" spans="1:10" ht="15" x14ac:dyDescent="0.2">
      <c r="A231" s="155" t="s">
        <v>1354</v>
      </c>
      <c r="B231" s="155" t="s">
        <v>1354</v>
      </c>
      <c r="C231" s="281">
        <v>2.44</v>
      </c>
      <c r="D231" s="186">
        <v>7.3636999999999997</v>
      </c>
      <c r="E231" s="186">
        <v>-7.2744</v>
      </c>
      <c r="F231" s="164" t="b">
        <f>IF(ISBLANK(FarmUnit[[#This Row],[1. Identifiant interne d’exploitation agricole*]]),"",IF(ISERROR(MATCH(FarmUnit[[#This Row],[1. Identifiant interne d’exploitation agricole*]],GroupMember[1. Identifiant interne d’exploitation agricole*],0)),FALSE,TRUE))</f>
        <v>1</v>
      </c>
      <c r="G231" s="203">
        <f t="shared" si="7"/>
        <v>7.3636999999999997</v>
      </c>
      <c r="H231" s="203">
        <f t="shared" si="8"/>
        <v>-7.2744</v>
      </c>
      <c r="I231" s="204" t="str">
        <f t="array" ref="I231">IF(ISBLANK(C231),"",IF(C231=MAX(IF(FarmUnit[1. Identifiant interne d’exploitation agricole*]=A231,FarmUnit[3. Superficie de l’unité agricole (ha)*])),"!","-"))</f>
        <v>!</v>
      </c>
      <c r="J231" s="165" t="str">
        <f ca="1">IFERROR(CONCATENATE(VLOOKUP(A231,GM_Table,12,FALSE)," ",(VLOOKUP(A231,GM_Table,13,FALSE))),"")</f>
        <v/>
      </c>
    </row>
    <row r="232" spans="1:10" ht="15" x14ac:dyDescent="0.2">
      <c r="A232" s="155" t="s">
        <v>1357</v>
      </c>
      <c r="B232" s="155" t="s">
        <v>1357</v>
      </c>
      <c r="C232" s="281">
        <v>3.38</v>
      </c>
      <c r="D232" s="186">
        <v>7.3578999999999999</v>
      </c>
      <c r="E232" s="186">
        <v>-7.2827999999999999</v>
      </c>
      <c r="F232" s="164" t="b">
        <f>IF(ISBLANK(FarmUnit[[#This Row],[1. Identifiant interne d’exploitation agricole*]]),"",IF(ISERROR(MATCH(FarmUnit[[#This Row],[1. Identifiant interne d’exploitation agricole*]],GroupMember[1. Identifiant interne d’exploitation agricole*],0)),FALSE,TRUE))</f>
        <v>1</v>
      </c>
      <c r="G232" s="203">
        <f t="shared" si="7"/>
        <v>7.3578999999999999</v>
      </c>
      <c r="H232" s="203">
        <f t="shared" si="8"/>
        <v>-7.2827999999999999</v>
      </c>
      <c r="I232" s="204" t="str">
        <f t="array" ref="I232">IF(ISBLANK(C232),"",IF(C232=MAX(IF(FarmUnit[1. Identifiant interne d’exploitation agricole*]=A232,FarmUnit[3. Superficie de l’unité agricole (ha)*])),"!","-"))</f>
        <v>!</v>
      </c>
      <c r="J232" s="165" t="str">
        <f ca="1">IFERROR(CONCATENATE(VLOOKUP(A232,GM_Table,12,FALSE)," ",(VLOOKUP(A232,GM_Table,13,FALSE))),"")</f>
        <v/>
      </c>
    </row>
    <row r="233" spans="1:10" ht="15" x14ac:dyDescent="0.2">
      <c r="A233" s="155" t="s">
        <v>1361</v>
      </c>
      <c r="B233" s="155" t="s">
        <v>1361</v>
      </c>
      <c r="C233" s="281">
        <v>2.2200000000000002</v>
      </c>
      <c r="D233" s="186">
        <v>7.3808999999999996</v>
      </c>
      <c r="E233" s="186">
        <v>-7.2873000000000001</v>
      </c>
      <c r="F233" s="164" t="b">
        <f>IF(ISBLANK(FarmUnit[[#This Row],[1. Identifiant interne d’exploitation agricole*]]),"",IF(ISERROR(MATCH(FarmUnit[[#This Row],[1. Identifiant interne d’exploitation agricole*]],GroupMember[1. Identifiant interne d’exploitation agricole*],0)),FALSE,TRUE))</f>
        <v>1</v>
      </c>
      <c r="G233" s="203">
        <f t="shared" si="7"/>
        <v>7.3808999999999996</v>
      </c>
      <c r="H233" s="203">
        <f t="shared" si="8"/>
        <v>-7.2873000000000001</v>
      </c>
      <c r="I233" s="204" t="str">
        <f t="array" ref="I233">IF(ISBLANK(C233),"",IF(C233=MAX(IF(FarmUnit[1. Identifiant interne d’exploitation agricole*]=A233,FarmUnit[3. Superficie de l’unité agricole (ha)*])),"!","-"))</f>
        <v>!</v>
      </c>
      <c r="J233" s="165" t="str">
        <f ca="1">IFERROR(CONCATENATE(VLOOKUP(A233,GM_Table,12,FALSE)," ",(VLOOKUP(A233,GM_Table,13,FALSE))),"")</f>
        <v/>
      </c>
    </row>
    <row r="234" spans="1:10" ht="15" x14ac:dyDescent="0.2">
      <c r="A234" s="155" t="s">
        <v>1363</v>
      </c>
      <c r="B234" s="155" t="s">
        <v>1363</v>
      </c>
      <c r="C234" s="281">
        <v>3.13</v>
      </c>
      <c r="D234" s="186">
        <v>7.3781999999999996</v>
      </c>
      <c r="E234" s="186">
        <v>-7.2813999999999997</v>
      </c>
      <c r="F234" s="164" t="b">
        <f>IF(ISBLANK(FarmUnit[[#This Row],[1. Identifiant interne d’exploitation agricole*]]),"",IF(ISERROR(MATCH(FarmUnit[[#This Row],[1. Identifiant interne d’exploitation agricole*]],GroupMember[1. Identifiant interne d’exploitation agricole*],0)),FALSE,TRUE))</f>
        <v>1</v>
      </c>
      <c r="G234" s="203">
        <f t="shared" si="7"/>
        <v>7.3781999999999996</v>
      </c>
      <c r="H234" s="203">
        <f t="shared" si="8"/>
        <v>-7.2813999999999997</v>
      </c>
      <c r="I234" s="204" t="str">
        <f t="array" ref="I234">IF(ISBLANK(C234),"",IF(C234=MAX(IF(FarmUnit[1. Identifiant interne d’exploitation agricole*]=A234,FarmUnit[3. Superficie de l’unité agricole (ha)*])),"!","-"))</f>
        <v>!</v>
      </c>
      <c r="J234" s="165" t="str">
        <f ca="1">IFERROR(CONCATENATE(VLOOKUP(A234,GM_Table,12,FALSE)," ",(VLOOKUP(A234,GM_Table,13,FALSE))),"")</f>
        <v/>
      </c>
    </row>
    <row r="235" spans="1:10" ht="15" x14ac:dyDescent="0.2">
      <c r="A235" s="155" t="s">
        <v>1366</v>
      </c>
      <c r="B235" s="155" t="s">
        <v>1366</v>
      </c>
      <c r="C235" s="281">
        <v>3.58</v>
      </c>
      <c r="D235" s="186">
        <v>7.3859000000000004</v>
      </c>
      <c r="E235" s="186">
        <v>-7.2866</v>
      </c>
      <c r="F235" s="164" t="b">
        <f>IF(ISBLANK(FarmUnit[[#This Row],[1. Identifiant interne d’exploitation agricole*]]),"",IF(ISERROR(MATCH(FarmUnit[[#This Row],[1. Identifiant interne d’exploitation agricole*]],GroupMember[1. Identifiant interne d’exploitation agricole*],0)),FALSE,TRUE))</f>
        <v>1</v>
      </c>
      <c r="G235" s="203">
        <f t="shared" si="7"/>
        <v>7.3859000000000004</v>
      </c>
      <c r="H235" s="203">
        <f t="shared" si="8"/>
        <v>-7.2866</v>
      </c>
      <c r="I235" s="204" t="str">
        <f t="array" ref="I235">IF(ISBLANK(C235),"",IF(C235=MAX(IF(FarmUnit[1. Identifiant interne d’exploitation agricole*]=A235,FarmUnit[3. Superficie de l’unité agricole (ha)*])),"!","-"))</f>
        <v>!</v>
      </c>
      <c r="J235" s="165" t="str">
        <f ca="1">IFERROR(CONCATENATE(VLOOKUP(A235,GM_Table,12,FALSE)," ",(VLOOKUP(A235,GM_Table,13,FALSE))),"")</f>
        <v/>
      </c>
    </row>
    <row r="236" spans="1:10" ht="15" x14ac:dyDescent="0.2">
      <c r="A236" s="155" t="s">
        <v>1369</v>
      </c>
      <c r="B236" s="155" t="s">
        <v>1369</v>
      </c>
      <c r="C236" s="281">
        <v>3.16</v>
      </c>
      <c r="D236" s="186">
        <v>7.3601999999999999</v>
      </c>
      <c r="E236" s="186">
        <v>-7.2827000000000002</v>
      </c>
      <c r="F236" s="164" t="b">
        <f>IF(ISBLANK(FarmUnit[[#This Row],[1. Identifiant interne d’exploitation agricole*]]),"",IF(ISERROR(MATCH(FarmUnit[[#This Row],[1. Identifiant interne d’exploitation agricole*]],GroupMember[1. Identifiant interne d’exploitation agricole*],0)),FALSE,TRUE))</f>
        <v>1</v>
      </c>
      <c r="G236" s="203">
        <f t="shared" si="7"/>
        <v>7.3601999999999999</v>
      </c>
      <c r="H236" s="203">
        <f t="shared" si="8"/>
        <v>-7.2827000000000002</v>
      </c>
      <c r="I236" s="204" t="str">
        <f t="array" ref="I236">IF(ISBLANK(C236),"",IF(C236=MAX(IF(FarmUnit[1. Identifiant interne d’exploitation agricole*]=A236,FarmUnit[3. Superficie de l’unité agricole (ha)*])),"!","-"))</f>
        <v>!</v>
      </c>
      <c r="J236" s="165" t="str">
        <f ca="1">IFERROR(CONCATENATE(VLOOKUP(A236,GM_Table,12,FALSE)," ",(VLOOKUP(A236,GM_Table,13,FALSE))),"")</f>
        <v/>
      </c>
    </row>
    <row r="237" spans="1:10" ht="15" x14ac:dyDescent="0.2">
      <c r="A237" s="155" t="s">
        <v>1373</v>
      </c>
      <c r="B237" s="155" t="s">
        <v>1373</v>
      </c>
      <c r="C237" s="281">
        <v>5</v>
      </c>
      <c r="D237" s="186">
        <v>7.3776999999999999</v>
      </c>
      <c r="E237" s="186">
        <v>-7.2584999999999997</v>
      </c>
      <c r="F237" s="164" t="b">
        <f>IF(ISBLANK(FarmUnit[[#This Row],[1. Identifiant interne d’exploitation agricole*]]),"",IF(ISERROR(MATCH(FarmUnit[[#This Row],[1. Identifiant interne d’exploitation agricole*]],GroupMember[1. Identifiant interne d’exploitation agricole*],0)),FALSE,TRUE))</f>
        <v>1</v>
      </c>
      <c r="G237" s="203">
        <f t="shared" si="7"/>
        <v>7.3776999999999999</v>
      </c>
      <c r="H237" s="203">
        <f t="shared" si="8"/>
        <v>-7.2584999999999997</v>
      </c>
      <c r="I237" s="204" t="str">
        <f t="array" ref="I237">IF(ISBLANK(C237),"",IF(C237=MAX(IF(FarmUnit[1. Identifiant interne d’exploitation agricole*]=A237,FarmUnit[3. Superficie de l’unité agricole (ha)*])),"!","-"))</f>
        <v>!</v>
      </c>
      <c r="J237" s="165" t="str">
        <f ca="1">IFERROR(CONCATENATE(VLOOKUP(A237,GM_Table,12,FALSE)," ",(VLOOKUP(A237,GM_Table,13,FALSE))),"")</f>
        <v/>
      </c>
    </row>
    <row r="238" spans="1:10" ht="15" x14ac:dyDescent="0.2">
      <c r="A238" s="155" t="s">
        <v>1377</v>
      </c>
      <c r="B238" s="155" t="s">
        <v>1377</v>
      </c>
      <c r="C238" s="281">
        <v>2.27</v>
      </c>
      <c r="D238" s="186">
        <v>7.3658000000000001</v>
      </c>
      <c r="E238" s="186">
        <v>-7.2778999999999998</v>
      </c>
      <c r="F238" s="164" t="b">
        <f>IF(ISBLANK(FarmUnit[[#This Row],[1. Identifiant interne d’exploitation agricole*]]),"",IF(ISERROR(MATCH(FarmUnit[[#This Row],[1. Identifiant interne d’exploitation agricole*]],GroupMember[1. Identifiant interne d’exploitation agricole*],0)),FALSE,TRUE))</f>
        <v>1</v>
      </c>
      <c r="G238" s="203">
        <f t="shared" si="7"/>
        <v>7.3658000000000001</v>
      </c>
      <c r="H238" s="203">
        <f t="shared" si="8"/>
        <v>-7.2778999999999998</v>
      </c>
      <c r="I238" s="204" t="str">
        <f t="array" ref="I238">IF(ISBLANK(C238),"",IF(C238=MAX(IF(FarmUnit[1. Identifiant interne d’exploitation agricole*]=A238,FarmUnit[3. Superficie de l’unité agricole (ha)*])),"!","-"))</f>
        <v>!</v>
      </c>
      <c r="J238" s="165" t="str">
        <f ca="1">IFERROR(CONCATENATE(VLOOKUP(A238,GM_Table,12,FALSE)," ",(VLOOKUP(A238,GM_Table,13,FALSE))),"")</f>
        <v/>
      </c>
    </row>
    <row r="239" spans="1:10" ht="15" x14ac:dyDescent="0.2">
      <c r="A239" s="155" t="s">
        <v>1381</v>
      </c>
      <c r="B239" s="155" t="s">
        <v>1381</v>
      </c>
      <c r="C239" s="281">
        <v>2.5099999999999998</v>
      </c>
      <c r="D239" s="186">
        <v>7.3673999999999999</v>
      </c>
      <c r="E239" s="186">
        <v>-7.2816000000000001</v>
      </c>
      <c r="F239" s="164" t="b">
        <f>IF(ISBLANK(FarmUnit[[#This Row],[1. Identifiant interne d’exploitation agricole*]]),"",IF(ISERROR(MATCH(FarmUnit[[#This Row],[1. Identifiant interne d’exploitation agricole*]],GroupMember[1. Identifiant interne d’exploitation agricole*],0)),FALSE,TRUE))</f>
        <v>1</v>
      </c>
      <c r="G239" s="203">
        <f t="shared" si="7"/>
        <v>7.3673999999999999</v>
      </c>
      <c r="H239" s="203">
        <f t="shared" si="8"/>
        <v>-7.2816000000000001</v>
      </c>
      <c r="I239" s="204" t="str">
        <f t="array" ref="I239">IF(ISBLANK(C239),"",IF(C239=MAX(IF(FarmUnit[1. Identifiant interne d’exploitation agricole*]=A239,FarmUnit[3. Superficie de l’unité agricole (ha)*])),"!","-"))</f>
        <v>!</v>
      </c>
      <c r="J239" s="165" t="str">
        <f ca="1">IFERROR(CONCATENATE(VLOOKUP(A239,GM_Table,12,FALSE)," ",(VLOOKUP(A239,GM_Table,13,FALSE))),"")</f>
        <v/>
      </c>
    </row>
    <row r="240" spans="1:10" ht="15" x14ac:dyDescent="0.2">
      <c r="A240" s="155" t="s">
        <v>1383</v>
      </c>
      <c r="B240" s="155" t="s">
        <v>1383</v>
      </c>
      <c r="C240" s="281">
        <v>2.4700000000000002</v>
      </c>
      <c r="D240" s="186">
        <v>7.3587999999999996</v>
      </c>
      <c r="E240" s="186">
        <v>-7.2851999999999997</v>
      </c>
      <c r="F240" s="164" t="b">
        <f>IF(ISBLANK(FarmUnit[[#This Row],[1. Identifiant interne d’exploitation agricole*]]),"",IF(ISERROR(MATCH(FarmUnit[[#This Row],[1. Identifiant interne d’exploitation agricole*]],GroupMember[1. Identifiant interne d’exploitation agricole*],0)),FALSE,TRUE))</f>
        <v>1</v>
      </c>
      <c r="G240" s="203">
        <f t="shared" si="7"/>
        <v>7.3587999999999996</v>
      </c>
      <c r="H240" s="203">
        <f t="shared" si="8"/>
        <v>-7.2851999999999997</v>
      </c>
      <c r="I240" s="204" t="str">
        <f t="array" ref="I240">IF(ISBLANK(C240),"",IF(C240=MAX(IF(FarmUnit[1. Identifiant interne d’exploitation agricole*]=A240,FarmUnit[3. Superficie de l’unité agricole (ha)*])),"!","-"))</f>
        <v>!</v>
      </c>
      <c r="J240" s="165" t="str">
        <f ca="1">IFERROR(CONCATENATE(VLOOKUP(A240,GM_Table,12,FALSE)," ",(VLOOKUP(A240,GM_Table,13,FALSE))),"")</f>
        <v/>
      </c>
    </row>
    <row r="241" spans="1:10" ht="15" x14ac:dyDescent="0.2">
      <c r="A241" s="155" t="s">
        <v>1386</v>
      </c>
      <c r="B241" s="155" t="s">
        <v>1386</v>
      </c>
      <c r="C241" s="281">
        <v>2.14</v>
      </c>
      <c r="D241" s="186">
        <v>7.3628</v>
      </c>
      <c r="E241" s="186">
        <v>-7.2763</v>
      </c>
      <c r="F241" s="164" t="b">
        <f>IF(ISBLANK(FarmUnit[[#This Row],[1. Identifiant interne d’exploitation agricole*]]),"",IF(ISERROR(MATCH(FarmUnit[[#This Row],[1. Identifiant interne d’exploitation agricole*]],GroupMember[1. Identifiant interne d’exploitation agricole*],0)),FALSE,TRUE))</f>
        <v>1</v>
      </c>
      <c r="G241" s="203">
        <f t="shared" si="7"/>
        <v>7.3628</v>
      </c>
      <c r="H241" s="203">
        <f t="shared" si="8"/>
        <v>-7.2763</v>
      </c>
      <c r="I241" s="204" t="str">
        <f t="array" ref="I241">IF(ISBLANK(C241),"",IF(C241=MAX(IF(FarmUnit[1. Identifiant interne d’exploitation agricole*]=A241,FarmUnit[3. Superficie de l’unité agricole (ha)*])),"!","-"))</f>
        <v>!</v>
      </c>
      <c r="J241" s="165" t="str">
        <f ca="1">IFERROR(CONCATENATE(VLOOKUP(A241,GM_Table,12,FALSE)," ",(VLOOKUP(A241,GM_Table,13,FALSE))),"")</f>
        <v/>
      </c>
    </row>
    <row r="242" spans="1:10" ht="15" x14ac:dyDescent="0.2">
      <c r="A242" s="155" t="s">
        <v>1390</v>
      </c>
      <c r="B242" s="155" t="s">
        <v>1390</v>
      </c>
      <c r="C242" s="281">
        <v>2</v>
      </c>
      <c r="D242" s="186">
        <v>7.3616000000000001</v>
      </c>
      <c r="E242" s="186">
        <v>-7.2831000000000001</v>
      </c>
      <c r="F242" s="164" t="b">
        <f>IF(ISBLANK(FarmUnit[[#This Row],[1. Identifiant interne d’exploitation agricole*]]),"",IF(ISERROR(MATCH(FarmUnit[[#This Row],[1. Identifiant interne d’exploitation agricole*]],GroupMember[1. Identifiant interne d’exploitation agricole*],0)),FALSE,TRUE))</f>
        <v>1</v>
      </c>
      <c r="G242" s="203">
        <f t="shared" si="7"/>
        <v>7.3616000000000001</v>
      </c>
      <c r="H242" s="203">
        <f t="shared" si="8"/>
        <v>-7.2831000000000001</v>
      </c>
      <c r="I242" s="204" t="str">
        <f t="array" ref="I242">IF(ISBLANK(C242),"",IF(C242=MAX(IF(FarmUnit[1. Identifiant interne d’exploitation agricole*]=A242,FarmUnit[3. Superficie de l’unité agricole (ha)*])),"!","-"))</f>
        <v>!</v>
      </c>
      <c r="J242" s="165" t="str">
        <f ca="1">IFERROR(CONCATENATE(VLOOKUP(A242,GM_Table,12,FALSE)," ",(VLOOKUP(A242,GM_Table,13,FALSE))),"")</f>
        <v/>
      </c>
    </row>
    <row r="243" spans="1:10" ht="15" x14ac:dyDescent="0.2">
      <c r="A243" s="155" t="s">
        <v>1393</v>
      </c>
      <c r="B243" s="155" t="s">
        <v>1393</v>
      </c>
      <c r="C243" s="281">
        <v>3.15</v>
      </c>
      <c r="D243" s="186">
        <v>7.3776999999999999</v>
      </c>
      <c r="E243" s="186">
        <v>-7.2641</v>
      </c>
      <c r="F243" s="164" t="b">
        <f>IF(ISBLANK(FarmUnit[[#This Row],[1. Identifiant interne d’exploitation agricole*]]),"",IF(ISERROR(MATCH(FarmUnit[[#This Row],[1. Identifiant interne d’exploitation agricole*]],GroupMember[1. Identifiant interne d’exploitation agricole*],0)),FALSE,TRUE))</f>
        <v>1</v>
      </c>
      <c r="G243" s="203">
        <f t="shared" ref="G243:G306" si="9">IF(D243=0,"",D243)</f>
        <v>7.3776999999999999</v>
      </c>
      <c r="H243" s="203">
        <f t="shared" ref="H243:H306" si="10">IF(E243=0,"",E243)</f>
        <v>-7.2641</v>
      </c>
      <c r="I243" s="204" t="str">
        <f t="array" ref="I243">IF(ISBLANK(C243),"",IF(C243=MAX(IF(FarmUnit[1. Identifiant interne d’exploitation agricole*]=A243,FarmUnit[3. Superficie de l’unité agricole (ha)*])),"!","-"))</f>
        <v>!</v>
      </c>
      <c r="J243" s="165" t="str">
        <f ca="1">IFERROR(CONCATENATE(VLOOKUP(A243,GM_Table,12,FALSE)," ",(VLOOKUP(A243,GM_Table,13,FALSE))),"")</f>
        <v/>
      </c>
    </row>
    <row r="244" spans="1:10" ht="15" x14ac:dyDescent="0.2">
      <c r="A244" s="155" t="s">
        <v>1395</v>
      </c>
      <c r="B244" s="155" t="s">
        <v>1395</v>
      </c>
      <c r="C244" s="281">
        <v>3.26</v>
      </c>
      <c r="D244" s="186">
        <v>7.3651</v>
      </c>
      <c r="E244" s="186">
        <v>-7.2760999999999996</v>
      </c>
      <c r="F244" s="164" t="b">
        <f>IF(ISBLANK(FarmUnit[[#This Row],[1. Identifiant interne d’exploitation agricole*]]),"",IF(ISERROR(MATCH(FarmUnit[[#This Row],[1. Identifiant interne d’exploitation agricole*]],GroupMember[1. Identifiant interne d’exploitation agricole*],0)),FALSE,TRUE))</f>
        <v>1</v>
      </c>
      <c r="G244" s="203">
        <f t="shared" si="9"/>
        <v>7.3651</v>
      </c>
      <c r="H244" s="203">
        <f t="shared" si="10"/>
        <v>-7.2760999999999996</v>
      </c>
      <c r="I244" s="204" t="str">
        <f t="array" ref="I244">IF(ISBLANK(C244),"",IF(C244=MAX(IF(FarmUnit[1. Identifiant interne d’exploitation agricole*]=A244,FarmUnit[3. Superficie de l’unité agricole (ha)*])),"!","-"))</f>
        <v>!</v>
      </c>
      <c r="J244" s="165" t="str">
        <f ca="1">IFERROR(CONCATENATE(VLOOKUP(A244,GM_Table,12,FALSE)," ",(VLOOKUP(A244,GM_Table,13,FALSE))),"")</f>
        <v/>
      </c>
    </row>
    <row r="245" spans="1:10" ht="15" x14ac:dyDescent="0.2">
      <c r="A245" s="155" t="s">
        <v>1398</v>
      </c>
      <c r="B245" s="155" t="s">
        <v>1398</v>
      </c>
      <c r="C245" s="281">
        <v>2.3199999999999998</v>
      </c>
      <c r="D245" s="186">
        <v>7.3501000000000003</v>
      </c>
      <c r="E245" s="186">
        <v>-7.2831000000000001</v>
      </c>
      <c r="F245" s="164" t="b">
        <f>IF(ISBLANK(FarmUnit[[#This Row],[1. Identifiant interne d’exploitation agricole*]]),"",IF(ISERROR(MATCH(FarmUnit[[#This Row],[1. Identifiant interne d’exploitation agricole*]],GroupMember[1. Identifiant interne d’exploitation agricole*],0)),FALSE,TRUE))</f>
        <v>1</v>
      </c>
      <c r="G245" s="203">
        <f t="shared" si="9"/>
        <v>7.3501000000000003</v>
      </c>
      <c r="H245" s="203">
        <f t="shared" si="10"/>
        <v>-7.2831000000000001</v>
      </c>
      <c r="I245" s="204" t="str">
        <f t="array" ref="I245">IF(ISBLANK(C245),"",IF(C245=MAX(IF(FarmUnit[1. Identifiant interne d’exploitation agricole*]=A245,FarmUnit[3. Superficie de l’unité agricole (ha)*])),"!","-"))</f>
        <v>!</v>
      </c>
      <c r="J245" s="165" t="str">
        <f ca="1">IFERROR(CONCATENATE(VLOOKUP(A245,GM_Table,12,FALSE)," ",(VLOOKUP(A245,GM_Table,13,FALSE))),"")</f>
        <v/>
      </c>
    </row>
    <row r="246" spans="1:10" ht="15" x14ac:dyDescent="0.2">
      <c r="A246" s="155" t="s">
        <v>1402</v>
      </c>
      <c r="B246" s="155" t="s">
        <v>1402</v>
      </c>
      <c r="C246" s="281">
        <v>2</v>
      </c>
      <c r="D246" s="186">
        <v>7.3509000000000002</v>
      </c>
      <c r="E246" s="186">
        <v>-7.2804000000000002</v>
      </c>
      <c r="F246" s="164" t="b">
        <f>IF(ISBLANK(FarmUnit[[#This Row],[1. Identifiant interne d’exploitation agricole*]]),"",IF(ISERROR(MATCH(FarmUnit[[#This Row],[1. Identifiant interne d’exploitation agricole*]],GroupMember[1. Identifiant interne d’exploitation agricole*],0)),FALSE,TRUE))</f>
        <v>1</v>
      </c>
      <c r="G246" s="203">
        <f t="shared" si="9"/>
        <v>7.3509000000000002</v>
      </c>
      <c r="H246" s="203">
        <f t="shared" si="10"/>
        <v>-7.2804000000000002</v>
      </c>
      <c r="I246" s="204" t="str">
        <f t="array" ref="I246">IF(ISBLANK(C246),"",IF(C246=MAX(IF(FarmUnit[1. Identifiant interne d’exploitation agricole*]=A246,FarmUnit[3. Superficie de l’unité agricole (ha)*])),"!","-"))</f>
        <v>!</v>
      </c>
      <c r="J246" s="165" t="str">
        <f ca="1">IFERROR(CONCATENATE(VLOOKUP(A246,GM_Table,12,FALSE)," ",(VLOOKUP(A246,GM_Table,13,FALSE))),"")</f>
        <v/>
      </c>
    </row>
    <row r="247" spans="1:10" ht="15" x14ac:dyDescent="0.2">
      <c r="A247" s="155" t="s">
        <v>1404</v>
      </c>
      <c r="B247" s="155" t="s">
        <v>1404</v>
      </c>
      <c r="C247" s="281">
        <v>3.76</v>
      </c>
      <c r="D247" s="186">
        <v>7.3800999999999997</v>
      </c>
      <c r="E247" s="186">
        <v>-7.2834000000000003</v>
      </c>
      <c r="F247" s="164" t="b">
        <f>IF(ISBLANK(FarmUnit[[#This Row],[1. Identifiant interne d’exploitation agricole*]]),"",IF(ISERROR(MATCH(FarmUnit[[#This Row],[1. Identifiant interne d’exploitation agricole*]],GroupMember[1. Identifiant interne d’exploitation agricole*],0)),FALSE,TRUE))</f>
        <v>1</v>
      </c>
      <c r="G247" s="203">
        <f t="shared" si="9"/>
        <v>7.3800999999999997</v>
      </c>
      <c r="H247" s="203">
        <f t="shared" si="10"/>
        <v>-7.2834000000000003</v>
      </c>
      <c r="I247" s="204" t="str">
        <f t="array" ref="I247">IF(ISBLANK(C247),"",IF(C247=MAX(IF(FarmUnit[1. Identifiant interne d’exploitation agricole*]=A247,FarmUnit[3. Superficie de l’unité agricole (ha)*])),"!","-"))</f>
        <v>!</v>
      </c>
      <c r="J247" s="165" t="str">
        <f ca="1">IFERROR(CONCATENATE(VLOOKUP(A247,GM_Table,12,FALSE)," ",(VLOOKUP(A247,GM_Table,13,FALSE))),"")</f>
        <v/>
      </c>
    </row>
    <row r="248" spans="1:10" ht="15" x14ac:dyDescent="0.2">
      <c r="A248" s="155" t="s">
        <v>1408</v>
      </c>
      <c r="B248" s="155" t="s">
        <v>1408</v>
      </c>
      <c r="C248" s="281">
        <v>3.65</v>
      </c>
      <c r="D248" s="186">
        <v>7.3670999999999998</v>
      </c>
      <c r="E248" s="186">
        <v>-7.2774999999999999</v>
      </c>
      <c r="F248" s="164" t="b">
        <f>IF(ISBLANK(FarmUnit[[#This Row],[1. Identifiant interne d’exploitation agricole*]]),"",IF(ISERROR(MATCH(FarmUnit[[#This Row],[1. Identifiant interne d’exploitation agricole*]],GroupMember[1. Identifiant interne d’exploitation agricole*],0)),FALSE,TRUE))</f>
        <v>1</v>
      </c>
      <c r="G248" s="203">
        <f t="shared" si="9"/>
        <v>7.3670999999999998</v>
      </c>
      <c r="H248" s="203">
        <f t="shared" si="10"/>
        <v>-7.2774999999999999</v>
      </c>
      <c r="I248" s="204" t="str">
        <f t="array" ref="I248">IF(ISBLANK(C248),"",IF(C248=MAX(IF(FarmUnit[1. Identifiant interne d’exploitation agricole*]=A248,FarmUnit[3. Superficie de l’unité agricole (ha)*])),"!","-"))</f>
        <v>!</v>
      </c>
      <c r="J248" s="165" t="str">
        <f ca="1">IFERROR(CONCATENATE(VLOOKUP(A248,GM_Table,12,FALSE)," ",(VLOOKUP(A248,GM_Table,13,FALSE))),"")</f>
        <v/>
      </c>
    </row>
    <row r="249" spans="1:10" ht="15" x14ac:dyDescent="0.2">
      <c r="A249" s="155" t="s">
        <v>1410</v>
      </c>
      <c r="B249" s="155" t="s">
        <v>1410</v>
      </c>
      <c r="C249" s="281">
        <v>2</v>
      </c>
      <c r="D249" s="186">
        <v>7.3684000000000003</v>
      </c>
      <c r="E249" s="186">
        <v>-7.2751999999999999</v>
      </c>
      <c r="F249" s="164" t="b">
        <f>IF(ISBLANK(FarmUnit[[#This Row],[1. Identifiant interne d’exploitation agricole*]]),"",IF(ISERROR(MATCH(FarmUnit[[#This Row],[1. Identifiant interne d’exploitation agricole*]],GroupMember[1. Identifiant interne d’exploitation agricole*],0)),FALSE,TRUE))</f>
        <v>1</v>
      </c>
      <c r="G249" s="203">
        <f t="shared" si="9"/>
        <v>7.3684000000000003</v>
      </c>
      <c r="H249" s="203">
        <f t="shared" si="10"/>
        <v>-7.2751999999999999</v>
      </c>
      <c r="I249" s="204" t="str">
        <f t="array" ref="I249">IF(ISBLANK(C249),"",IF(C249=MAX(IF(FarmUnit[1. Identifiant interne d’exploitation agricole*]=A249,FarmUnit[3. Superficie de l’unité agricole (ha)*])),"!","-"))</f>
        <v>!</v>
      </c>
      <c r="J249" s="165" t="str">
        <f ca="1">IFERROR(CONCATENATE(VLOOKUP(A249,GM_Table,12,FALSE)," ",(VLOOKUP(A249,GM_Table,13,FALSE))),"")</f>
        <v/>
      </c>
    </row>
    <row r="250" spans="1:10" ht="15" x14ac:dyDescent="0.2">
      <c r="A250" s="155" t="s">
        <v>1413</v>
      </c>
      <c r="B250" s="155" t="s">
        <v>1413</v>
      </c>
      <c r="C250" s="281">
        <v>2</v>
      </c>
      <c r="D250" s="186">
        <v>7.3678999999999997</v>
      </c>
      <c r="E250" s="186">
        <v>-7.2701000000000002</v>
      </c>
      <c r="F250" s="164" t="b">
        <f>IF(ISBLANK(FarmUnit[[#This Row],[1. Identifiant interne d’exploitation agricole*]]),"",IF(ISERROR(MATCH(FarmUnit[[#This Row],[1. Identifiant interne d’exploitation agricole*]],GroupMember[1. Identifiant interne d’exploitation agricole*],0)),FALSE,TRUE))</f>
        <v>1</v>
      </c>
      <c r="G250" s="203">
        <f t="shared" si="9"/>
        <v>7.3678999999999997</v>
      </c>
      <c r="H250" s="203">
        <f t="shared" si="10"/>
        <v>-7.2701000000000002</v>
      </c>
      <c r="I250" s="204" t="str">
        <f t="array" ref="I250">IF(ISBLANK(C250),"",IF(C250=MAX(IF(FarmUnit[1. Identifiant interne d’exploitation agricole*]=A250,FarmUnit[3. Superficie de l’unité agricole (ha)*])),"!","-"))</f>
        <v>!</v>
      </c>
      <c r="J250" s="165" t="str">
        <f ca="1">IFERROR(CONCATENATE(VLOOKUP(A250,GM_Table,12,FALSE)," ",(VLOOKUP(A250,GM_Table,13,FALSE))),"")</f>
        <v/>
      </c>
    </row>
    <row r="251" spans="1:10" ht="15" x14ac:dyDescent="0.2">
      <c r="A251" s="155" t="s">
        <v>1415</v>
      </c>
      <c r="B251" s="155" t="s">
        <v>1415</v>
      </c>
      <c r="C251" s="281">
        <v>2</v>
      </c>
      <c r="D251" s="186">
        <v>7.3632999999999997</v>
      </c>
      <c r="E251" s="186">
        <v>-7.2771999999999997</v>
      </c>
      <c r="F251" s="164" t="b">
        <f>IF(ISBLANK(FarmUnit[[#This Row],[1. Identifiant interne d’exploitation agricole*]]),"",IF(ISERROR(MATCH(FarmUnit[[#This Row],[1. Identifiant interne d’exploitation agricole*]],GroupMember[1. Identifiant interne d’exploitation agricole*],0)),FALSE,TRUE))</f>
        <v>1</v>
      </c>
      <c r="G251" s="203">
        <f t="shared" si="9"/>
        <v>7.3632999999999997</v>
      </c>
      <c r="H251" s="203">
        <f t="shared" si="10"/>
        <v>-7.2771999999999997</v>
      </c>
      <c r="I251" s="204" t="str">
        <f t="array" ref="I251">IF(ISBLANK(C251),"",IF(C251=MAX(IF(FarmUnit[1. Identifiant interne d’exploitation agricole*]=A251,FarmUnit[3. Superficie de l’unité agricole (ha)*])),"!","-"))</f>
        <v>!</v>
      </c>
      <c r="J251" s="165" t="str">
        <f ca="1">IFERROR(CONCATENATE(VLOOKUP(A251,GM_Table,12,FALSE)," ",(VLOOKUP(A251,GM_Table,13,FALSE))),"")</f>
        <v/>
      </c>
    </row>
    <row r="252" spans="1:10" ht="15" x14ac:dyDescent="0.2">
      <c r="A252" s="155" t="s">
        <v>1417</v>
      </c>
      <c r="B252" s="155" t="s">
        <v>1417</v>
      </c>
      <c r="C252" s="281">
        <v>2</v>
      </c>
      <c r="D252" s="186">
        <v>7.3909000000000002</v>
      </c>
      <c r="E252" s="186">
        <v>-7.2651000000000003</v>
      </c>
      <c r="F252" s="164" t="b">
        <f>IF(ISBLANK(FarmUnit[[#This Row],[1. Identifiant interne d’exploitation agricole*]]),"",IF(ISERROR(MATCH(FarmUnit[[#This Row],[1. Identifiant interne d’exploitation agricole*]],GroupMember[1. Identifiant interne d’exploitation agricole*],0)),FALSE,TRUE))</f>
        <v>1</v>
      </c>
      <c r="G252" s="203">
        <f t="shared" si="9"/>
        <v>7.3909000000000002</v>
      </c>
      <c r="H252" s="203">
        <f t="shared" si="10"/>
        <v>-7.2651000000000003</v>
      </c>
      <c r="I252" s="204" t="str">
        <f t="array" ref="I252">IF(ISBLANK(C252),"",IF(C252=MAX(IF(FarmUnit[1. Identifiant interne d’exploitation agricole*]=A252,FarmUnit[3. Superficie de l’unité agricole (ha)*])),"!","-"))</f>
        <v>!</v>
      </c>
      <c r="J252" s="165" t="str">
        <f ca="1">IFERROR(CONCATENATE(VLOOKUP(A252,GM_Table,12,FALSE)," ",(VLOOKUP(A252,GM_Table,13,FALSE))),"")</f>
        <v/>
      </c>
    </row>
    <row r="253" spans="1:10" ht="15" x14ac:dyDescent="0.2">
      <c r="A253" s="155" t="s">
        <v>1420</v>
      </c>
      <c r="B253" s="155" t="s">
        <v>1420</v>
      </c>
      <c r="C253" s="281">
        <v>1</v>
      </c>
      <c r="D253" s="186">
        <v>7.3567999999999998</v>
      </c>
      <c r="E253" s="186">
        <v>-7.2773000000000003</v>
      </c>
      <c r="F253" s="164" t="b">
        <f>IF(ISBLANK(FarmUnit[[#This Row],[1. Identifiant interne d’exploitation agricole*]]),"",IF(ISERROR(MATCH(FarmUnit[[#This Row],[1. Identifiant interne d’exploitation agricole*]],GroupMember[1. Identifiant interne d’exploitation agricole*],0)),FALSE,TRUE))</f>
        <v>1</v>
      </c>
      <c r="G253" s="203">
        <f t="shared" si="9"/>
        <v>7.3567999999999998</v>
      </c>
      <c r="H253" s="203">
        <f t="shared" si="10"/>
        <v>-7.2773000000000003</v>
      </c>
      <c r="I253" s="204" t="str">
        <f t="array" ref="I253">IF(ISBLANK(C253),"",IF(C253=MAX(IF(FarmUnit[1. Identifiant interne d’exploitation agricole*]=A253,FarmUnit[3. Superficie de l’unité agricole (ha)*])),"!","-"))</f>
        <v>!</v>
      </c>
      <c r="J253" s="165" t="str">
        <f ca="1">IFERROR(CONCATENATE(VLOOKUP(A253,GM_Table,12,FALSE)," ",(VLOOKUP(A253,GM_Table,13,FALSE))),"")</f>
        <v/>
      </c>
    </row>
    <row r="254" spans="1:10" ht="15" x14ac:dyDescent="0.2">
      <c r="A254" s="155" t="s">
        <v>1423</v>
      </c>
      <c r="B254" s="155" t="s">
        <v>1423</v>
      </c>
      <c r="C254" s="281">
        <v>2</v>
      </c>
      <c r="D254" s="186">
        <v>7.3654000000000002</v>
      </c>
      <c r="E254" s="186">
        <v>-7.2817999999999996</v>
      </c>
      <c r="F254" s="164" t="b">
        <f>IF(ISBLANK(FarmUnit[[#This Row],[1. Identifiant interne d’exploitation agricole*]]),"",IF(ISERROR(MATCH(FarmUnit[[#This Row],[1. Identifiant interne d’exploitation agricole*]],GroupMember[1. Identifiant interne d’exploitation agricole*],0)),FALSE,TRUE))</f>
        <v>1</v>
      </c>
      <c r="G254" s="203">
        <f t="shared" si="9"/>
        <v>7.3654000000000002</v>
      </c>
      <c r="H254" s="203">
        <f t="shared" si="10"/>
        <v>-7.2817999999999996</v>
      </c>
      <c r="I254" s="204" t="str">
        <f t="array" ref="I254">IF(ISBLANK(C254),"",IF(C254=MAX(IF(FarmUnit[1. Identifiant interne d’exploitation agricole*]=A254,FarmUnit[3. Superficie de l’unité agricole (ha)*])),"!","-"))</f>
        <v>!</v>
      </c>
      <c r="J254" s="165" t="str">
        <f ca="1">IFERROR(CONCATENATE(VLOOKUP(A254,GM_Table,12,FALSE)," ",(VLOOKUP(A254,GM_Table,13,FALSE))),"")</f>
        <v/>
      </c>
    </row>
    <row r="255" spans="1:10" ht="15" x14ac:dyDescent="0.2">
      <c r="A255" s="155" t="s">
        <v>1425</v>
      </c>
      <c r="B255" s="155" t="s">
        <v>1425</v>
      </c>
      <c r="C255" s="281">
        <v>2</v>
      </c>
      <c r="D255" s="186">
        <v>7.3811</v>
      </c>
      <c r="E255" s="186">
        <v>-7.2652999999999999</v>
      </c>
      <c r="F255" s="164" t="b">
        <f>IF(ISBLANK(FarmUnit[[#This Row],[1. Identifiant interne d’exploitation agricole*]]),"",IF(ISERROR(MATCH(FarmUnit[[#This Row],[1. Identifiant interne d’exploitation agricole*]],GroupMember[1. Identifiant interne d’exploitation agricole*],0)),FALSE,TRUE))</f>
        <v>1</v>
      </c>
      <c r="G255" s="203">
        <f t="shared" si="9"/>
        <v>7.3811</v>
      </c>
      <c r="H255" s="203">
        <f t="shared" si="10"/>
        <v>-7.2652999999999999</v>
      </c>
      <c r="I255" s="204" t="str">
        <f t="array" ref="I255">IF(ISBLANK(C255),"",IF(C255=MAX(IF(FarmUnit[1. Identifiant interne d’exploitation agricole*]=A255,FarmUnit[3. Superficie de l’unité agricole (ha)*])),"!","-"))</f>
        <v>!</v>
      </c>
      <c r="J255" s="165" t="str">
        <f ca="1">IFERROR(CONCATENATE(VLOOKUP(A255,GM_Table,12,FALSE)," ",(VLOOKUP(A255,GM_Table,13,FALSE))),"")</f>
        <v/>
      </c>
    </row>
    <row r="256" spans="1:10" ht="15" x14ac:dyDescent="0.2">
      <c r="A256" s="155" t="s">
        <v>1426</v>
      </c>
      <c r="B256" s="155" t="s">
        <v>1426</v>
      </c>
      <c r="C256" s="281">
        <v>4</v>
      </c>
      <c r="D256" s="186">
        <v>7.3638000000000003</v>
      </c>
      <c r="E256" s="186">
        <v>-7.2769000000000004</v>
      </c>
      <c r="F256" s="164" t="b">
        <f>IF(ISBLANK(FarmUnit[[#This Row],[1. Identifiant interne d’exploitation agricole*]]),"",IF(ISERROR(MATCH(FarmUnit[[#This Row],[1. Identifiant interne d’exploitation agricole*]],GroupMember[1. Identifiant interne d’exploitation agricole*],0)),FALSE,TRUE))</f>
        <v>1</v>
      </c>
      <c r="G256" s="203">
        <f t="shared" si="9"/>
        <v>7.3638000000000003</v>
      </c>
      <c r="H256" s="203">
        <f t="shared" si="10"/>
        <v>-7.2769000000000004</v>
      </c>
      <c r="I256" s="204" t="str">
        <f t="array" ref="I256">IF(ISBLANK(C256),"",IF(C256=MAX(IF(FarmUnit[1. Identifiant interne d’exploitation agricole*]=A256,FarmUnit[3. Superficie de l’unité agricole (ha)*])),"!","-"))</f>
        <v>!</v>
      </c>
      <c r="J256" s="165" t="str">
        <f ca="1">IFERROR(CONCATENATE(VLOOKUP(A256,GM_Table,12,FALSE)," ",(VLOOKUP(A256,GM_Table,13,FALSE))),"")</f>
        <v/>
      </c>
    </row>
    <row r="257" spans="1:10" ht="15" x14ac:dyDescent="0.2">
      <c r="A257" s="155" t="s">
        <v>1429</v>
      </c>
      <c r="B257" s="155" t="s">
        <v>1429</v>
      </c>
      <c r="C257" s="281">
        <v>3</v>
      </c>
      <c r="D257" s="186">
        <v>7.3590999999999998</v>
      </c>
      <c r="E257" s="186">
        <v>-7.2812000000000001</v>
      </c>
      <c r="F257" s="164" t="b">
        <f>IF(ISBLANK(FarmUnit[[#This Row],[1. Identifiant interne d’exploitation agricole*]]),"",IF(ISERROR(MATCH(FarmUnit[[#This Row],[1. Identifiant interne d’exploitation agricole*]],GroupMember[1. Identifiant interne d’exploitation agricole*],0)),FALSE,TRUE))</f>
        <v>1</v>
      </c>
      <c r="G257" s="203">
        <f t="shared" si="9"/>
        <v>7.3590999999999998</v>
      </c>
      <c r="H257" s="203">
        <f t="shared" si="10"/>
        <v>-7.2812000000000001</v>
      </c>
      <c r="I257" s="204" t="str">
        <f t="array" ref="I257">IF(ISBLANK(C257),"",IF(C257=MAX(IF(FarmUnit[1. Identifiant interne d’exploitation agricole*]=A257,FarmUnit[3. Superficie de l’unité agricole (ha)*])),"!","-"))</f>
        <v>!</v>
      </c>
      <c r="J257" s="165" t="str">
        <f ca="1">IFERROR(CONCATENATE(VLOOKUP(A257,GM_Table,12,FALSE)," ",(VLOOKUP(A257,GM_Table,13,FALSE))),"")</f>
        <v/>
      </c>
    </row>
    <row r="258" spans="1:10" ht="15" x14ac:dyDescent="0.2">
      <c r="A258" s="155" t="s">
        <v>1431</v>
      </c>
      <c r="B258" s="155" t="s">
        <v>1431</v>
      </c>
      <c r="C258" s="281">
        <v>2</v>
      </c>
      <c r="D258" s="186">
        <v>7.3860999999999999</v>
      </c>
      <c r="E258" s="186">
        <v>-7.2805</v>
      </c>
      <c r="F258" s="164" t="b">
        <f>IF(ISBLANK(FarmUnit[[#This Row],[1. Identifiant interne d’exploitation agricole*]]),"",IF(ISERROR(MATCH(FarmUnit[[#This Row],[1. Identifiant interne d’exploitation agricole*]],GroupMember[1. Identifiant interne d’exploitation agricole*],0)),FALSE,TRUE))</f>
        <v>1</v>
      </c>
      <c r="G258" s="203">
        <f t="shared" si="9"/>
        <v>7.3860999999999999</v>
      </c>
      <c r="H258" s="203">
        <f t="shared" si="10"/>
        <v>-7.2805</v>
      </c>
      <c r="I258" s="204" t="str">
        <f t="array" ref="I258">IF(ISBLANK(C258),"",IF(C258=MAX(IF(FarmUnit[1. Identifiant interne d’exploitation agricole*]=A258,FarmUnit[3. Superficie de l’unité agricole (ha)*])),"!","-"))</f>
        <v>!</v>
      </c>
      <c r="J258" s="165" t="str">
        <f ca="1">IFERROR(CONCATENATE(VLOOKUP(A258,GM_Table,12,FALSE)," ",(VLOOKUP(A258,GM_Table,13,FALSE))),"")</f>
        <v/>
      </c>
    </row>
    <row r="259" spans="1:10" ht="15" x14ac:dyDescent="0.2">
      <c r="A259" s="155" t="s">
        <v>1433</v>
      </c>
      <c r="B259" s="155" t="s">
        <v>1433</v>
      </c>
      <c r="C259" s="281">
        <v>2</v>
      </c>
      <c r="D259" s="186">
        <v>7.3661000000000003</v>
      </c>
      <c r="E259" s="186">
        <v>-7.2805</v>
      </c>
      <c r="F259" s="164" t="b">
        <f>IF(ISBLANK(FarmUnit[[#This Row],[1. Identifiant interne d’exploitation agricole*]]),"",IF(ISERROR(MATCH(FarmUnit[[#This Row],[1. Identifiant interne d’exploitation agricole*]],GroupMember[1. Identifiant interne d’exploitation agricole*],0)),FALSE,TRUE))</f>
        <v>1</v>
      </c>
      <c r="G259" s="203">
        <f t="shared" si="9"/>
        <v>7.3661000000000003</v>
      </c>
      <c r="H259" s="203">
        <f t="shared" si="10"/>
        <v>-7.2805</v>
      </c>
      <c r="I259" s="204" t="str">
        <f t="array" ref="I259">IF(ISBLANK(C259),"",IF(C259=MAX(IF(FarmUnit[1. Identifiant interne d’exploitation agricole*]=A259,FarmUnit[3. Superficie de l’unité agricole (ha)*])),"!","-"))</f>
        <v>!</v>
      </c>
      <c r="J259" s="165" t="str">
        <f ca="1">IFERROR(CONCATENATE(VLOOKUP(A259,GM_Table,12,FALSE)," ",(VLOOKUP(A259,GM_Table,13,FALSE))),"")</f>
        <v/>
      </c>
    </row>
    <row r="260" spans="1:10" ht="15" x14ac:dyDescent="0.2">
      <c r="A260" s="155" t="s">
        <v>1434</v>
      </c>
      <c r="B260" s="155" t="s">
        <v>1434</v>
      </c>
      <c r="C260" s="281">
        <v>2</v>
      </c>
      <c r="D260" s="186">
        <v>7.3651999999999997</v>
      </c>
      <c r="E260" s="186">
        <v>-7.2788000000000004</v>
      </c>
      <c r="F260" s="164" t="b">
        <f>IF(ISBLANK(FarmUnit[[#This Row],[1. Identifiant interne d’exploitation agricole*]]),"",IF(ISERROR(MATCH(FarmUnit[[#This Row],[1. Identifiant interne d’exploitation agricole*]],GroupMember[1. Identifiant interne d’exploitation agricole*],0)),FALSE,TRUE))</f>
        <v>1</v>
      </c>
      <c r="G260" s="203">
        <f t="shared" si="9"/>
        <v>7.3651999999999997</v>
      </c>
      <c r="H260" s="203">
        <f t="shared" si="10"/>
        <v>-7.2788000000000004</v>
      </c>
      <c r="I260" s="204" t="str">
        <f t="array" ref="I260">IF(ISBLANK(C260),"",IF(C260=MAX(IF(FarmUnit[1. Identifiant interne d’exploitation agricole*]=A260,FarmUnit[3. Superficie de l’unité agricole (ha)*])),"!","-"))</f>
        <v>!</v>
      </c>
      <c r="J260" s="165" t="str">
        <f ca="1">IFERROR(CONCATENATE(VLOOKUP(A260,GM_Table,12,FALSE)," ",(VLOOKUP(A260,GM_Table,13,FALSE))),"")</f>
        <v/>
      </c>
    </row>
    <row r="261" spans="1:10" ht="15" x14ac:dyDescent="0.2">
      <c r="A261" s="155" t="s">
        <v>1437</v>
      </c>
      <c r="B261" s="155" t="s">
        <v>1437</v>
      </c>
      <c r="C261" s="281">
        <v>2</v>
      </c>
      <c r="D261" s="186">
        <v>7.3681999999999999</v>
      </c>
      <c r="E261" s="186">
        <v>-7.2706999999999997</v>
      </c>
      <c r="F261" s="164" t="b">
        <f>IF(ISBLANK(FarmUnit[[#This Row],[1. Identifiant interne d’exploitation agricole*]]),"",IF(ISERROR(MATCH(FarmUnit[[#This Row],[1. Identifiant interne d’exploitation agricole*]],GroupMember[1. Identifiant interne d’exploitation agricole*],0)),FALSE,TRUE))</f>
        <v>1</v>
      </c>
      <c r="G261" s="203">
        <f t="shared" si="9"/>
        <v>7.3681999999999999</v>
      </c>
      <c r="H261" s="203">
        <f t="shared" si="10"/>
        <v>-7.2706999999999997</v>
      </c>
      <c r="I261" s="204" t="str">
        <f t="array" ref="I261">IF(ISBLANK(C261),"",IF(C261=MAX(IF(FarmUnit[1. Identifiant interne d’exploitation agricole*]=A261,FarmUnit[3. Superficie de l’unité agricole (ha)*])),"!","-"))</f>
        <v>!</v>
      </c>
      <c r="J261" s="165" t="str">
        <f ca="1">IFERROR(CONCATENATE(VLOOKUP(A261,GM_Table,12,FALSE)," ",(VLOOKUP(A261,GM_Table,13,FALSE))),"")</f>
        <v/>
      </c>
    </row>
    <row r="262" spans="1:10" ht="15" x14ac:dyDescent="0.2">
      <c r="A262" s="155" t="s">
        <v>1440</v>
      </c>
      <c r="B262" s="155" t="s">
        <v>1440</v>
      </c>
      <c r="C262" s="281">
        <v>2</v>
      </c>
      <c r="D262" s="186">
        <v>7.3878000000000004</v>
      </c>
      <c r="E262" s="186">
        <v>-7.2834000000000003</v>
      </c>
      <c r="F262" s="164" t="b">
        <f>IF(ISBLANK(FarmUnit[[#This Row],[1. Identifiant interne d’exploitation agricole*]]),"",IF(ISERROR(MATCH(FarmUnit[[#This Row],[1. Identifiant interne d’exploitation agricole*]],GroupMember[1. Identifiant interne d’exploitation agricole*],0)),FALSE,TRUE))</f>
        <v>1</v>
      </c>
      <c r="G262" s="203">
        <f t="shared" si="9"/>
        <v>7.3878000000000004</v>
      </c>
      <c r="H262" s="203">
        <f t="shared" si="10"/>
        <v>-7.2834000000000003</v>
      </c>
      <c r="I262" s="204" t="str">
        <f t="array" ref="I262">IF(ISBLANK(C262),"",IF(C262=MAX(IF(FarmUnit[1. Identifiant interne d’exploitation agricole*]=A262,FarmUnit[3. Superficie de l’unité agricole (ha)*])),"!","-"))</f>
        <v>!</v>
      </c>
      <c r="J262" s="165" t="str">
        <f ca="1">IFERROR(CONCATENATE(VLOOKUP(A262,GM_Table,12,FALSE)," ",(VLOOKUP(A262,GM_Table,13,FALSE))),"")</f>
        <v/>
      </c>
    </row>
    <row r="263" spans="1:10" ht="15" x14ac:dyDescent="0.2">
      <c r="A263" s="155" t="s">
        <v>1443</v>
      </c>
      <c r="B263" s="155" t="s">
        <v>1443</v>
      </c>
      <c r="C263" s="281">
        <v>2</v>
      </c>
      <c r="D263" s="186">
        <v>7.3646000000000003</v>
      </c>
      <c r="E263" s="186">
        <v>-7.2746000000000004</v>
      </c>
      <c r="F263" s="164" t="b">
        <f>IF(ISBLANK(FarmUnit[[#This Row],[1. Identifiant interne d’exploitation agricole*]]),"",IF(ISERROR(MATCH(FarmUnit[[#This Row],[1. Identifiant interne d’exploitation agricole*]],GroupMember[1. Identifiant interne d’exploitation agricole*],0)),FALSE,TRUE))</f>
        <v>1</v>
      </c>
      <c r="G263" s="203">
        <f t="shared" si="9"/>
        <v>7.3646000000000003</v>
      </c>
      <c r="H263" s="203">
        <f t="shared" si="10"/>
        <v>-7.2746000000000004</v>
      </c>
      <c r="I263" s="204" t="str">
        <f t="array" ref="I263">IF(ISBLANK(C263),"",IF(C263=MAX(IF(FarmUnit[1. Identifiant interne d’exploitation agricole*]=A263,FarmUnit[3. Superficie de l’unité agricole (ha)*])),"!","-"))</f>
        <v>!</v>
      </c>
      <c r="J263" s="165" t="str">
        <f ca="1">IFERROR(CONCATENATE(VLOOKUP(A263,GM_Table,12,FALSE)," ",(VLOOKUP(A263,GM_Table,13,FALSE))),"")</f>
        <v/>
      </c>
    </row>
    <row r="264" spans="1:10" ht="15" x14ac:dyDescent="0.2">
      <c r="A264" s="155" t="s">
        <v>1444</v>
      </c>
      <c r="B264" s="155" t="s">
        <v>1444</v>
      </c>
      <c r="C264" s="281">
        <v>3</v>
      </c>
      <c r="D264" s="186">
        <v>7.3471000000000002</v>
      </c>
      <c r="E264" s="186">
        <v>-7.2617000000000003</v>
      </c>
      <c r="F264" s="164" t="b">
        <f>IF(ISBLANK(FarmUnit[[#This Row],[1. Identifiant interne d’exploitation agricole*]]),"",IF(ISERROR(MATCH(FarmUnit[[#This Row],[1. Identifiant interne d’exploitation agricole*]],GroupMember[1. Identifiant interne d’exploitation agricole*],0)),FALSE,TRUE))</f>
        <v>1</v>
      </c>
      <c r="G264" s="203">
        <f t="shared" si="9"/>
        <v>7.3471000000000002</v>
      </c>
      <c r="H264" s="203">
        <f t="shared" si="10"/>
        <v>-7.2617000000000003</v>
      </c>
      <c r="I264" s="204" t="str">
        <f t="array" ref="I264">IF(ISBLANK(C264),"",IF(C264=MAX(IF(FarmUnit[1. Identifiant interne d’exploitation agricole*]=A264,FarmUnit[3. Superficie de l’unité agricole (ha)*])),"!","-"))</f>
        <v>!</v>
      </c>
      <c r="J264" s="165" t="str">
        <f ca="1">IFERROR(CONCATENATE(VLOOKUP(A264,GM_Table,12,FALSE)," ",(VLOOKUP(A264,GM_Table,13,FALSE))),"")</f>
        <v/>
      </c>
    </row>
    <row r="265" spans="1:10" ht="15" x14ac:dyDescent="0.2">
      <c r="A265" s="155" t="s">
        <v>1449</v>
      </c>
      <c r="B265" s="155" t="s">
        <v>1449</v>
      </c>
      <c r="C265" s="281">
        <v>3.97</v>
      </c>
      <c r="D265" s="186">
        <v>7.3494999999999999</v>
      </c>
      <c r="E265" s="186">
        <v>-7.2789000000000001</v>
      </c>
      <c r="F265" s="164" t="b">
        <f>IF(ISBLANK(FarmUnit[[#This Row],[1. Identifiant interne d’exploitation agricole*]]),"",IF(ISERROR(MATCH(FarmUnit[[#This Row],[1. Identifiant interne d’exploitation agricole*]],GroupMember[1. Identifiant interne d’exploitation agricole*],0)),FALSE,TRUE))</f>
        <v>1</v>
      </c>
      <c r="G265" s="203">
        <f t="shared" si="9"/>
        <v>7.3494999999999999</v>
      </c>
      <c r="H265" s="203">
        <f t="shared" si="10"/>
        <v>-7.2789000000000001</v>
      </c>
      <c r="I265" s="204" t="str">
        <f t="array" ref="I265">IF(ISBLANK(C265),"",IF(C265=MAX(IF(FarmUnit[1. Identifiant interne d’exploitation agricole*]=A265,FarmUnit[3. Superficie de l’unité agricole (ha)*])),"!","-"))</f>
        <v>!</v>
      </c>
      <c r="J265" s="165" t="str">
        <f ca="1">IFERROR(CONCATENATE(VLOOKUP(A265,GM_Table,12,FALSE)," ",(VLOOKUP(A265,GM_Table,13,FALSE))),"")</f>
        <v/>
      </c>
    </row>
    <row r="266" spans="1:10" ht="15" x14ac:dyDescent="0.2">
      <c r="A266" s="155" t="s">
        <v>1452</v>
      </c>
      <c r="B266" s="155" t="s">
        <v>1452</v>
      </c>
      <c r="C266" s="281">
        <v>9</v>
      </c>
      <c r="D266" s="186">
        <v>7.3463000000000003</v>
      </c>
      <c r="E266" s="186">
        <v>-7.2611999999999997</v>
      </c>
      <c r="F266" s="164" t="b">
        <f>IF(ISBLANK(FarmUnit[[#This Row],[1. Identifiant interne d’exploitation agricole*]]),"",IF(ISERROR(MATCH(FarmUnit[[#This Row],[1. Identifiant interne d’exploitation agricole*]],GroupMember[1. Identifiant interne d’exploitation agricole*],0)),FALSE,TRUE))</f>
        <v>1</v>
      </c>
      <c r="G266" s="203">
        <f t="shared" si="9"/>
        <v>7.3463000000000003</v>
      </c>
      <c r="H266" s="203">
        <f t="shared" si="10"/>
        <v>-7.2611999999999997</v>
      </c>
      <c r="I266" s="204" t="str">
        <f t="array" ref="I266">IF(ISBLANK(C266),"",IF(C266=MAX(IF(FarmUnit[1. Identifiant interne d’exploitation agricole*]=A266,FarmUnit[3. Superficie de l’unité agricole (ha)*])),"!","-"))</f>
        <v>!</v>
      </c>
      <c r="J266" s="165" t="str">
        <f ca="1">IFERROR(CONCATENATE(VLOOKUP(A266,GM_Table,12,FALSE)," ",(VLOOKUP(A266,GM_Table,13,FALSE))),"")</f>
        <v/>
      </c>
    </row>
    <row r="267" spans="1:10" ht="15" x14ac:dyDescent="0.2">
      <c r="A267" s="155" t="s">
        <v>1455</v>
      </c>
      <c r="B267" s="155" t="s">
        <v>1455</v>
      </c>
      <c r="C267" s="281">
        <v>3.36</v>
      </c>
      <c r="D267" s="186">
        <v>7.3422000000000001</v>
      </c>
      <c r="E267" s="186">
        <v>-7.2644000000000002</v>
      </c>
      <c r="F267" s="164" t="b">
        <f>IF(ISBLANK(FarmUnit[[#This Row],[1. Identifiant interne d’exploitation agricole*]]),"",IF(ISERROR(MATCH(FarmUnit[[#This Row],[1. Identifiant interne d’exploitation agricole*]],GroupMember[1. Identifiant interne d’exploitation agricole*],0)),FALSE,TRUE))</f>
        <v>1</v>
      </c>
      <c r="G267" s="203">
        <f t="shared" si="9"/>
        <v>7.3422000000000001</v>
      </c>
      <c r="H267" s="203">
        <f t="shared" si="10"/>
        <v>-7.2644000000000002</v>
      </c>
      <c r="I267" s="204" t="str">
        <f t="array" ref="I267">IF(ISBLANK(C267),"",IF(C267=MAX(IF(FarmUnit[1. Identifiant interne d’exploitation agricole*]=A267,FarmUnit[3. Superficie de l’unité agricole (ha)*])),"!","-"))</f>
        <v>!</v>
      </c>
      <c r="J267" s="165" t="str">
        <f ca="1">IFERROR(CONCATENATE(VLOOKUP(A267,GM_Table,12,FALSE)," ",(VLOOKUP(A267,GM_Table,13,FALSE))),"")</f>
        <v/>
      </c>
    </row>
    <row r="268" spans="1:10" ht="15" x14ac:dyDescent="0.2">
      <c r="A268" s="155" t="s">
        <v>1459</v>
      </c>
      <c r="B268" s="155" t="s">
        <v>1459</v>
      </c>
      <c r="C268" s="281">
        <v>4.28</v>
      </c>
      <c r="D268" s="186">
        <v>7.3459000000000003</v>
      </c>
      <c r="E268" s="186">
        <v>-7.2603999999999997</v>
      </c>
      <c r="F268" s="164" t="b">
        <f>IF(ISBLANK(FarmUnit[[#This Row],[1. Identifiant interne d’exploitation agricole*]]),"",IF(ISERROR(MATCH(FarmUnit[[#This Row],[1. Identifiant interne d’exploitation agricole*]],GroupMember[1. Identifiant interne d’exploitation agricole*],0)),FALSE,TRUE))</f>
        <v>1</v>
      </c>
      <c r="G268" s="203">
        <f t="shared" si="9"/>
        <v>7.3459000000000003</v>
      </c>
      <c r="H268" s="203">
        <f t="shared" si="10"/>
        <v>-7.2603999999999997</v>
      </c>
      <c r="I268" s="204" t="str">
        <f t="array" ref="I268">IF(ISBLANK(C268),"",IF(C268=MAX(IF(FarmUnit[1. Identifiant interne d’exploitation agricole*]=A268,FarmUnit[3. Superficie de l’unité agricole (ha)*])),"!","-"))</f>
        <v>!</v>
      </c>
      <c r="J268" s="165" t="str">
        <f ca="1">IFERROR(CONCATENATE(VLOOKUP(A268,GM_Table,12,FALSE)," ",(VLOOKUP(A268,GM_Table,13,FALSE))),"")</f>
        <v/>
      </c>
    </row>
    <row r="269" spans="1:10" ht="15" x14ac:dyDescent="0.2">
      <c r="A269" s="155" t="s">
        <v>1463</v>
      </c>
      <c r="B269" s="155" t="s">
        <v>1463</v>
      </c>
      <c r="C269" s="281">
        <v>3.51</v>
      </c>
      <c r="D269" s="186">
        <v>7.3415999999999997</v>
      </c>
      <c r="E269" s="186">
        <v>-7.2794999999999996</v>
      </c>
      <c r="F269" s="164" t="b">
        <f>IF(ISBLANK(FarmUnit[[#This Row],[1. Identifiant interne d’exploitation agricole*]]),"",IF(ISERROR(MATCH(FarmUnit[[#This Row],[1. Identifiant interne d’exploitation agricole*]],GroupMember[1. Identifiant interne d’exploitation agricole*],0)),FALSE,TRUE))</f>
        <v>1</v>
      </c>
      <c r="G269" s="203">
        <f t="shared" si="9"/>
        <v>7.3415999999999997</v>
      </c>
      <c r="H269" s="203">
        <f t="shared" si="10"/>
        <v>-7.2794999999999996</v>
      </c>
      <c r="I269" s="204" t="str">
        <f t="array" ref="I269">IF(ISBLANK(C269),"",IF(C269=MAX(IF(FarmUnit[1. Identifiant interne d’exploitation agricole*]=A269,FarmUnit[3. Superficie de l’unité agricole (ha)*])),"!","-"))</f>
        <v>!</v>
      </c>
      <c r="J269" s="165" t="str">
        <f ca="1">IFERROR(CONCATENATE(VLOOKUP(A269,GM_Table,12,FALSE)," ",(VLOOKUP(A269,GM_Table,13,FALSE))),"")</f>
        <v/>
      </c>
    </row>
    <row r="270" spans="1:10" ht="15" x14ac:dyDescent="0.2">
      <c r="A270" s="155" t="s">
        <v>1467</v>
      </c>
      <c r="B270" s="155" t="s">
        <v>1467</v>
      </c>
      <c r="C270" s="281">
        <v>7</v>
      </c>
      <c r="D270" s="186">
        <v>7.3345000000000002</v>
      </c>
      <c r="E270" s="186">
        <v>-7.2675999999999998</v>
      </c>
      <c r="F270" s="164" t="b">
        <f>IF(ISBLANK(FarmUnit[[#This Row],[1. Identifiant interne d’exploitation agricole*]]),"",IF(ISERROR(MATCH(FarmUnit[[#This Row],[1. Identifiant interne d’exploitation agricole*]],GroupMember[1. Identifiant interne d’exploitation agricole*],0)),FALSE,TRUE))</f>
        <v>1</v>
      </c>
      <c r="G270" s="203">
        <f t="shared" si="9"/>
        <v>7.3345000000000002</v>
      </c>
      <c r="H270" s="203">
        <f t="shared" si="10"/>
        <v>-7.2675999999999998</v>
      </c>
      <c r="I270" s="204" t="str">
        <f t="array" ref="I270">IF(ISBLANK(C270),"",IF(C270=MAX(IF(FarmUnit[1. Identifiant interne d’exploitation agricole*]=A270,FarmUnit[3. Superficie de l’unité agricole (ha)*])),"!","-"))</f>
        <v>!</v>
      </c>
      <c r="J270" s="165" t="str">
        <f ca="1">IFERROR(CONCATENATE(VLOOKUP(A270,GM_Table,12,FALSE)," ",(VLOOKUP(A270,GM_Table,13,FALSE))),"")</f>
        <v/>
      </c>
    </row>
    <row r="271" spans="1:10" ht="15" x14ac:dyDescent="0.2">
      <c r="A271" s="155" t="s">
        <v>1471</v>
      </c>
      <c r="B271" s="155" t="s">
        <v>1471</v>
      </c>
      <c r="C271" s="281">
        <v>3.85</v>
      </c>
      <c r="D271" s="186">
        <v>7.3430999999999997</v>
      </c>
      <c r="E271" s="186">
        <v>-7.2758000000000003</v>
      </c>
      <c r="F271" s="164" t="b">
        <f>IF(ISBLANK(FarmUnit[[#This Row],[1. Identifiant interne d’exploitation agricole*]]),"",IF(ISERROR(MATCH(FarmUnit[[#This Row],[1. Identifiant interne d’exploitation agricole*]],GroupMember[1. Identifiant interne d’exploitation agricole*],0)),FALSE,TRUE))</f>
        <v>1</v>
      </c>
      <c r="G271" s="203">
        <f t="shared" si="9"/>
        <v>7.3430999999999997</v>
      </c>
      <c r="H271" s="203">
        <f t="shared" si="10"/>
        <v>-7.2758000000000003</v>
      </c>
      <c r="I271" s="204" t="str">
        <f t="array" ref="I271">IF(ISBLANK(C271),"",IF(C271=MAX(IF(FarmUnit[1. Identifiant interne d’exploitation agricole*]=A271,FarmUnit[3. Superficie de l’unité agricole (ha)*])),"!","-"))</f>
        <v>!</v>
      </c>
      <c r="J271" s="165" t="str">
        <f ca="1">IFERROR(CONCATENATE(VLOOKUP(A271,GM_Table,12,FALSE)," ",(VLOOKUP(A271,GM_Table,13,FALSE))),"")</f>
        <v/>
      </c>
    </row>
    <row r="272" spans="1:10" ht="15" x14ac:dyDescent="0.2">
      <c r="A272" s="155" t="s">
        <v>1475</v>
      </c>
      <c r="B272" s="155" t="s">
        <v>1475</v>
      </c>
      <c r="C272" s="281">
        <v>4</v>
      </c>
      <c r="D272" s="186">
        <v>7.3379000000000003</v>
      </c>
      <c r="E272" s="186">
        <v>-7.2583000000000002</v>
      </c>
      <c r="F272" s="164" t="b">
        <f>IF(ISBLANK(FarmUnit[[#This Row],[1. Identifiant interne d’exploitation agricole*]]),"",IF(ISERROR(MATCH(FarmUnit[[#This Row],[1. Identifiant interne d’exploitation agricole*]],GroupMember[1. Identifiant interne d’exploitation agricole*],0)),FALSE,TRUE))</f>
        <v>1</v>
      </c>
      <c r="G272" s="203">
        <f t="shared" si="9"/>
        <v>7.3379000000000003</v>
      </c>
      <c r="H272" s="203">
        <f t="shared" si="10"/>
        <v>-7.2583000000000002</v>
      </c>
      <c r="I272" s="204" t="str">
        <f t="array" ref="I272">IF(ISBLANK(C272),"",IF(C272=MAX(IF(FarmUnit[1. Identifiant interne d’exploitation agricole*]=A272,FarmUnit[3. Superficie de l’unité agricole (ha)*])),"!","-"))</f>
        <v>!</v>
      </c>
      <c r="J272" s="165" t="str">
        <f ca="1">IFERROR(CONCATENATE(VLOOKUP(A272,GM_Table,12,FALSE)," ",(VLOOKUP(A272,GM_Table,13,FALSE))),"")</f>
        <v/>
      </c>
    </row>
    <row r="273" spans="1:10" ht="15" x14ac:dyDescent="0.2">
      <c r="A273" s="155" t="s">
        <v>1477</v>
      </c>
      <c r="B273" s="155" t="s">
        <v>1477</v>
      </c>
      <c r="C273" s="281">
        <v>4</v>
      </c>
      <c r="D273" s="186">
        <v>7.3472</v>
      </c>
      <c r="E273" s="186">
        <v>-7.2835999999999999</v>
      </c>
      <c r="F273" s="164" t="b">
        <f>IF(ISBLANK(FarmUnit[[#This Row],[1. Identifiant interne d’exploitation agricole*]]),"",IF(ISERROR(MATCH(FarmUnit[[#This Row],[1. Identifiant interne d’exploitation agricole*]],GroupMember[1. Identifiant interne d’exploitation agricole*],0)),FALSE,TRUE))</f>
        <v>1</v>
      </c>
      <c r="G273" s="203">
        <f t="shared" si="9"/>
        <v>7.3472</v>
      </c>
      <c r="H273" s="203">
        <f t="shared" si="10"/>
        <v>-7.2835999999999999</v>
      </c>
      <c r="I273" s="204" t="str">
        <f t="array" ref="I273">IF(ISBLANK(C273),"",IF(C273=MAX(IF(FarmUnit[1. Identifiant interne d’exploitation agricole*]=A273,FarmUnit[3. Superficie de l’unité agricole (ha)*])),"!","-"))</f>
        <v>!</v>
      </c>
      <c r="J273" s="165" t="str">
        <f ca="1">IFERROR(CONCATENATE(VLOOKUP(A273,GM_Table,12,FALSE)," ",(VLOOKUP(A273,GM_Table,13,FALSE))),"")</f>
        <v/>
      </c>
    </row>
    <row r="274" spans="1:10" ht="15" x14ac:dyDescent="0.2">
      <c r="A274" s="155" t="s">
        <v>1481</v>
      </c>
      <c r="B274" s="155" t="s">
        <v>1481</v>
      </c>
      <c r="C274" s="281">
        <v>3</v>
      </c>
      <c r="D274" s="186">
        <v>7.3449</v>
      </c>
      <c r="E274" s="186">
        <v>-7.2655000000000003</v>
      </c>
      <c r="F274" s="164" t="b">
        <f>IF(ISBLANK(FarmUnit[[#This Row],[1. Identifiant interne d’exploitation agricole*]]),"",IF(ISERROR(MATCH(FarmUnit[[#This Row],[1. Identifiant interne d’exploitation agricole*]],GroupMember[1. Identifiant interne d’exploitation agricole*],0)),FALSE,TRUE))</f>
        <v>1</v>
      </c>
      <c r="G274" s="203">
        <f t="shared" si="9"/>
        <v>7.3449</v>
      </c>
      <c r="H274" s="203">
        <f t="shared" si="10"/>
        <v>-7.2655000000000003</v>
      </c>
      <c r="I274" s="204" t="str">
        <f t="array" ref="I274">IF(ISBLANK(C274),"",IF(C274=MAX(IF(FarmUnit[1. Identifiant interne d’exploitation agricole*]=A274,FarmUnit[3. Superficie de l’unité agricole (ha)*])),"!","-"))</f>
        <v>!</v>
      </c>
      <c r="J274" s="165" t="str">
        <f ca="1">IFERROR(CONCATENATE(VLOOKUP(A274,GM_Table,12,FALSE)," ",(VLOOKUP(A274,GM_Table,13,FALSE))),"")</f>
        <v/>
      </c>
    </row>
    <row r="275" spans="1:10" ht="15" x14ac:dyDescent="0.2">
      <c r="A275" s="155" t="s">
        <v>1483</v>
      </c>
      <c r="B275" s="155" t="s">
        <v>1483</v>
      </c>
      <c r="C275" s="281">
        <v>3.54</v>
      </c>
      <c r="D275" s="186">
        <v>7.3372000000000002</v>
      </c>
      <c r="E275" s="186">
        <v>-7.2773000000000003</v>
      </c>
      <c r="F275" s="164" t="b">
        <f>IF(ISBLANK(FarmUnit[[#This Row],[1. Identifiant interne d’exploitation agricole*]]),"",IF(ISERROR(MATCH(FarmUnit[[#This Row],[1. Identifiant interne d’exploitation agricole*]],GroupMember[1. Identifiant interne d’exploitation agricole*],0)),FALSE,TRUE))</f>
        <v>1</v>
      </c>
      <c r="G275" s="203">
        <f t="shared" si="9"/>
        <v>7.3372000000000002</v>
      </c>
      <c r="H275" s="203">
        <f t="shared" si="10"/>
        <v>-7.2773000000000003</v>
      </c>
      <c r="I275" s="204" t="str">
        <f t="array" ref="I275">IF(ISBLANK(C275),"",IF(C275=MAX(IF(FarmUnit[1. Identifiant interne d’exploitation agricole*]=A275,FarmUnit[3. Superficie de l’unité agricole (ha)*])),"!","-"))</f>
        <v>!</v>
      </c>
      <c r="J275" s="165" t="str">
        <f ca="1">IFERROR(CONCATENATE(VLOOKUP(A275,GM_Table,12,FALSE)," ",(VLOOKUP(A275,GM_Table,13,FALSE))),"")</f>
        <v/>
      </c>
    </row>
    <row r="276" spans="1:10" ht="15" x14ac:dyDescent="0.2">
      <c r="A276" s="155" t="s">
        <v>1486</v>
      </c>
      <c r="B276" s="155" t="s">
        <v>1486</v>
      </c>
      <c r="C276" s="281">
        <v>4.05</v>
      </c>
      <c r="D276" s="186">
        <v>7.3404999999999996</v>
      </c>
      <c r="E276" s="186">
        <v>-7.2782</v>
      </c>
      <c r="F276" s="164" t="b">
        <f>IF(ISBLANK(FarmUnit[[#This Row],[1. Identifiant interne d’exploitation agricole*]]),"",IF(ISERROR(MATCH(FarmUnit[[#This Row],[1. Identifiant interne d’exploitation agricole*]],GroupMember[1. Identifiant interne d’exploitation agricole*],0)),FALSE,TRUE))</f>
        <v>1</v>
      </c>
      <c r="G276" s="203">
        <f t="shared" si="9"/>
        <v>7.3404999999999996</v>
      </c>
      <c r="H276" s="203">
        <f t="shared" si="10"/>
        <v>-7.2782</v>
      </c>
      <c r="I276" s="204" t="str">
        <f t="array" ref="I276">IF(ISBLANK(C276),"",IF(C276=MAX(IF(FarmUnit[1. Identifiant interne d’exploitation agricole*]=A276,FarmUnit[3. Superficie de l’unité agricole (ha)*])),"!","-"))</f>
        <v>!</v>
      </c>
      <c r="J276" s="165" t="str">
        <f ca="1">IFERROR(CONCATENATE(VLOOKUP(A276,GM_Table,12,FALSE)," ",(VLOOKUP(A276,GM_Table,13,FALSE))),"")</f>
        <v/>
      </c>
    </row>
    <row r="277" spans="1:10" ht="15" x14ac:dyDescent="0.2">
      <c r="A277" s="155" t="s">
        <v>1489</v>
      </c>
      <c r="B277" s="155" t="s">
        <v>1489</v>
      </c>
      <c r="C277" s="281">
        <v>3.53</v>
      </c>
      <c r="D277" s="186">
        <v>7.6126800000000001</v>
      </c>
      <c r="E277" s="186">
        <v>-7.3149100000000002</v>
      </c>
      <c r="F277" s="164" t="b">
        <f>IF(ISBLANK(FarmUnit[[#This Row],[1. Identifiant interne d’exploitation agricole*]]),"",IF(ISERROR(MATCH(FarmUnit[[#This Row],[1. Identifiant interne d’exploitation agricole*]],GroupMember[1. Identifiant interne d’exploitation agricole*],0)),FALSE,TRUE))</f>
        <v>1</v>
      </c>
      <c r="G277" s="203">
        <f t="shared" si="9"/>
        <v>7.6126800000000001</v>
      </c>
      <c r="H277" s="203">
        <f t="shared" si="10"/>
        <v>-7.3149100000000002</v>
      </c>
      <c r="I277" s="204" t="str">
        <f t="array" ref="I277">IF(ISBLANK(C277),"",IF(C277=MAX(IF(FarmUnit[1. Identifiant interne d’exploitation agricole*]=A277,FarmUnit[3. Superficie de l’unité agricole (ha)*])),"!","-"))</f>
        <v>!</v>
      </c>
      <c r="J277" s="165" t="str">
        <f ca="1">IFERROR(CONCATENATE(VLOOKUP(A277,GM_Table,12,FALSE)," ",(VLOOKUP(A277,GM_Table,13,FALSE))),"")</f>
        <v/>
      </c>
    </row>
    <row r="278" spans="1:10" ht="15" x14ac:dyDescent="0.2">
      <c r="A278" s="155" t="s">
        <v>1493</v>
      </c>
      <c r="B278" s="155" t="s">
        <v>1493</v>
      </c>
      <c r="C278" s="281">
        <v>4</v>
      </c>
      <c r="D278" s="186">
        <v>7.3409000000000004</v>
      </c>
      <c r="E278" s="186">
        <v>-7.2633999999999999</v>
      </c>
      <c r="F278" s="164" t="b">
        <f>IF(ISBLANK(FarmUnit[[#This Row],[1. Identifiant interne d’exploitation agricole*]]),"",IF(ISERROR(MATCH(FarmUnit[[#This Row],[1. Identifiant interne d’exploitation agricole*]],GroupMember[1. Identifiant interne d’exploitation agricole*],0)),FALSE,TRUE))</f>
        <v>1</v>
      </c>
      <c r="G278" s="203">
        <f t="shared" si="9"/>
        <v>7.3409000000000004</v>
      </c>
      <c r="H278" s="203">
        <f t="shared" si="10"/>
        <v>-7.2633999999999999</v>
      </c>
      <c r="I278" s="204" t="str">
        <f t="array" ref="I278">IF(ISBLANK(C278),"",IF(C278=MAX(IF(FarmUnit[1. Identifiant interne d’exploitation agricole*]=A278,FarmUnit[3. Superficie de l’unité agricole (ha)*])),"!","-"))</f>
        <v>!</v>
      </c>
      <c r="J278" s="165" t="str">
        <f ca="1">IFERROR(CONCATENATE(VLOOKUP(A278,GM_Table,12,FALSE)," ",(VLOOKUP(A278,GM_Table,13,FALSE))),"")</f>
        <v/>
      </c>
    </row>
    <row r="279" spans="1:10" ht="15" x14ac:dyDescent="0.2">
      <c r="A279" s="155" t="s">
        <v>1496</v>
      </c>
      <c r="B279" s="155" t="s">
        <v>1496</v>
      </c>
      <c r="C279" s="281">
        <v>5.47</v>
      </c>
      <c r="D279" s="186">
        <v>7.3358999999999996</v>
      </c>
      <c r="E279" s="186">
        <v>-7.2624000000000004</v>
      </c>
      <c r="F279" s="164" t="b">
        <f>IF(ISBLANK(FarmUnit[[#This Row],[1. Identifiant interne d’exploitation agricole*]]),"",IF(ISERROR(MATCH(FarmUnit[[#This Row],[1. Identifiant interne d’exploitation agricole*]],GroupMember[1. Identifiant interne d’exploitation agricole*],0)),FALSE,TRUE))</f>
        <v>1</v>
      </c>
      <c r="G279" s="203">
        <f t="shared" si="9"/>
        <v>7.3358999999999996</v>
      </c>
      <c r="H279" s="203">
        <f t="shared" si="10"/>
        <v>-7.2624000000000004</v>
      </c>
      <c r="I279" s="204" t="str">
        <f t="array" ref="I279">IF(ISBLANK(C279),"",IF(C279=MAX(IF(FarmUnit[1. Identifiant interne d’exploitation agricole*]=A279,FarmUnit[3. Superficie de l’unité agricole (ha)*])),"!","-"))</f>
        <v>!</v>
      </c>
      <c r="J279" s="165" t="str">
        <f ca="1">IFERROR(CONCATENATE(VLOOKUP(A279,GM_Table,12,FALSE)," ",(VLOOKUP(A279,GM_Table,13,FALSE))),"")</f>
        <v/>
      </c>
    </row>
    <row r="280" spans="1:10" ht="15" x14ac:dyDescent="0.2">
      <c r="A280" s="155" t="s">
        <v>1500</v>
      </c>
      <c r="B280" s="155" t="s">
        <v>1500</v>
      </c>
      <c r="C280" s="281">
        <v>3.53</v>
      </c>
      <c r="D280" s="186">
        <v>7.3375000000000004</v>
      </c>
      <c r="E280" s="186">
        <v>-7.2766000000000002</v>
      </c>
      <c r="F280" s="164" t="b">
        <f>IF(ISBLANK(FarmUnit[[#This Row],[1. Identifiant interne d’exploitation agricole*]]),"",IF(ISERROR(MATCH(FarmUnit[[#This Row],[1. Identifiant interne d’exploitation agricole*]],GroupMember[1. Identifiant interne d’exploitation agricole*],0)),FALSE,TRUE))</f>
        <v>1</v>
      </c>
      <c r="G280" s="203">
        <f t="shared" si="9"/>
        <v>7.3375000000000004</v>
      </c>
      <c r="H280" s="203">
        <f t="shared" si="10"/>
        <v>-7.2766000000000002</v>
      </c>
      <c r="I280" s="204" t="str">
        <f t="array" ref="I280">IF(ISBLANK(C280),"",IF(C280=MAX(IF(FarmUnit[1. Identifiant interne d’exploitation agricole*]=A280,FarmUnit[3. Superficie de l’unité agricole (ha)*])),"!","-"))</f>
        <v>!</v>
      </c>
      <c r="J280" s="165" t="str">
        <f ca="1">IFERROR(CONCATENATE(VLOOKUP(A280,GM_Table,12,FALSE)," ",(VLOOKUP(A280,GM_Table,13,FALSE))),"")</f>
        <v/>
      </c>
    </row>
    <row r="281" spans="1:10" ht="15" x14ac:dyDescent="0.2">
      <c r="A281" s="155" t="s">
        <v>1504</v>
      </c>
      <c r="B281" s="155" t="s">
        <v>1504</v>
      </c>
      <c r="C281" s="281">
        <v>3.35</v>
      </c>
      <c r="D281" s="186">
        <v>7.3448000000000002</v>
      </c>
      <c r="E281" s="186">
        <v>-7.2617000000000003</v>
      </c>
      <c r="F281" s="164" t="b">
        <f>IF(ISBLANK(FarmUnit[[#This Row],[1. Identifiant interne d’exploitation agricole*]]),"",IF(ISERROR(MATCH(FarmUnit[[#This Row],[1. Identifiant interne d’exploitation agricole*]],GroupMember[1. Identifiant interne d’exploitation agricole*],0)),FALSE,TRUE))</f>
        <v>1</v>
      </c>
      <c r="G281" s="203">
        <f t="shared" si="9"/>
        <v>7.3448000000000002</v>
      </c>
      <c r="H281" s="203">
        <f t="shared" si="10"/>
        <v>-7.2617000000000003</v>
      </c>
      <c r="I281" s="204" t="str">
        <f t="array" ref="I281">IF(ISBLANK(C281),"",IF(C281=MAX(IF(FarmUnit[1. Identifiant interne d’exploitation agricole*]=A281,FarmUnit[3. Superficie de l’unité agricole (ha)*])),"!","-"))</f>
        <v>!</v>
      </c>
      <c r="J281" s="165" t="str">
        <f ca="1">IFERROR(CONCATENATE(VLOOKUP(A281,GM_Table,12,FALSE)," ",(VLOOKUP(A281,GM_Table,13,FALSE))),"")</f>
        <v/>
      </c>
    </row>
    <row r="282" spans="1:10" ht="15" x14ac:dyDescent="0.2">
      <c r="A282" s="155" t="s">
        <v>1507</v>
      </c>
      <c r="B282" s="155" t="s">
        <v>1507</v>
      </c>
      <c r="C282" s="281">
        <v>3.91</v>
      </c>
      <c r="D282" s="186">
        <v>7.3357000000000001</v>
      </c>
      <c r="E282" s="186">
        <v>-7.2663000000000002</v>
      </c>
      <c r="F282" s="164" t="b">
        <f>IF(ISBLANK(FarmUnit[[#This Row],[1. Identifiant interne d’exploitation agricole*]]),"",IF(ISERROR(MATCH(FarmUnit[[#This Row],[1. Identifiant interne d’exploitation agricole*]],GroupMember[1. Identifiant interne d’exploitation agricole*],0)),FALSE,TRUE))</f>
        <v>1</v>
      </c>
      <c r="G282" s="203">
        <f t="shared" si="9"/>
        <v>7.3357000000000001</v>
      </c>
      <c r="H282" s="203">
        <f t="shared" si="10"/>
        <v>-7.2663000000000002</v>
      </c>
      <c r="I282" s="204" t="str">
        <f t="array" ref="I282">IF(ISBLANK(C282),"",IF(C282=MAX(IF(FarmUnit[1. Identifiant interne d’exploitation agricole*]=A282,FarmUnit[3. Superficie de l’unité agricole (ha)*])),"!","-"))</f>
        <v>!</v>
      </c>
      <c r="J282" s="165" t="str">
        <f ca="1">IFERROR(CONCATENATE(VLOOKUP(A282,GM_Table,12,FALSE)," ",(VLOOKUP(A282,GM_Table,13,FALSE))),"")</f>
        <v/>
      </c>
    </row>
    <row r="283" spans="1:10" ht="15" x14ac:dyDescent="0.2">
      <c r="A283" s="155" t="s">
        <v>1511</v>
      </c>
      <c r="B283" s="155" t="s">
        <v>1511</v>
      </c>
      <c r="C283" s="281">
        <v>4.51</v>
      </c>
      <c r="D283" s="186">
        <v>7.3415999999999997</v>
      </c>
      <c r="E283" s="186">
        <v>-7.2774000000000001</v>
      </c>
      <c r="F283" s="164" t="b">
        <f>IF(ISBLANK(FarmUnit[[#This Row],[1. Identifiant interne d’exploitation agricole*]]),"",IF(ISERROR(MATCH(FarmUnit[[#This Row],[1. Identifiant interne d’exploitation agricole*]],GroupMember[1. Identifiant interne d’exploitation agricole*],0)),FALSE,TRUE))</f>
        <v>1</v>
      </c>
      <c r="G283" s="203">
        <f t="shared" si="9"/>
        <v>7.3415999999999997</v>
      </c>
      <c r="H283" s="203">
        <f t="shared" si="10"/>
        <v>-7.2774000000000001</v>
      </c>
      <c r="I283" s="204" t="str">
        <f t="array" ref="I283">IF(ISBLANK(C283),"",IF(C283=MAX(IF(FarmUnit[1. Identifiant interne d’exploitation agricole*]=A283,FarmUnit[3. Superficie de l’unité agricole (ha)*])),"!","-"))</f>
        <v>!</v>
      </c>
      <c r="J283" s="165" t="str">
        <f ca="1">IFERROR(CONCATENATE(VLOOKUP(A283,GM_Table,12,FALSE)," ",(VLOOKUP(A283,GM_Table,13,FALSE))),"")</f>
        <v/>
      </c>
    </row>
    <row r="284" spans="1:10" ht="15" x14ac:dyDescent="0.2">
      <c r="A284" s="155" t="s">
        <v>1514</v>
      </c>
      <c r="B284" s="155" t="s">
        <v>1514</v>
      </c>
      <c r="C284" s="281">
        <v>3.85</v>
      </c>
      <c r="D284" s="186">
        <v>7.3305999999999996</v>
      </c>
      <c r="E284" s="186">
        <v>-7.2796000000000003</v>
      </c>
      <c r="F284" s="164" t="b">
        <f>IF(ISBLANK(FarmUnit[[#This Row],[1. Identifiant interne d’exploitation agricole*]]),"",IF(ISERROR(MATCH(FarmUnit[[#This Row],[1. Identifiant interne d’exploitation agricole*]],GroupMember[1. Identifiant interne d’exploitation agricole*],0)),FALSE,TRUE))</f>
        <v>1</v>
      </c>
      <c r="G284" s="203">
        <f t="shared" si="9"/>
        <v>7.3305999999999996</v>
      </c>
      <c r="H284" s="203">
        <f t="shared" si="10"/>
        <v>-7.2796000000000003</v>
      </c>
      <c r="I284" s="204" t="str">
        <f t="array" ref="I284">IF(ISBLANK(C284),"",IF(C284=MAX(IF(FarmUnit[1. Identifiant interne d’exploitation agricole*]=A284,FarmUnit[3. Superficie de l’unité agricole (ha)*])),"!","-"))</f>
        <v>!</v>
      </c>
      <c r="J284" s="165" t="str">
        <f ca="1">IFERROR(CONCATENATE(VLOOKUP(A284,GM_Table,12,FALSE)," ",(VLOOKUP(A284,GM_Table,13,FALSE))),"")</f>
        <v/>
      </c>
    </row>
    <row r="285" spans="1:10" ht="15" x14ac:dyDescent="0.2">
      <c r="A285" s="155" t="s">
        <v>1517</v>
      </c>
      <c r="B285" s="155" t="s">
        <v>1517</v>
      </c>
      <c r="C285" s="281">
        <v>3.57</v>
      </c>
      <c r="D285" s="186">
        <v>7.3407</v>
      </c>
      <c r="E285" s="186">
        <v>-7.2805</v>
      </c>
      <c r="F285" s="164" t="b">
        <f>IF(ISBLANK(FarmUnit[[#This Row],[1. Identifiant interne d’exploitation agricole*]]),"",IF(ISERROR(MATCH(FarmUnit[[#This Row],[1. Identifiant interne d’exploitation agricole*]],GroupMember[1. Identifiant interne d’exploitation agricole*],0)),FALSE,TRUE))</f>
        <v>1</v>
      </c>
      <c r="G285" s="203">
        <f t="shared" si="9"/>
        <v>7.3407</v>
      </c>
      <c r="H285" s="203">
        <f t="shared" si="10"/>
        <v>-7.2805</v>
      </c>
      <c r="I285" s="204" t="str">
        <f t="array" ref="I285">IF(ISBLANK(C285),"",IF(C285=MAX(IF(FarmUnit[1. Identifiant interne d’exploitation agricole*]=A285,FarmUnit[3. Superficie de l’unité agricole (ha)*])),"!","-"))</f>
        <v>!</v>
      </c>
      <c r="J285" s="165" t="str">
        <f ca="1">IFERROR(CONCATENATE(VLOOKUP(A285,GM_Table,12,FALSE)," ",(VLOOKUP(A285,GM_Table,13,FALSE))),"")</f>
        <v/>
      </c>
    </row>
    <row r="286" spans="1:10" ht="15" x14ac:dyDescent="0.2">
      <c r="A286" s="155" t="s">
        <v>1520</v>
      </c>
      <c r="B286" s="155" t="s">
        <v>1520</v>
      </c>
      <c r="C286" s="281">
        <v>2.75</v>
      </c>
      <c r="D286" s="186">
        <v>7.3385999999999996</v>
      </c>
      <c r="E286" s="186">
        <v>-7.2685000000000004</v>
      </c>
      <c r="F286" s="164" t="b">
        <f>IF(ISBLANK(FarmUnit[[#This Row],[1. Identifiant interne d’exploitation agricole*]]),"",IF(ISERROR(MATCH(FarmUnit[[#This Row],[1. Identifiant interne d’exploitation agricole*]],GroupMember[1. Identifiant interne d’exploitation agricole*],0)),FALSE,TRUE))</f>
        <v>1</v>
      </c>
      <c r="G286" s="203">
        <f t="shared" si="9"/>
        <v>7.3385999999999996</v>
      </c>
      <c r="H286" s="203">
        <f t="shared" si="10"/>
        <v>-7.2685000000000004</v>
      </c>
      <c r="I286" s="204" t="str">
        <f t="array" ref="I286">IF(ISBLANK(C286),"",IF(C286=MAX(IF(FarmUnit[1. Identifiant interne d’exploitation agricole*]=A286,FarmUnit[3. Superficie de l’unité agricole (ha)*])),"!","-"))</f>
        <v>!</v>
      </c>
      <c r="J286" s="165" t="str">
        <f ca="1">IFERROR(CONCATENATE(VLOOKUP(A286,GM_Table,12,FALSE)," ",(VLOOKUP(A286,GM_Table,13,FALSE))),"")</f>
        <v/>
      </c>
    </row>
    <row r="287" spans="1:10" ht="15" x14ac:dyDescent="0.2">
      <c r="A287" s="155" t="s">
        <v>1524</v>
      </c>
      <c r="B287" s="155" t="s">
        <v>1524</v>
      </c>
      <c r="C287" s="281">
        <v>2</v>
      </c>
      <c r="D287" s="186">
        <v>7.3411999999999997</v>
      </c>
      <c r="E287" s="186">
        <v>-7.2766000000000002</v>
      </c>
      <c r="F287" s="164" t="b">
        <f>IF(ISBLANK(FarmUnit[[#This Row],[1. Identifiant interne d’exploitation agricole*]]),"",IF(ISERROR(MATCH(FarmUnit[[#This Row],[1. Identifiant interne d’exploitation agricole*]],GroupMember[1. Identifiant interne d’exploitation agricole*],0)),FALSE,TRUE))</f>
        <v>1</v>
      </c>
      <c r="G287" s="203">
        <f t="shared" si="9"/>
        <v>7.3411999999999997</v>
      </c>
      <c r="H287" s="203">
        <f t="shared" si="10"/>
        <v>-7.2766000000000002</v>
      </c>
      <c r="I287" s="204" t="str">
        <f t="array" ref="I287">IF(ISBLANK(C287),"",IF(C287=MAX(IF(FarmUnit[1. Identifiant interne d’exploitation agricole*]=A287,FarmUnit[3. Superficie de l’unité agricole (ha)*])),"!","-"))</f>
        <v>!</v>
      </c>
      <c r="J287" s="165" t="str">
        <f ca="1">IFERROR(CONCATENATE(VLOOKUP(A287,GM_Table,12,FALSE)," ",(VLOOKUP(A287,GM_Table,13,FALSE))),"")</f>
        <v/>
      </c>
    </row>
    <row r="288" spans="1:10" ht="15" x14ac:dyDescent="0.2">
      <c r="A288" s="155" t="s">
        <v>1527</v>
      </c>
      <c r="B288" s="155" t="s">
        <v>1527</v>
      </c>
      <c r="C288" s="281">
        <v>3.5</v>
      </c>
      <c r="D288" s="186">
        <v>7.3398000000000003</v>
      </c>
      <c r="E288" s="186">
        <v>-7.2760999999999996</v>
      </c>
      <c r="F288" s="164" t="b">
        <f>IF(ISBLANK(FarmUnit[[#This Row],[1. Identifiant interne d’exploitation agricole*]]),"",IF(ISERROR(MATCH(FarmUnit[[#This Row],[1. Identifiant interne d’exploitation agricole*]],GroupMember[1. Identifiant interne d’exploitation agricole*],0)),FALSE,TRUE))</f>
        <v>1</v>
      </c>
      <c r="G288" s="203">
        <f t="shared" si="9"/>
        <v>7.3398000000000003</v>
      </c>
      <c r="H288" s="203">
        <f t="shared" si="10"/>
        <v>-7.2760999999999996</v>
      </c>
      <c r="I288" s="204" t="str">
        <f t="array" ref="I288">IF(ISBLANK(C288),"",IF(C288=MAX(IF(FarmUnit[1. Identifiant interne d’exploitation agricole*]=A288,FarmUnit[3. Superficie de l’unité agricole (ha)*])),"!","-"))</f>
        <v>!</v>
      </c>
      <c r="J288" s="165" t="str">
        <f ca="1">IFERROR(CONCATENATE(VLOOKUP(A288,GM_Table,12,FALSE)," ",(VLOOKUP(A288,GM_Table,13,FALSE))),"")</f>
        <v/>
      </c>
    </row>
    <row r="289" spans="1:10" ht="15" x14ac:dyDescent="0.2">
      <c r="A289" s="155" t="s">
        <v>1530</v>
      </c>
      <c r="B289" s="155" t="s">
        <v>1530</v>
      </c>
      <c r="C289" s="281">
        <v>5.31</v>
      </c>
      <c r="D289" s="186">
        <v>7.3320999999999996</v>
      </c>
      <c r="E289" s="186">
        <v>-7.2796000000000003</v>
      </c>
      <c r="F289" s="164" t="b">
        <f>IF(ISBLANK(FarmUnit[[#This Row],[1. Identifiant interne d’exploitation agricole*]]),"",IF(ISERROR(MATCH(FarmUnit[[#This Row],[1. Identifiant interne d’exploitation agricole*]],GroupMember[1. Identifiant interne d’exploitation agricole*],0)),FALSE,TRUE))</f>
        <v>1</v>
      </c>
      <c r="G289" s="203">
        <f t="shared" si="9"/>
        <v>7.3320999999999996</v>
      </c>
      <c r="H289" s="203">
        <f t="shared" si="10"/>
        <v>-7.2796000000000003</v>
      </c>
      <c r="I289" s="204" t="str">
        <f t="array" ref="I289">IF(ISBLANK(C289),"",IF(C289=MAX(IF(FarmUnit[1. Identifiant interne d’exploitation agricole*]=A289,FarmUnit[3. Superficie de l’unité agricole (ha)*])),"!","-"))</f>
        <v>!</v>
      </c>
      <c r="J289" s="165" t="str">
        <f ca="1">IFERROR(CONCATENATE(VLOOKUP(A289,GM_Table,12,FALSE)," ",(VLOOKUP(A289,GM_Table,13,FALSE))),"")</f>
        <v/>
      </c>
    </row>
    <row r="290" spans="1:10" ht="15" x14ac:dyDescent="0.2">
      <c r="A290" s="155" t="s">
        <v>1533</v>
      </c>
      <c r="B290" s="155" t="s">
        <v>1533</v>
      </c>
      <c r="C290" s="281">
        <v>3.21</v>
      </c>
      <c r="D290" s="186">
        <v>7.3486000000000002</v>
      </c>
      <c r="E290" s="186">
        <v>-7.2762000000000002</v>
      </c>
      <c r="F290" s="164" t="b">
        <f>IF(ISBLANK(FarmUnit[[#This Row],[1. Identifiant interne d’exploitation agricole*]]),"",IF(ISERROR(MATCH(FarmUnit[[#This Row],[1. Identifiant interne d’exploitation agricole*]],GroupMember[1. Identifiant interne d’exploitation agricole*],0)),FALSE,TRUE))</f>
        <v>1</v>
      </c>
      <c r="G290" s="203">
        <f t="shared" si="9"/>
        <v>7.3486000000000002</v>
      </c>
      <c r="H290" s="203">
        <f t="shared" si="10"/>
        <v>-7.2762000000000002</v>
      </c>
      <c r="I290" s="204" t="str">
        <f t="array" ref="I290">IF(ISBLANK(C290),"",IF(C290=MAX(IF(FarmUnit[1. Identifiant interne d’exploitation agricole*]=A290,FarmUnit[3. Superficie de l’unité agricole (ha)*])),"!","-"))</f>
        <v>!</v>
      </c>
      <c r="J290" s="165" t="str">
        <f ca="1">IFERROR(CONCATENATE(VLOOKUP(A290,GM_Table,12,FALSE)," ",(VLOOKUP(A290,GM_Table,13,FALSE))),"")</f>
        <v/>
      </c>
    </row>
    <row r="291" spans="1:10" ht="15" x14ac:dyDescent="0.2">
      <c r="A291" s="155" t="s">
        <v>1536</v>
      </c>
      <c r="B291" s="155" t="s">
        <v>1536</v>
      </c>
      <c r="C291" s="281">
        <v>5</v>
      </c>
      <c r="D291" s="186">
        <v>7.3453999999999997</v>
      </c>
      <c r="E291" s="186">
        <v>-7.2794999999999996</v>
      </c>
      <c r="F291" s="164" t="b">
        <f>IF(ISBLANK(FarmUnit[[#This Row],[1. Identifiant interne d’exploitation agricole*]]),"",IF(ISERROR(MATCH(FarmUnit[[#This Row],[1. Identifiant interne d’exploitation agricole*]],GroupMember[1. Identifiant interne d’exploitation agricole*],0)),FALSE,TRUE))</f>
        <v>1</v>
      </c>
      <c r="G291" s="203">
        <f t="shared" si="9"/>
        <v>7.3453999999999997</v>
      </c>
      <c r="H291" s="203">
        <f t="shared" si="10"/>
        <v>-7.2794999999999996</v>
      </c>
      <c r="I291" s="204" t="str">
        <f t="array" ref="I291">IF(ISBLANK(C291),"",IF(C291=MAX(IF(FarmUnit[1. Identifiant interne d’exploitation agricole*]=A291,FarmUnit[3. Superficie de l’unité agricole (ha)*])),"!","-"))</f>
        <v>!</v>
      </c>
      <c r="J291" s="165" t="str">
        <f ca="1">IFERROR(CONCATENATE(VLOOKUP(A291,GM_Table,12,FALSE)," ",(VLOOKUP(A291,GM_Table,13,FALSE))),"")</f>
        <v/>
      </c>
    </row>
    <row r="292" spans="1:10" ht="15" x14ac:dyDescent="0.2">
      <c r="A292" s="155" t="s">
        <v>1540</v>
      </c>
      <c r="B292" s="155" t="s">
        <v>1540</v>
      </c>
      <c r="C292" s="281">
        <v>3.87</v>
      </c>
      <c r="D292" s="186">
        <v>7.3460999999999999</v>
      </c>
      <c r="E292" s="186">
        <v>-7.2727000000000004</v>
      </c>
      <c r="F292" s="164" t="b">
        <f>IF(ISBLANK(FarmUnit[[#This Row],[1. Identifiant interne d’exploitation agricole*]]),"",IF(ISERROR(MATCH(FarmUnit[[#This Row],[1. Identifiant interne d’exploitation agricole*]],GroupMember[1. Identifiant interne d’exploitation agricole*],0)),FALSE,TRUE))</f>
        <v>1</v>
      </c>
      <c r="G292" s="203">
        <f t="shared" si="9"/>
        <v>7.3460999999999999</v>
      </c>
      <c r="H292" s="203">
        <f t="shared" si="10"/>
        <v>-7.2727000000000004</v>
      </c>
      <c r="I292" s="204" t="str">
        <f t="array" ref="I292">IF(ISBLANK(C292),"",IF(C292=MAX(IF(FarmUnit[1. Identifiant interne d’exploitation agricole*]=A292,FarmUnit[3. Superficie de l’unité agricole (ha)*])),"!","-"))</f>
        <v>!</v>
      </c>
      <c r="J292" s="165" t="str">
        <f ca="1">IFERROR(CONCATENATE(VLOOKUP(A292,GM_Table,12,FALSE)," ",(VLOOKUP(A292,GM_Table,13,FALSE))),"")</f>
        <v/>
      </c>
    </row>
    <row r="293" spans="1:10" ht="15" x14ac:dyDescent="0.2">
      <c r="A293" s="155" t="s">
        <v>1542</v>
      </c>
      <c r="B293" s="155" t="s">
        <v>1542</v>
      </c>
      <c r="C293" s="281">
        <v>4</v>
      </c>
      <c r="D293" s="186">
        <v>7.3483999999999998</v>
      </c>
      <c r="E293" s="186">
        <v>-7.2637</v>
      </c>
      <c r="F293" s="164" t="b">
        <f>IF(ISBLANK(FarmUnit[[#This Row],[1. Identifiant interne d’exploitation agricole*]]),"",IF(ISERROR(MATCH(FarmUnit[[#This Row],[1. Identifiant interne d’exploitation agricole*]],GroupMember[1. Identifiant interne d’exploitation agricole*],0)),FALSE,TRUE))</f>
        <v>1</v>
      </c>
      <c r="G293" s="203">
        <f t="shared" si="9"/>
        <v>7.3483999999999998</v>
      </c>
      <c r="H293" s="203">
        <f t="shared" si="10"/>
        <v>-7.2637</v>
      </c>
      <c r="I293" s="204" t="str">
        <f t="array" ref="I293">IF(ISBLANK(C293),"",IF(C293=MAX(IF(FarmUnit[1. Identifiant interne d’exploitation agricole*]=A293,FarmUnit[3. Superficie de l’unité agricole (ha)*])),"!","-"))</f>
        <v>!</v>
      </c>
      <c r="J293" s="165" t="str">
        <f ca="1">IFERROR(CONCATENATE(VLOOKUP(A293,GM_Table,12,FALSE)," ",(VLOOKUP(A293,GM_Table,13,FALSE))),"")</f>
        <v/>
      </c>
    </row>
    <row r="294" spans="1:10" ht="15" x14ac:dyDescent="0.2">
      <c r="A294" s="155" t="s">
        <v>1544</v>
      </c>
      <c r="B294" s="155" t="s">
        <v>1544</v>
      </c>
      <c r="C294" s="281">
        <v>4.13</v>
      </c>
      <c r="D294" s="188">
        <v>7.3375000000000004</v>
      </c>
      <c r="E294" s="188">
        <v>-7.2606000000000002</v>
      </c>
      <c r="F294" s="164" t="b">
        <f>IF(ISBLANK(FarmUnit[[#This Row],[1. Identifiant interne d’exploitation agricole*]]),"",IF(ISERROR(MATCH(FarmUnit[[#This Row],[1. Identifiant interne d’exploitation agricole*]],GroupMember[1. Identifiant interne d’exploitation agricole*],0)),FALSE,TRUE))</f>
        <v>1</v>
      </c>
      <c r="G294" s="203">
        <f t="shared" si="9"/>
        <v>7.3375000000000004</v>
      </c>
      <c r="H294" s="203">
        <f t="shared" si="10"/>
        <v>-7.2606000000000002</v>
      </c>
      <c r="I294" s="204" t="str">
        <f t="array" ref="I294">IF(ISBLANK(C294),"",IF(C294=MAX(IF(FarmUnit[1. Identifiant interne d’exploitation agricole*]=A294,FarmUnit[3. Superficie de l’unité agricole (ha)*])),"!","-"))</f>
        <v>!</v>
      </c>
      <c r="J294" s="165" t="str">
        <f ca="1">IFERROR(CONCATENATE(VLOOKUP(A294,GM_Table,12,FALSE)," ",(VLOOKUP(A294,GM_Table,13,FALSE))),"")</f>
        <v/>
      </c>
    </row>
    <row r="295" spans="1:10" ht="15" x14ac:dyDescent="0.2">
      <c r="A295" s="155" t="s">
        <v>1548</v>
      </c>
      <c r="B295" s="155" t="s">
        <v>1548</v>
      </c>
      <c r="C295" s="281">
        <v>2.72</v>
      </c>
      <c r="D295" s="186">
        <v>7.3376000000000001</v>
      </c>
      <c r="E295" s="186">
        <v>-7.2588999999999997</v>
      </c>
      <c r="F295" s="164" t="b">
        <f>IF(ISBLANK(FarmUnit[[#This Row],[1. Identifiant interne d’exploitation agricole*]]),"",IF(ISERROR(MATCH(FarmUnit[[#This Row],[1. Identifiant interne d’exploitation agricole*]],GroupMember[1. Identifiant interne d’exploitation agricole*],0)),FALSE,TRUE))</f>
        <v>1</v>
      </c>
      <c r="G295" s="203">
        <f t="shared" si="9"/>
        <v>7.3376000000000001</v>
      </c>
      <c r="H295" s="203">
        <f t="shared" si="10"/>
        <v>-7.2588999999999997</v>
      </c>
      <c r="I295" s="204" t="str">
        <f t="array" ref="I295">IF(ISBLANK(C295),"",IF(C295=MAX(IF(FarmUnit[1. Identifiant interne d’exploitation agricole*]=A295,FarmUnit[3. Superficie de l’unité agricole (ha)*])),"!","-"))</f>
        <v>!</v>
      </c>
      <c r="J295" s="165" t="str">
        <f ca="1">IFERROR(CONCATENATE(VLOOKUP(A295,GM_Table,12,FALSE)," ",(VLOOKUP(A295,GM_Table,13,FALSE))),"")</f>
        <v/>
      </c>
    </row>
    <row r="296" spans="1:10" ht="15" x14ac:dyDescent="0.2">
      <c r="A296" s="155" t="s">
        <v>1552</v>
      </c>
      <c r="B296" s="155" t="s">
        <v>1552</v>
      </c>
      <c r="C296" s="281">
        <v>2.17</v>
      </c>
      <c r="D296" s="186">
        <v>7.3398000000000003</v>
      </c>
      <c r="E296" s="186">
        <v>-7.2656000000000001</v>
      </c>
      <c r="F296" s="164" t="b">
        <f>IF(ISBLANK(FarmUnit[[#This Row],[1. Identifiant interne d’exploitation agricole*]]),"",IF(ISERROR(MATCH(FarmUnit[[#This Row],[1. Identifiant interne d’exploitation agricole*]],GroupMember[1. Identifiant interne d’exploitation agricole*],0)),FALSE,TRUE))</f>
        <v>1</v>
      </c>
      <c r="G296" s="203">
        <f t="shared" si="9"/>
        <v>7.3398000000000003</v>
      </c>
      <c r="H296" s="203">
        <f t="shared" si="10"/>
        <v>-7.2656000000000001</v>
      </c>
      <c r="I296" s="204" t="str">
        <f t="array" ref="I296">IF(ISBLANK(C296),"",IF(C296=MAX(IF(FarmUnit[1. Identifiant interne d’exploitation agricole*]=A296,FarmUnit[3. Superficie de l’unité agricole (ha)*])),"!","-"))</f>
        <v>!</v>
      </c>
      <c r="J296" s="165" t="str">
        <f ca="1">IFERROR(CONCATENATE(VLOOKUP(A296,GM_Table,12,FALSE)," ",(VLOOKUP(A296,GM_Table,13,FALSE))),"")</f>
        <v/>
      </c>
    </row>
    <row r="297" spans="1:10" ht="15" x14ac:dyDescent="0.2">
      <c r="A297" s="155" t="s">
        <v>1555</v>
      </c>
      <c r="B297" s="155" t="s">
        <v>1555</v>
      </c>
      <c r="C297" s="281">
        <v>3.88</v>
      </c>
      <c r="D297" s="186">
        <v>7.3357999999999999</v>
      </c>
      <c r="E297" s="186">
        <v>-7.2632000000000003</v>
      </c>
      <c r="F297" s="164" t="b">
        <f>IF(ISBLANK(FarmUnit[[#This Row],[1. Identifiant interne d’exploitation agricole*]]),"",IF(ISERROR(MATCH(FarmUnit[[#This Row],[1. Identifiant interne d’exploitation agricole*]],GroupMember[1. Identifiant interne d’exploitation agricole*],0)),FALSE,TRUE))</f>
        <v>1</v>
      </c>
      <c r="G297" s="203">
        <f t="shared" si="9"/>
        <v>7.3357999999999999</v>
      </c>
      <c r="H297" s="203">
        <f t="shared" si="10"/>
        <v>-7.2632000000000003</v>
      </c>
      <c r="I297" s="204" t="str">
        <f t="array" ref="I297">IF(ISBLANK(C297),"",IF(C297=MAX(IF(FarmUnit[1. Identifiant interne d’exploitation agricole*]=A297,FarmUnit[3. Superficie de l’unité agricole (ha)*])),"!","-"))</f>
        <v>!</v>
      </c>
      <c r="J297" s="165" t="str">
        <f ca="1">IFERROR(CONCATENATE(VLOOKUP(A297,GM_Table,12,FALSE)," ",(VLOOKUP(A297,GM_Table,13,FALSE))),"")</f>
        <v/>
      </c>
    </row>
    <row r="298" spans="1:10" ht="15" x14ac:dyDescent="0.2">
      <c r="A298" s="155" t="s">
        <v>1556</v>
      </c>
      <c r="B298" s="155" t="s">
        <v>1556</v>
      </c>
      <c r="C298" s="281">
        <v>2.99</v>
      </c>
      <c r="D298" s="186">
        <v>7.3422999999999998</v>
      </c>
      <c r="E298" s="186">
        <v>-7.2591999999999999</v>
      </c>
      <c r="F298" s="164" t="b">
        <f>IF(ISBLANK(FarmUnit[[#This Row],[1. Identifiant interne d’exploitation agricole*]]),"",IF(ISERROR(MATCH(FarmUnit[[#This Row],[1. Identifiant interne d’exploitation agricole*]],GroupMember[1. Identifiant interne d’exploitation agricole*],0)),FALSE,TRUE))</f>
        <v>1</v>
      </c>
      <c r="G298" s="203">
        <f t="shared" si="9"/>
        <v>7.3422999999999998</v>
      </c>
      <c r="H298" s="203">
        <f t="shared" si="10"/>
        <v>-7.2591999999999999</v>
      </c>
      <c r="I298" s="204" t="str">
        <f t="array" ref="I298">IF(ISBLANK(C298),"",IF(C298=MAX(IF(FarmUnit[1. Identifiant interne d’exploitation agricole*]=A298,FarmUnit[3. Superficie de l’unité agricole (ha)*])),"!","-"))</f>
        <v>!</v>
      </c>
      <c r="J298" s="165" t="str">
        <f ca="1">IFERROR(CONCATENATE(VLOOKUP(A298,GM_Table,12,FALSE)," ",(VLOOKUP(A298,GM_Table,13,FALSE))),"")</f>
        <v/>
      </c>
    </row>
    <row r="299" spans="1:10" ht="15" x14ac:dyDescent="0.2">
      <c r="A299" s="155" t="s">
        <v>1559</v>
      </c>
      <c r="B299" s="155" t="s">
        <v>1559</v>
      </c>
      <c r="C299" s="281">
        <v>4.33</v>
      </c>
      <c r="D299" s="186">
        <v>7.3357999999999999</v>
      </c>
      <c r="E299" s="186">
        <v>-7.2651000000000003</v>
      </c>
      <c r="F299" s="164" t="b">
        <f>IF(ISBLANK(FarmUnit[[#This Row],[1. Identifiant interne d’exploitation agricole*]]),"",IF(ISERROR(MATCH(FarmUnit[[#This Row],[1. Identifiant interne d’exploitation agricole*]],GroupMember[1. Identifiant interne d’exploitation agricole*],0)),FALSE,TRUE))</f>
        <v>1</v>
      </c>
      <c r="G299" s="203">
        <f t="shared" si="9"/>
        <v>7.3357999999999999</v>
      </c>
      <c r="H299" s="203">
        <f t="shared" si="10"/>
        <v>-7.2651000000000003</v>
      </c>
      <c r="I299" s="204" t="str">
        <f t="array" ref="I299">IF(ISBLANK(C299),"",IF(C299=MAX(IF(FarmUnit[1. Identifiant interne d’exploitation agricole*]=A299,FarmUnit[3. Superficie de l’unité agricole (ha)*])),"!","-"))</f>
        <v>!</v>
      </c>
      <c r="J299" s="165" t="str">
        <f ca="1">IFERROR(CONCATENATE(VLOOKUP(A299,GM_Table,12,FALSE)," ",(VLOOKUP(A299,GM_Table,13,FALSE))),"")</f>
        <v/>
      </c>
    </row>
    <row r="300" spans="1:10" ht="15" x14ac:dyDescent="0.2">
      <c r="A300" s="155" t="s">
        <v>1562</v>
      </c>
      <c r="B300" s="155" t="s">
        <v>1562</v>
      </c>
      <c r="C300" s="281">
        <v>3.97</v>
      </c>
      <c r="D300" s="186">
        <v>7.3350999999999997</v>
      </c>
      <c r="E300" s="186">
        <v>-7.2671000000000001</v>
      </c>
      <c r="F300" s="164" t="b">
        <f>IF(ISBLANK(FarmUnit[[#This Row],[1. Identifiant interne d’exploitation agricole*]]),"",IF(ISERROR(MATCH(FarmUnit[[#This Row],[1. Identifiant interne d’exploitation agricole*]],GroupMember[1. Identifiant interne d’exploitation agricole*],0)),FALSE,TRUE))</f>
        <v>1</v>
      </c>
      <c r="G300" s="203">
        <f t="shared" si="9"/>
        <v>7.3350999999999997</v>
      </c>
      <c r="H300" s="203">
        <f t="shared" si="10"/>
        <v>-7.2671000000000001</v>
      </c>
      <c r="I300" s="204" t="str">
        <f t="array" ref="I300">IF(ISBLANK(C300),"",IF(C300=MAX(IF(FarmUnit[1. Identifiant interne d’exploitation agricole*]=A300,FarmUnit[3. Superficie de l’unité agricole (ha)*])),"!","-"))</f>
        <v>!</v>
      </c>
      <c r="J300" s="165" t="str">
        <f ca="1">IFERROR(CONCATENATE(VLOOKUP(A300,GM_Table,12,FALSE)," ",(VLOOKUP(A300,GM_Table,13,FALSE))),"")</f>
        <v/>
      </c>
    </row>
    <row r="301" spans="1:10" ht="15" x14ac:dyDescent="0.2">
      <c r="A301" s="155" t="s">
        <v>1565</v>
      </c>
      <c r="B301" s="155" t="s">
        <v>1565</v>
      </c>
      <c r="C301" s="281">
        <v>2.2799999999999998</v>
      </c>
      <c r="D301" s="186">
        <v>7.3586</v>
      </c>
      <c r="E301" s="186">
        <v>-7.2115</v>
      </c>
      <c r="F301" s="164" t="b">
        <f>IF(ISBLANK(FarmUnit[[#This Row],[1. Identifiant interne d’exploitation agricole*]]),"",IF(ISERROR(MATCH(FarmUnit[[#This Row],[1. Identifiant interne d’exploitation agricole*]],GroupMember[1. Identifiant interne d’exploitation agricole*],0)),FALSE,TRUE))</f>
        <v>1</v>
      </c>
      <c r="G301" s="203">
        <f t="shared" si="9"/>
        <v>7.3586</v>
      </c>
      <c r="H301" s="203">
        <f t="shared" si="10"/>
        <v>-7.2115</v>
      </c>
      <c r="I301" s="204" t="str">
        <f t="array" ref="I301">IF(ISBLANK(C301),"",IF(C301=MAX(IF(FarmUnit[1. Identifiant interne d’exploitation agricole*]=A301,FarmUnit[3. Superficie de l’unité agricole (ha)*])),"!","-"))</f>
        <v>!</v>
      </c>
      <c r="J301" s="165" t="str">
        <f ca="1">IFERROR(CONCATENATE(VLOOKUP(A301,GM_Table,12,FALSE)," ",(VLOOKUP(A301,GM_Table,13,FALSE))),"")</f>
        <v/>
      </c>
    </row>
    <row r="302" spans="1:10" ht="15" x14ac:dyDescent="0.2">
      <c r="A302" s="155" t="s">
        <v>1568</v>
      </c>
      <c r="B302" s="155" t="s">
        <v>1568</v>
      </c>
      <c r="C302" s="281">
        <v>2.73</v>
      </c>
      <c r="D302" s="186">
        <v>7.3472</v>
      </c>
      <c r="E302" s="186">
        <v>-7.2763</v>
      </c>
      <c r="F302" s="164" t="b">
        <f>IF(ISBLANK(FarmUnit[[#This Row],[1. Identifiant interne d’exploitation agricole*]]),"",IF(ISERROR(MATCH(FarmUnit[[#This Row],[1. Identifiant interne d’exploitation agricole*]],GroupMember[1. Identifiant interne d’exploitation agricole*],0)),FALSE,TRUE))</f>
        <v>1</v>
      </c>
      <c r="G302" s="203">
        <f t="shared" si="9"/>
        <v>7.3472</v>
      </c>
      <c r="H302" s="203">
        <f t="shared" si="10"/>
        <v>-7.2763</v>
      </c>
      <c r="I302" s="204" t="str">
        <f t="array" ref="I302">IF(ISBLANK(C302),"",IF(C302=MAX(IF(FarmUnit[1. Identifiant interne d’exploitation agricole*]=A302,FarmUnit[3. Superficie de l’unité agricole (ha)*])),"!","-"))</f>
        <v>!</v>
      </c>
      <c r="J302" s="165" t="str">
        <f ca="1">IFERROR(CONCATENATE(VLOOKUP(A302,GM_Table,12,FALSE)," ",(VLOOKUP(A302,GM_Table,13,FALSE))),"")</f>
        <v/>
      </c>
    </row>
    <row r="303" spans="1:10" ht="15" x14ac:dyDescent="0.2">
      <c r="A303" s="155" t="s">
        <v>1571</v>
      </c>
      <c r="B303" s="155" t="s">
        <v>1571</v>
      </c>
      <c r="C303" s="281">
        <v>2</v>
      </c>
      <c r="D303" s="186">
        <v>7.3529999999999998</v>
      </c>
      <c r="E303" s="186">
        <v>-7.2614999999999998</v>
      </c>
      <c r="F303" s="164" t="b">
        <f>IF(ISBLANK(FarmUnit[[#This Row],[1. Identifiant interne d’exploitation agricole*]]),"",IF(ISERROR(MATCH(FarmUnit[[#This Row],[1. Identifiant interne d’exploitation agricole*]],GroupMember[1. Identifiant interne d’exploitation agricole*],0)),FALSE,TRUE))</f>
        <v>1</v>
      </c>
      <c r="G303" s="203">
        <f t="shared" si="9"/>
        <v>7.3529999999999998</v>
      </c>
      <c r="H303" s="203">
        <f t="shared" si="10"/>
        <v>-7.2614999999999998</v>
      </c>
      <c r="I303" s="204" t="str">
        <f t="array" ref="I303">IF(ISBLANK(C303),"",IF(C303=MAX(IF(FarmUnit[1. Identifiant interne d’exploitation agricole*]=A303,FarmUnit[3. Superficie de l’unité agricole (ha)*])),"!","-"))</f>
        <v>!</v>
      </c>
      <c r="J303" s="165" t="str">
        <f ca="1">IFERROR(CONCATENATE(VLOOKUP(A303,GM_Table,12,FALSE)," ",(VLOOKUP(A303,GM_Table,13,FALSE))),"")</f>
        <v/>
      </c>
    </row>
    <row r="304" spans="1:10" ht="15" x14ac:dyDescent="0.2">
      <c r="A304" s="155" t="s">
        <v>1575</v>
      </c>
      <c r="B304" s="155" t="s">
        <v>1575</v>
      </c>
      <c r="C304" s="281">
        <v>5</v>
      </c>
      <c r="D304" s="186">
        <v>7.3356000000000003</v>
      </c>
      <c r="E304" s="186">
        <v>-7.2686999999999999</v>
      </c>
      <c r="F304" s="164" t="b">
        <f>IF(ISBLANK(FarmUnit[[#This Row],[1. Identifiant interne d’exploitation agricole*]]),"",IF(ISERROR(MATCH(FarmUnit[[#This Row],[1. Identifiant interne d’exploitation agricole*]],GroupMember[1. Identifiant interne d’exploitation agricole*],0)),FALSE,TRUE))</f>
        <v>1</v>
      </c>
      <c r="G304" s="203">
        <f t="shared" si="9"/>
        <v>7.3356000000000003</v>
      </c>
      <c r="H304" s="203">
        <f t="shared" si="10"/>
        <v>-7.2686999999999999</v>
      </c>
      <c r="I304" s="204" t="str">
        <f t="array" ref="I304">IF(ISBLANK(C304),"",IF(C304=MAX(IF(FarmUnit[1. Identifiant interne d’exploitation agricole*]=A304,FarmUnit[3. Superficie de l’unité agricole (ha)*])),"!","-"))</f>
        <v>!</v>
      </c>
      <c r="J304" s="165" t="str">
        <f ca="1">IFERROR(CONCATENATE(VLOOKUP(A304,GM_Table,12,FALSE)," ",(VLOOKUP(A304,GM_Table,13,FALSE))),"")</f>
        <v/>
      </c>
    </row>
    <row r="305" spans="1:10" ht="15" x14ac:dyDescent="0.2">
      <c r="A305" s="155" t="s">
        <v>1578</v>
      </c>
      <c r="B305" s="155" t="s">
        <v>1578</v>
      </c>
      <c r="C305" s="281">
        <v>7</v>
      </c>
      <c r="D305" s="186">
        <v>7.3371000000000004</v>
      </c>
      <c r="E305" s="186">
        <v>-7.2587000000000002</v>
      </c>
      <c r="F305" s="164" t="b">
        <f>IF(ISBLANK(FarmUnit[[#This Row],[1. Identifiant interne d’exploitation agricole*]]),"",IF(ISERROR(MATCH(FarmUnit[[#This Row],[1. Identifiant interne d’exploitation agricole*]],GroupMember[1. Identifiant interne d’exploitation agricole*],0)),FALSE,TRUE))</f>
        <v>1</v>
      </c>
      <c r="G305" s="203">
        <f t="shared" si="9"/>
        <v>7.3371000000000004</v>
      </c>
      <c r="H305" s="203">
        <f t="shared" si="10"/>
        <v>-7.2587000000000002</v>
      </c>
      <c r="I305" s="204" t="str">
        <f t="array" ref="I305">IF(ISBLANK(C305),"",IF(C305=MAX(IF(FarmUnit[1. Identifiant interne d’exploitation agricole*]=A305,FarmUnit[3. Superficie de l’unité agricole (ha)*])),"!","-"))</f>
        <v>!</v>
      </c>
      <c r="J305" s="165" t="str">
        <f ca="1">IFERROR(CONCATENATE(VLOOKUP(A305,GM_Table,12,FALSE)," ",(VLOOKUP(A305,GM_Table,13,FALSE))),"")</f>
        <v/>
      </c>
    </row>
    <row r="306" spans="1:10" ht="15" x14ac:dyDescent="0.2">
      <c r="A306" s="155" t="s">
        <v>1580</v>
      </c>
      <c r="B306" s="155" t="s">
        <v>1580</v>
      </c>
      <c r="C306" s="281">
        <v>2</v>
      </c>
      <c r="D306" s="186">
        <v>7.3295000000000003</v>
      </c>
      <c r="E306" s="186">
        <v>-7.2760999999999996</v>
      </c>
      <c r="F306" s="164" t="b">
        <f>IF(ISBLANK(FarmUnit[[#This Row],[1. Identifiant interne d’exploitation agricole*]]),"",IF(ISERROR(MATCH(FarmUnit[[#This Row],[1. Identifiant interne d’exploitation agricole*]],GroupMember[1. Identifiant interne d’exploitation agricole*],0)),FALSE,TRUE))</f>
        <v>1</v>
      </c>
      <c r="G306" s="203">
        <f t="shared" si="9"/>
        <v>7.3295000000000003</v>
      </c>
      <c r="H306" s="203">
        <f t="shared" si="10"/>
        <v>-7.2760999999999996</v>
      </c>
      <c r="I306" s="204" t="str">
        <f t="array" ref="I306">IF(ISBLANK(C306),"",IF(C306=MAX(IF(FarmUnit[1. Identifiant interne d’exploitation agricole*]=A306,FarmUnit[3. Superficie de l’unité agricole (ha)*])),"!","-"))</f>
        <v>!</v>
      </c>
      <c r="J306" s="165" t="str">
        <f ca="1">IFERROR(CONCATENATE(VLOOKUP(A306,GM_Table,12,FALSE)," ",(VLOOKUP(A306,GM_Table,13,FALSE))),"")</f>
        <v/>
      </c>
    </row>
    <row r="307" spans="1:10" ht="15" x14ac:dyDescent="0.2">
      <c r="A307" s="155" t="s">
        <v>1582</v>
      </c>
      <c r="B307" s="155" t="s">
        <v>1582</v>
      </c>
      <c r="C307" s="281">
        <v>2</v>
      </c>
      <c r="D307" s="186">
        <v>7.3299000000000003</v>
      </c>
      <c r="E307" s="186">
        <v>-7.2801</v>
      </c>
      <c r="F307" s="164" t="b">
        <f>IF(ISBLANK(FarmUnit[[#This Row],[1. Identifiant interne d’exploitation agricole*]]),"",IF(ISERROR(MATCH(FarmUnit[[#This Row],[1. Identifiant interne d’exploitation agricole*]],GroupMember[1. Identifiant interne d’exploitation agricole*],0)),FALSE,TRUE))</f>
        <v>1</v>
      </c>
      <c r="G307" s="203">
        <f t="shared" ref="G307:G370" si="11">IF(D307=0,"",D307)</f>
        <v>7.3299000000000003</v>
      </c>
      <c r="H307" s="203">
        <f t="shared" ref="H307:H370" si="12">IF(E307=0,"",E307)</f>
        <v>-7.2801</v>
      </c>
      <c r="I307" s="204" t="str">
        <f t="array" ref="I307">IF(ISBLANK(C307),"",IF(C307=MAX(IF(FarmUnit[1. Identifiant interne d’exploitation agricole*]=A307,FarmUnit[3. Superficie de l’unité agricole (ha)*])),"!","-"))</f>
        <v>!</v>
      </c>
      <c r="J307" s="165" t="str">
        <f ca="1">IFERROR(CONCATENATE(VLOOKUP(A307,GM_Table,12,FALSE)," ",(VLOOKUP(A307,GM_Table,13,FALSE))),"")</f>
        <v/>
      </c>
    </row>
    <row r="308" spans="1:10" ht="15" x14ac:dyDescent="0.2">
      <c r="A308" s="155" t="s">
        <v>1584</v>
      </c>
      <c r="B308" s="155" t="s">
        <v>1584</v>
      </c>
      <c r="C308" s="281">
        <v>8</v>
      </c>
      <c r="D308" s="186">
        <v>7.3261000000000003</v>
      </c>
      <c r="E308" s="186">
        <v>-7.2790999999999997</v>
      </c>
      <c r="F308" s="164" t="b">
        <f>IF(ISBLANK(FarmUnit[[#This Row],[1. Identifiant interne d’exploitation agricole*]]),"",IF(ISERROR(MATCH(FarmUnit[[#This Row],[1. Identifiant interne d’exploitation agricole*]],GroupMember[1. Identifiant interne d’exploitation agricole*],0)),FALSE,TRUE))</f>
        <v>1</v>
      </c>
      <c r="G308" s="203">
        <f t="shared" si="11"/>
        <v>7.3261000000000003</v>
      </c>
      <c r="H308" s="203">
        <f t="shared" si="12"/>
        <v>-7.2790999999999997</v>
      </c>
      <c r="I308" s="204" t="str">
        <f t="array" ref="I308">IF(ISBLANK(C308),"",IF(C308=MAX(IF(FarmUnit[1. Identifiant interne d’exploitation agricole*]=A308,FarmUnit[3. Superficie de l’unité agricole (ha)*])),"!","-"))</f>
        <v>!</v>
      </c>
      <c r="J308" s="165" t="str">
        <f ca="1">IFERROR(CONCATENATE(VLOOKUP(A308,GM_Table,12,FALSE)," ",(VLOOKUP(A308,GM_Table,13,FALSE))),"")</f>
        <v/>
      </c>
    </row>
    <row r="309" spans="1:10" ht="15" x14ac:dyDescent="0.2">
      <c r="A309" s="155" t="s">
        <v>1587</v>
      </c>
      <c r="B309" s="155" t="s">
        <v>1587</v>
      </c>
      <c r="C309" s="281">
        <v>3</v>
      </c>
      <c r="D309" s="186">
        <v>7.3507999999999996</v>
      </c>
      <c r="E309" s="186">
        <v>-7.2740999999999998</v>
      </c>
      <c r="F309" s="164" t="b">
        <f>IF(ISBLANK(FarmUnit[[#This Row],[1. Identifiant interne d’exploitation agricole*]]),"",IF(ISERROR(MATCH(FarmUnit[[#This Row],[1. Identifiant interne d’exploitation agricole*]],GroupMember[1. Identifiant interne d’exploitation agricole*],0)),FALSE,TRUE))</f>
        <v>1</v>
      </c>
      <c r="G309" s="203">
        <f t="shared" si="11"/>
        <v>7.3507999999999996</v>
      </c>
      <c r="H309" s="203">
        <f t="shared" si="12"/>
        <v>-7.2740999999999998</v>
      </c>
      <c r="I309" s="204" t="str">
        <f t="array" ref="I309">IF(ISBLANK(C309),"",IF(C309=MAX(IF(FarmUnit[1. Identifiant interne d’exploitation agricole*]=A309,FarmUnit[3. Superficie de l’unité agricole (ha)*])),"!","-"))</f>
        <v>!</v>
      </c>
      <c r="J309" s="165" t="str">
        <f ca="1">IFERROR(CONCATENATE(VLOOKUP(A309,GM_Table,12,FALSE)," ",(VLOOKUP(A309,GM_Table,13,FALSE))),"")</f>
        <v/>
      </c>
    </row>
    <row r="310" spans="1:10" ht="15" x14ac:dyDescent="0.2">
      <c r="A310" s="155" t="s">
        <v>1590</v>
      </c>
      <c r="B310" s="155" t="s">
        <v>1590</v>
      </c>
      <c r="C310" s="281">
        <v>3</v>
      </c>
      <c r="D310" s="186">
        <v>7.3465999999999996</v>
      </c>
      <c r="E310" s="186">
        <v>-7.2615999999999996</v>
      </c>
      <c r="F310" s="164" t="b">
        <f>IF(ISBLANK(FarmUnit[[#This Row],[1. Identifiant interne d’exploitation agricole*]]),"",IF(ISERROR(MATCH(FarmUnit[[#This Row],[1. Identifiant interne d’exploitation agricole*]],GroupMember[1. Identifiant interne d’exploitation agricole*],0)),FALSE,TRUE))</f>
        <v>1</v>
      </c>
      <c r="G310" s="203">
        <f t="shared" si="11"/>
        <v>7.3465999999999996</v>
      </c>
      <c r="H310" s="203">
        <f t="shared" si="12"/>
        <v>-7.2615999999999996</v>
      </c>
      <c r="I310" s="204" t="str">
        <f t="array" ref="I310">IF(ISBLANK(C310),"",IF(C310=MAX(IF(FarmUnit[1. Identifiant interne d’exploitation agricole*]=A310,FarmUnit[3. Superficie de l’unité agricole (ha)*])),"!","-"))</f>
        <v>!</v>
      </c>
      <c r="J310" s="165" t="str">
        <f ca="1">IFERROR(CONCATENATE(VLOOKUP(A310,GM_Table,12,FALSE)," ",(VLOOKUP(A310,GM_Table,13,FALSE))),"")</f>
        <v/>
      </c>
    </row>
    <row r="311" spans="1:10" ht="15" x14ac:dyDescent="0.2">
      <c r="A311" s="155" t="s">
        <v>1591</v>
      </c>
      <c r="B311" s="155" t="s">
        <v>1591</v>
      </c>
      <c r="C311" s="281">
        <v>2</v>
      </c>
      <c r="D311" s="186">
        <v>7.3479000000000001</v>
      </c>
      <c r="E311" s="186">
        <v>-7.2793999999999999</v>
      </c>
      <c r="F311" s="164" t="b">
        <f>IF(ISBLANK(FarmUnit[[#This Row],[1. Identifiant interne d’exploitation agricole*]]),"",IF(ISERROR(MATCH(FarmUnit[[#This Row],[1. Identifiant interne d’exploitation agricole*]],GroupMember[1. Identifiant interne d’exploitation agricole*],0)),FALSE,TRUE))</f>
        <v>1</v>
      </c>
      <c r="G311" s="203">
        <f t="shared" si="11"/>
        <v>7.3479000000000001</v>
      </c>
      <c r="H311" s="203">
        <f t="shared" si="12"/>
        <v>-7.2793999999999999</v>
      </c>
      <c r="I311" s="204" t="str">
        <f t="array" ref="I311">IF(ISBLANK(C311),"",IF(C311=MAX(IF(FarmUnit[1. Identifiant interne d’exploitation agricole*]=A311,FarmUnit[3. Superficie de l’unité agricole (ha)*])),"!","-"))</f>
        <v>!</v>
      </c>
      <c r="J311" s="165" t="str">
        <f ca="1">IFERROR(CONCATENATE(VLOOKUP(A311,GM_Table,12,FALSE)," ",(VLOOKUP(A311,GM_Table,13,FALSE))),"")</f>
        <v/>
      </c>
    </row>
    <row r="312" spans="1:10" ht="15" x14ac:dyDescent="0.2">
      <c r="A312" s="155" t="s">
        <v>1592</v>
      </c>
      <c r="B312" s="155" t="s">
        <v>1592</v>
      </c>
      <c r="C312" s="281">
        <v>2</v>
      </c>
      <c r="D312" s="186">
        <v>7.3540999999999999</v>
      </c>
      <c r="E312" s="186">
        <v>-7.2511000000000001</v>
      </c>
      <c r="F312" s="164" t="b">
        <f>IF(ISBLANK(FarmUnit[[#This Row],[1. Identifiant interne d’exploitation agricole*]]),"",IF(ISERROR(MATCH(FarmUnit[[#This Row],[1. Identifiant interne d’exploitation agricole*]],GroupMember[1. Identifiant interne d’exploitation agricole*],0)),FALSE,TRUE))</f>
        <v>1</v>
      </c>
      <c r="G312" s="203">
        <f t="shared" si="11"/>
        <v>7.3540999999999999</v>
      </c>
      <c r="H312" s="203">
        <f t="shared" si="12"/>
        <v>-7.2511000000000001</v>
      </c>
      <c r="I312" s="204" t="str">
        <f t="array" ref="I312">IF(ISBLANK(C312),"",IF(C312=MAX(IF(FarmUnit[1. Identifiant interne d’exploitation agricole*]=A312,FarmUnit[3. Superficie de l’unité agricole (ha)*])),"!","-"))</f>
        <v>!</v>
      </c>
      <c r="J312" s="165" t="str">
        <f ca="1">IFERROR(CONCATENATE(VLOOKUP(A312,GM_Table,12,FALSE)," ",(VLOOKUP(A312,GM_Table,13,FALSE))),"")</f>
        <v/>
      </c>
    </row>
    <row r="313" spans="1:10" ht="15" x14ac:dyDescent="0.2">
      <c r="A313" s="155" t="s">
        <v>1595</v>
      </c>
      <c r="B313" s="155" t="s">
        <v>1595</v>
      </c>
      <c r="C313" s="281">
        <v>3</v>
      </c>
      <c r="D313" s="186">
        <v>7.3362999999999996</v>
      </c>
      <c r="E313" s="186">
        <v>-7.2709000000000001</v>
      </c>
      <c r="F313" s="164" t="b">
        <f>IF(ISBLANK(FarmUnit[[#This Row],[1. Identifiant interne d’exploitation agricole*]]),"",IF(ISERROR(MATCH(FarmUnit[[#This Row],[1. Identifiant interne d’exploitation agricole*]],GroupMember[1. Identifiant interne d’exploitation agricole*],0)),FALSE,TRUE))</f>
        <v>1</v>
      </c>
      <c r="G313" s="203">
        <f t="shared" si="11"/>
        <v>7.3362999999999996</v>
      </c>
      <c r="H313" s="203">
        <f t="shared" si="12"/>
        <v>-7.2709000000000001</v>
      </c>
      <c r="I313" s="204" t="str">
        <f t="array" ref="I313">IF(ISBLANK(C313),"",IF(C313=MAX(IF(FarmUnit[1. Identifiant interne d’exploitation agricole*]=A313,FarmUnit[3. Superficie de l’unité agricole (ha)*])),"!","-"))</f>
        <v>!</v>
      </c>
      <c r="J313" s="165" t="str">
        <f ca="1">IFERROR(CONCATENATE(VLOOKUP(A313,GM_Table,12,FALSE)," ",(VLOOKUP(A313,GM_Table,13,FALSE))),"")</f>
        <v/>
      </c>
    </row>
    <row r="314" spans="1:10" ht="15" x14ac:dyDescent="0.2">
      <c r="A314" s="155" t="s">
        <v>1597</v>
      </c>
      <c r="B314" s="155" t="s">
        <v>1597</v>
      </c>
      <c r="C314" s="281">
        <v>1</v>
      </c>
      <c r="D314" s="186">
        <v>7.3509000000000002</v>
      </c>
      <c r="E314" s="186">
        <v>-7.2689000000000004</v>
      </c>
      <c r="F314" s="164" t="b">
        <f>IF(ISBLANK(FarmUnit[[#This Row],[1. Identifiant interne d’exploitation agricole*]]),"",IF(ISERROR(MATCH(FarmUnit[[#This Row],[1. Identifiant interne d’exploitation agricole*]],GroupMember[1. Identifiant interne d’exploitation agricole*],0)),FALSE,TRUE))</f>
        <v>1</v>
      </c>
      <c r="G314" s="203">
        <f t="shared" si="11"/>
        <v>7.3509000000000002</v>
      </c>
      <c r="H314" s="203">
        <f t="shared" si="12"/>
        <v>-7.2689000000000004</v>
      </c>
      <c r="I314" s="204" t="str">
        <f t="array" ref="I314">IF(ISBLANK(C314),"",IF(C314=MAX(IF(FarmUnit[1. Identifiant interne d’exploitation agricole*]=A314,FarmUnit[3. Superficie de l’unité agricole (ha)*])),"!","-"))</f>
        <v>!</v>
      </c>
      <c r="J314" s="165" t="str">
        <f ca="1">IFERROR(CONCATENATE(VLOOKUP(A314,GM_Table,12,FALSE)," ",(VLOOKUP(A314,GM_Table,13,FALSE))),"")</f>
        <v/>
      </c>
    </row>
    <row r="315" spans="1:10" ht="15" x14ac:dyDescent="0.2">
      <c r="A315" s="155" t="s">
        <v>1600</v>
      </c>
      <c r="B315" s="155" t="s">
        <v>1600</v>
      </c>
      <c r="C315" s="281">
        <v>2</v>
      </c>
      <c r="D315" s="186">
        <v>7.3362999999999996</v>
      </c>
      <c r="E315" s="186">
        <v>-7.2637</v>
      </c>
      <c r="F315" s="164" t="b">
        <f>IF(ISBLANK(FarmUnit[[#This Row],[1. Identifiant interne d’exploitation agricole*]]),"",IF(ISERROR(MATCH(FarmUnit[[#This Row],[1. Identifiant interne d’exploitation agricole*]],GroupMember[1. Identifiant interne d’exploitation agricole*],0)),FALSE,TRUE))</f>
        <v>1</v>
      </c>
      <c r="G315" s="203">
        <f t="shared" si="11"/>
        <v>7.3362999999999996</v>
      </c>
      <c r="H315" s="203">
        <f t="shared" si="12"/>
        <v>-7.2637</v>
      </c>
      <c r="I315" s="204" t="str">
        <f t="array" ref="I315">IF(ISBLANK(C315),"",IF(C315=MAX(IF(FarmUnit[1. Identifiant interne d’exploitation agricole*]=A315,FarmUnit[3. Superficie de l’unité agricole (ha)*])),"!","-"))</f>
        <v>!</v>
      </c>
      <c r="J315" s="165" t="str">
        <f ca="1">IFERROR(CONCATENATE(VLOOKUP(A315,GM_Table,12,FALSE)," ",(VLOOKUP(A315,GM_Table,13,FALSE))),"")</f>
        <v/>
      </c>
    </row>
    <row r="316" spans="1:10" ht="15" x14ac:dyDescent="0.2">
      <c r="A316" s="155" t="s">
        <v>1602</v>
      </c>
      <c r="B316" s="155" t="s">
        <v>1602</v>
      </c>
      <c r="C316" s="281">
        <v>3</v>
      </c>
      <c r="D316" s="186">
        <v>7.3493000000000004</v>
      </c>
      <c r="E316" s="186">
        <v>-7.2744999999999997</v>
      </c>
      <c r="F316" s="164" t="b">
        <f>IF(ISBLANK(FarmUnit[[#This Row],[1. Identifiant interne d’exploitation agricole*]]),"",IF(ISERROR(MATCH(FarmUnit[[#This Row],[1. Identifiant interne d’exploitation agricole*]],GroupMember[1. Identifiant interne d’exploitation agricole*],0)),FALSE,TRUE))</f>
        <v>1</v>
      </c>
      <c r="G316" s="203">
        <f t="shared" si="11"/>
        <v>7.3493000000000004</v>
      </c>
      <c r="H316" s="203">
        <f t="shared" si="12"/>
        <v>-7.2744999999999997</v>
      </c>
      <c r="I316" s="204" t="str">
        <f t="array" ref="I316">IF(ISBLANK(C316),"",IF(C316=MAX(IF(FarmUnit[1. Identifiant interne d’exploitation agricole*]=A316,FarmUnit[3. Superficie de l’unité agricole (ha)*])),"!","-"))</f>
        <v>!</v>
      </c>
      <c r="J316" s="165" t="str">
        <f ca="1">IFERROR(CONCATENATE(VLOOKUP(A316,GM_Table,12,FALSE)," ",(VLOOKUP(A316,GM_Table,13,FALSE))),"")</f>
        <v/>
      </c>
    </row>
    <row r="317" spans="1:10" ht="15" x14ac:dyDescent="0.2">
      <c r="A317" s="155" t="s">
        <v>1605</v>
      </c>
      <c r="B317" s="155" t="s">
        <v>1605</v>
      </c>
      <c r="C317" s="281">
        <v>5</v>
      </c>
      <c r="D317" s="186">
        <v>7.3459000000000003</v>
      </c>
      <c r="E317" s="186">
        <v>-7.2618</v>
      </c>
      <c r="F317" s="164" t="b">
        <f>IF(ISBLANK(FarmUnit[[#This Row],[1. Identifiant interne d’exploitation agricole*]]),"",IF(ISERROR(MATCH(FarmUnit[[#This Row],[1. Identifiant interne d’exploitation agricole*]],GroupMember[1. Identifiant interne d’exploitation agricole*],0)),FALSE,TRUE))</f>
        <v>1</v>
      </c>
      <c r="G317" s="203">
        <f t="shared" si="11"/>
        <v>7.3459000000000003</v>
      </c>
      <c r="H317" s="203">
        <f t="shared" si="12"/>
        <v>-7.2618</v>
      </c>
      <c r="I317" s="204" t="str">
        <f t="array" ref="I317">IF(ISBLANK(C317),"",IF(C317=MAX(IF(FarmUnit[1. Identifiant interne d’exploitation agricole*]=A317,FarmUnit[3. Superficie de l’unité agricole (ha)*])),"!","-"))</f>
        <v>!</v>
      </c>
      <c r="J317" s="165" t="str">
        <f ca="1">IFERROR(CONCATENATE(VLOOKUP(A317,GM_Table,12,FALSE)," ",(VLOOKUP(A317,GM_Table,13,FALSE))),"")</f>
        <v/>
      </c>
    </row>
    <row r="318" spans="1:10" ht="15" x14ac:dyDescent="0.2">
      <c r="A318" s="155" t="s">
        <v>1608</v>
      </c>
      <c r="B318" s="155" t="s">
        <v>1608</v>
      </c>
      <c r="C318" s="281">
        <v>5</v>
      </c>
      <c r="D318" s="186">
        <v>7.3451000000000004</v>
      </c>
      <c r="E318" s="186">
        <v>-7.2652999999999999</v>
      </c>
      <c r="F318" s="164" t="b">
        <f>IF(ISBLANK(FarmUnit[[#This Row],[1. Identifiant interne d’exploitation agricole*]]),"",IF(ISERROR(MATCH(FarmUnit[[#This Row],[1. Identifiant interne d’exploitation agricole*]],GroupMember[1. Identifiant interne d’exploitation agricole*],0)),FALSE,TRUE))</f>
        <v>1</v>
      </c>
      <c r="G318" s="203">
        <f t="shared" si="11"/>
        <v>7.3451000000000004</v>
      </c>
      <c r="H318" s="203">
        <f t="shared" si="12"/>
        <v>-7.2652999999999999</v>
      </c>
      <c r="I318" s="204" t="str">
        <f t="array" ref="I318">IF(ISBLANK(C318),"",IF(C318=MAX(IF(FarmUnit[1. Identifiant interne d’exploitation agricole*]=A318,FarmUnit[3. Superficie de l’unité agricole (ha)*])),"!","-"))</f>
        <v>!</v>
      </c>
      <c r="J318" s="165" t="str">
        <f ca="1">IFERROR(CONCATENATE(VLOOKUP(A318,GM_Table,12,FALSE)," ",(VLOOKUP(A318,GM_Table,13,FALSE))),"")</f>
        <v/>
      </c>
    </row>
    <row r="319" spans="1:10" ht="15" x14ac:dyDescent="0.2">
      <c r="A319" s="155" t="s">
        <v>1611</v>
      </c>
      <c r="B319" s="155" t="s">
        <v>1611</v>
      </c>
      <c r="C319" s="281">
        <v>2</v>
      </c>
      <c r="D319" s="186">
        <v>7.3338999999999999</v>
      </c>
      <c r="E319" s="186">
        <v>-7.2664</v>
      </c>
      <c r="F319" s="164" t="b">
        <f>IF(ISBLANK(FarmUnit[[#This Row],[1. Identifiant interne d’exploitation agricole*]]),"",IF(ISERROR(MATCH(FarmUnit[[#This Row],[1. Identifiant interne d’exploitation agricole*]],GroupMember[1. Identifiant interne d’exploitation agricole*],0)),FALSE,TRUE))</f>
        <v>1</v>
      </c>
      <c r="G319" s="203">
        <f t="shared" si="11"/>
        <v>7.3338999999999999</v>
      </c>
      <c r="H319" s="203">
        <f t="shared" si="12"/>
        <v>-7.2664</v>
      </c>
      <c r="I319" s="204" t="str">
        <f t="array" ref="I319">IF(ISBLANK(C319),"",IF(C319=MAX(IF(FarmUnit[1. Identifiant interne d’exploitation agricole*]=A319,FarmUnit[3. Superficie de l’unité agricole (ha)*])),"!","-"))</f>
        <v>!</v>
      </c>
      <c r="J319" s="165" t="str">
        <f ca="1">IFERROR(CONCATENATE(VLOOKUP(A319,GM_Table,12,FALSE)," ",(VLOOKUP(A319,GM_Table,13,FALSE))),"")</f>
        <v/>
      </c>
    </row>
    <row r="320" spans="1:10" ht="15" x14ac:dyDescent="0.2">
      <c r="A320" s="155" t="s">
        <v>1614</v>
      </c>
      <c r="B320" s="155" t="s">
        <v>1614</v>
      </c>
      <c r="C320" s="281">
        <v>2</v>
      </c>
      <c r="D320" s="186">
        <v>7.3377999999999997</v>
      </c>
      <c r="E320" s="186">
        <v>-7.2743000000000002</v>
      </c>
      <c r="F320" s="164" t="b">
        <f>IF(ISBLANK(FarmUnit[[#This Row],[1. Identifiant interne d’exploitation agricole*]]),"",IF(ISERROR(MATCH(FarmUnit[[#This Row],[1. Identifiant interne d’exploitation agricole*]],GroupMember[1. Identifiant interne d’exploitation agricole*],0)),FALSE,TRUE))</f>
        <v>1</v>
      </c>
      <c r="G320" s="203">
        <f t="shared" si="11"/>
        <v>7.3377999999999997</v>
      </c>
      <c r="H320" s="203">
        <f t="shared" si="12"/>
        <v>-7.2743000000000002</v>
      </c>
      <c r="I320" s="204" t="str">
        <f t="array" ref="I320">IF(ISBLANK(C320),"",IF(C320=MAX(IF(FarmUnit[1. Identifiant interne d’exploitation agricole*]=A320,FarmUnit[3. Superficie de l’unité agricole (ha)*])),"!","-"))</f>
        <v>!</v>
      </c>
      <c r="J320" s="165" t="str">
        <f ca="1">IFERROR(CONCATENATE(VLOOKUP(A320,GM_Table,12,FALSE)," ",(VLOOKUP(A320,GM_Table,13,FALSE))),"")</f>
        <v/>
      </c>
    </row>
    <row r="321" spans="1:10" ht="15" x14ac:dyDescent="0.2">
      <c r="A321" s="155" t="s">
        <v>1617</v>
      </c>
      <c r="B321" s="155" t="s">
        <v>1617</v>
      </c>
      <c r="C321" s="281">
        <v>5</v>
      </c>
      <c r="D321" s="186">
        <v>7.3451000000000004</v>
      </c>
      <c r="E321" s="186">
        <v>-7.2713999999999999</v>
      </c>
      <c r="F321" s="164" t="b">
        <f>IF(ISBLANK(FarmUnit[[#This Row],[1. Identifiant interne d’exploitation agricole*]]),"",IF(ISERROR(MATCH(FarmUnit[[#This Row],[1. Identifiant interne d’exploitation agricole*]],GroupMember[1. Identifiant interne d’exploitation agricole*],0)),FALSE,TRUE))</f>
        <v>1</v>
      </c>
      <c r="G321" s="203">
        <f t="shared" si="11"/>
        <v>7.3451000000000004</v>
      </c>
      <c r="H321" s="203">
        <f t="shared" si="12"/>
        <v>-7.2713999999999999</v>
      </c>
      <c r="I321" s="204" t="str">
        <f t="array" ref="I321">IF(ISBLANK(C321),"",IF(C321=MAX(IF(FarmUnit[1. Identifiant interne d’exploitation agricole*]=A321,FarmUnit[3. Superficie de l’unité agricole (ha)*])),"!","-"))</f>
        <v>!</v>
      </c>
      <c r="J321" s="165" t="str">
        <f ca="1">IFERROR(CONCATENATE(VLOOKUP(A321,GM_Table,12,FALSE)," ",(VLOOKUP(A321,GM_Table,13,FALSE))),"")</f>
        <v/>
      </c>
    </row>
    <row r="322" spans="1:10" ht="15" x14ac:dyDescent="0.2">
      <c r="A322" s="155" t="s">
        <v>1619</v>
      </c>
      <c r="B322" s="155" t="s">
        <v>1619</v>
      </c>
      <c r="C322" s="281">
        <v>2</v>
      </c>
      <c r="D322" s="186">
        <v>7.3365</v>
      </c>
      <c r="E322" s="186">
        <v>-7.2769000000000004</v>
      </c>
      <c r="F322" s="164" t="b">
        <f>IF(ISBLANK(FarmUnit[[#This Row],[1. Identifiant interne d’exploitation agricole*]]),"",IF(ISERROR(MATCH(FarmUnit[[#This Row],[1. Identifiant interne d’exploitation agricole*]],GroupMember[1. Identifiant interne d’exploitation agricole*],0)),FALSE,TRUE))</f>
        <v>1</v>
      </c>
      <c r="G322" s="203">
        <f t="shared" si="11"/>
        <v>7.3365</v>
      </c>
      <c r="H322" s="203">
        <f t="shared" si="12"/>
        <v>-7.2769000000000004</v>
      </c>
      <c r="I322" s="204" t="str">
        <f t="array" ref="I322">IF(ISBLANK(C322),"",IF(C322=MAX(IF(FarmUnit[1. Identifiant interne d’exploitation agricole*]=A322,FarmUnit[3. Superficie de l’unité agricole (ha)*])),"!","-"))</f>
        <v>!</v>
      </c>
      <c r="J322" s="165" t="str">
        <f ca="1">IFERROR(CONCATENATE(VLOOKUP(A322,GM_Table,12,FALSE)," ",(VLOOKUP(A322,GM_Table,13,FALSE))),"")</f>
        <v/>
      </c>
    </row>
    <row r="323" spans="1:10" ht="15" x14ac:dyDescent="0.2">
      <c r="A323" s="155" t="s">
        <v>1621</v>
      </c>
      <c r="B323" s="155" t="s">
        <v>1621</v>
      </c>
      <c r="C323" s="281">
        <v>1</v>
      </c>
      <c r="D323" s="186">
        <v>7.3414999999999999</v>
      </c>
      <c r="E323" s="186">
        <v>-7.2685000000000004</v>
      </c>
      <c r="F323" s="164" t="b">
        <f>IF(ISBLANK(FarmUnit[[#This Row],[1. Identifiant interne d’exploitation agricole*]]),"",IF(ISERROR(MATCH(FarmUnit[[#This Row],[1. Identifiant interne d’exploitation agricole*]],GroupMember[1. Identifiant interne d’exploitation agricole*],0)),FALSE,TRUE))</f>
        <v>1</v>
      </c>
      <c r="G323" s="203">
        <f t="shared" si="11"/>
        <v>7.3414999999999999</v>
      </c>
      <c r="H323" s="203">
        <f t="shared" si="12"/>
        <v>-7.2685000000000004</v>
      </c>
      <c r="I323" s="204" t="str">
        <f t="array" ref="I323">IF(ISBLANK(C323),"",IF(C323=MAX(IF(FarmUnit[1. Identifiant interne d’exploitation agricole*]=A323,FarmUnit[3. Superficie de l’unité agricole (ha)*])),"!","-"))</f>
        <v>!</v>
      </c>
      <c r="J323" s="165" t="str">
        <f ca="1">IFERROR(CONCATENATE(VLOOKUP(A323,GM_Table,12,FALSE)," ",(VLOOKUP(A323,GM_Table,13,FALSE))),"")</f>
        <v/>
      </c>
    </row>
    <row r="324" spans="1:10" ht="15" x14ac:dyDescent="0.2">
      <c r="A324" s="155" t="s">
        <v>1624</v>
      </c>
      <c r="B324" s="155" t="s">
        <v>1624</v>
      </c>
      <c r="C324" s="281">
        <v>20</v>
      </c>
      <c r="D324" s="186">
        <v>7.3407</v>
      </c>
      <c r="E324" s="186">
        <v>-7.2710999999999997</v>
      </c>
      <c r="F324" s="164" t="b">
        <f>IF(ISBLANK(FarmUnit[[#This Row],[1. Identifiant interne d’exploitation agricole*]]),"",IF(ISERROR(MATCH(FarmUnit[[#This Row],[1. Identifiant interne d’exploitation agricole*]],GroupMember[1. Identifiant interne d’exploitation agricole*],0)),FALSE,TRUE))</f>
        <v>1</v>
      </c>
      <c r="G324" s="203">
        <f t="shared" si="11"/>
        <v>7.3407</v>
      </c>
      <c r="H324" s="203">
        <f t="shared" si="12"/>
        <v>-7.2710999999999997</v>
      </c>
      <c r="I324" s="204" t="str">
        <f t="array" ref="I324">IF(ISBLANK(C324),"",IF(C324=MAX(IF(FarmUnit[1. Identifiant interne d’exploitation agricole*]=A324,FarmUnit[3. Superficie de l’unité agricole (ha)*])),"!","-"))</f>
        <v>!</v>
      </c>
      <c r="J324" s="165" t="str">
        <f ca="1">IFERROR(CONCATENATE(VLOOKUP(A324,GM_Table,12,FALSE)," ",(VLOOKUP(A324,GM_Table,13,FALSE))),"")</f>
        <v/>
      </c>
    </row>
    <row r="325" spans="1:10" ht="15" x14ac:dyDescent="0.2">
      <c r="A325" s="155" t="s">
        <v>1626</v>
      </c>
      <c r="B325" s="155" t="s">
        <v>1626</v>
      </c>
      <c r="C325" s="281">
        <v>2</v>
      </c>
      <c r="D325" s="186">
        <v>7.3395000000000001</v>
      </c>
      <c r="E325" s="186">
        <v>-7.2586000000000004</v>
      </c>
      <c r="F325" s="164" t="b">
        <f>IF(ISBLANK(FarmUnit[[#This Row],[1. Identifiant interne d’exploitation agricole*]]),"",IF(ISERROR(MATCH(FarmUnit[[#This Row],[1. Identifiant interne d’exploitation agricole*]],GroupMember[1. Identifiant interne d’exploitation agricole*],0)),FALSE,TRUE))</f>
        <v>1</v>
      </c>
      <c r="G325" s="203">
        <f t="shared" si="11"/>
        <v>7.3395000000000001</v>
      </c>
      <c r="H325" s="203">
        <f t="shared" si="12"/>
        <v>-7.2586000000000004</v>
      </c>
      <c r="I325" s="204" t="str">
        <f t="array" ref="I325">IF(ISBLANK(C325),"",IF(C325=MAX(IF(FarmUnit[1. Identifiant interne d’exploitation agricole*]=A325,FarmUnit[3. Superficie de l’unité agricole (ha)*])),"!","-"))</f>
        <v>!</v>
      </c>
      <c r="J325" s="165" t="str">
        <f ca="1">IFERROR(CONCATENATE(VLOOKUP(A325,GM_Table,12,FALSE)," ",(VLOOKUP(A325,GM_Table,13,FALSE))),"")</f>
        <v/>
      </c>
    </row>
    <row r="326" spans="1:10" ht="15" x14ac:dyDescent="0.2">
      <c r="A326" s="155" t="s">
        <v>1629</v>
      </c>
      <c r="B326" s="155" t="s">
        <v>1629</v>
      </c>
      <c r="C326" s="281">
        <v>2</v>
      </c>
      <c r="D326" s="186">
        <v>7.3338000000000001</v>
      </c>
      <c r="E326" s="186">
        <v>-7.2748999999999997</v>
      </c>
      <c r="F326" s="164" t="b">
        <f>IF(ISBLANK(FarmUnit[[#This Row],[1. Identifiant interne d’exploitation agricole*]]),"",IF(ISERROR(MATCH(FarmUnit[[#This Row],[1. Identifiant interne d’exploitation agricole*]],GroupMember[1. Identifiant interne d’exploitation agricole*],0)),FALSE,TRUE))</f>
        <v>1</v>
      </c>
      <c r="G326" s="203">
        <f t="shared" si="11"/>
        <v>7.3338000000000001</v>
      </c>
      <c r="H326" s="203">
        <f t="shared" si="12"/>
        <v>-7.2748999999999997</v>
      </c>
      <c r="I326" s="204" t="str">
        <f t="array" ref="I326">IF(ISBLANK(C326),"",IF(C326=MAX(IF(FarmUnit[1. Identifiant interne d’exploitation agricole*]=A326,FarmUnit[3. Superficie de l’unité agricole (ha)*])),"!","-"))</f>
        <v>!</v>
      </c>
      <c r="J326" s="165" t="str">
        <f ca="1">IFERROR(CONCATENATE(VLOOKUP(A326,GM_Table,12,FALSE)," ",(VLOOKUP(A326,GM_Table,13,FALSE))),"")</f>
        <v/>
      </c>
    </row>
    <row r="327" spans="1:10" ht="15" x14ac:dyDescent="0.2">
      <c r="A327" s="155" t="s">
        <v>1631</v>
      </c>
      <c r="B327" s="155" t="s">
        <v>1631</v>
      </c>
      <c r="C327" s="281">
        <v>2</v>
      </c>
      <c r="D327" s="186">
        <v>7.3535000000000004</v>
      </c>
      <c r="E327" s="186">
        <v>-7.2747000000000002</v>
      </c>
      <c r="F327" s="164" t="b">
        <f>IF(ISBLANK(FarmUnit[[#This Row],[1. Identifiant interne d’exploitation agricole*]]),"",IF(ISERROR(MATCH(FarmUnit[[#This Row],[1. Identifiant interne d’exploitation agricole*]],GroupMember[1. Identifiant interne d’exploitation agricole*],0)),FALSE,TRUE))</f>
        <v>1</v>
      </c>
      <c r="G327" s="203">
        <f t="shared" si="11"/>
        <v>7.3535000000000004</v>
      </c>
      <c r="H327" s="203">
        <f t="shared" si="12"/>
        <v>-7.2747000000000002</v>
      </c>
      <c r="I327" s="204" t="str">
        <f t="array" ref="I327">IF(ISBLANK(C327),"",IF(C327=MAX(IF(FarmUnit[1. Identifiant interne d’exploitation agricole*]=A327,FarmUnit[3. Superficie de l’unité agricole (ha)*])),"!","-"))</f>
        <v>!</v>
      </c>
      <c r="J327" s="165" t="str">
        <f ca="1">IFERROR(CONCATENATE(VLOOKUP(A327,GM_Table,12,FALSE)," ",(VLOOKUP(A327,GM_Table,13,FALSE))),"")</f>
        <v/>
      </c>
    </row>
    <row r="328" spans="1:10" ht="15" x14ac:dyDescent="0.2">
      <c r="A328" s="155" t="s">
        <v>1633</v>
      </c>
      <c r="B328" s="155" t="s">
        <v>1633</v>
      </c>
      <c r="C328" s="281">
        <v>2</v>
      </c>
      <c r="D328" s="186">
        <v>7.3494000000000002</v>
      </c>
      <c r="E328" s="186">
        <v>-7.2794999999999996</v>
      </c>
      <c r="F328" s="164" t="b">
        <f>IF(ISBLANK(FarmUnit[[#This Row],[1. Identifiant interne d’exploitation agricole*]]),"",IF(ISERROR(MATCH(FarmUnit[[#This Row],[1. Identifiant interne d’exploitation agricole*]],GroupMember[1. Identifiant interne d’exploitation agricole*],0)),FALSE,TRUE))</f>
        <v>1</v>
      </c>
      <c r="G328" s="203">
        <f t="shared" si="11"/>
        <v>7.3494000000000002</v>
      </c>
      <c r="H328" s="203">
        <f t="shared" si="12"/>
        <v>-7.2794999999999996</v>
      </c>
      <c r="I328" s="204" t="str">
        <f t="array" ref="I328">IF(ISBLANK(C328),"",IF(C328=MAX(IF(FarmUnit[1. Identifiant interne d’exploitation agricole*]=A328,FarmUnit[3. Superficie de l’unité agricole (ha)*])),"!","-"))</f>
        <v>!</v>
      </c>
      <c r="J328" s="165" t="str">
        <f ca="1">IFERROR(CONCATENATE(VLOOKUP(A328,GM_Table,12,FALSE)," ",(VLOOKUP(A328,GM_Table,13,FALSE))),"")</f>
        <v/>
      </c>
    </row>
    <row r="329" spans="1:10" ht="15" x14ac:dyDescent="0.2">
      <c r="A329" s="155" t="s">
        <v>1636</v>
      </c>
      <c r="B329" s="155" t="s">
        <v>1636</v>
      </c>
      <c r="C329" s="281">
        <v>2</v>
      </c>
      <c r="D329" s="186">
        <v>7.3388999999999998</v>
      </c>
      <c r="E329" s="186">
        <v>-7.2763</v>
      </c>
      <c r="F329" s="164" t="b">
        <f>IF(ISBLANK(FarmUnit[[#This Row],[1. Identifiant interne d’exploitation agricole*]]),"",IF(ISERROR(MATCH(FarmUnit[[#This Row],[1. Identifiant interne d’exploitation agricole*]],GroupMember[1. Identifiant interne d’exploitation agricole*],0)),FALSE,TRUE))</f>
        <v>1</v>
      </c>
      <c r="G329" s="203">
        <f t="shared" si="11"/>
        <v>7.3388999999999998</v>
      </c>
      <c r="H329" s="203">
        <f t="shared" si="12"/>
        <v>-7.2763</v>
      </c>
      <c r="I329" s="204" t="str">
        <f t="array" ref="I329">IF(ISBLANK(C329),"",IF(C329=MAX(IF(FarmUnit[1. Identifiant interne d’exploitation agricole*]=A329,FarmUnit[3. Superficie de l’unité agricole (ha)*])),"!","-"))</f>
        <v>!</v>
      </c>
      <c r="J329" s="165" t="str">
        <f ca="1">IFERROR(CONCATENATE(VLOOKUP(A329,GM_Table,12,FALSE)," ",(VLOOKUP(A329,GM_Table,13,FALSE))),"")</f>
        <v/>
      </c>
    </row>
    <row r="330" spans="1:10" ht="15" x14ac:dyDescent="0.2">
      <c r="A330" s="155" t="s">
        <v>1638</v>
      </c>
      <c r="B330" s="155" t="s">
        <v>1638</v>
      </c>
      <c r="C330" s="281">
        <v>1</v>
      </c>
      <c r="D330" s="186">
        <v>7.3459000000000003</v>
      </c>
      <c r="E330" s="186">
        <v>-7.2611999999999997</v>
      </c>
      <c r="F330" s="164" t="b">
        <f>IF(ISBLANK(FarmUnit[[#This Row],[1. Identifiant interne d’exploitation agricole*]]),"",IF(ISERROR(MATCH(FarmUnit[[#This Row],[1. Identifiant interne d’exploitation agricole*]],GroupMember[1. Identifiant interne d’exploitation agricole*],0)),FALSE,TRUE))</f>
        <v>1</v>
      </c>
      <c r="G330" s="203">
        <f t="shared" si="11"/>
        <v>7.3459000000000003</v>
      </c>
      <c r="H330" s="203">
        <f t="shared" si="12"/>
        <v>-7.2611999999999997</v>
      </c>
      <c r="I330" s="204" t="str">
        <f t="array" ref="I330">IF(ISBLANK(C330),"",IF(C330=MAX(IF(FarmUnit[1. Identifiant interne d’exploitation agricole*]=A330,FarmUnit[3. Superficie de l’unité agricole (ha)*])),"!","-"))</f>
        <v>!</v>
      </c>
      <c r="J330" s="165" t="str">
        <f ca="1">IFERROR(CONCATENATE(VLOOKUP(A330,GM_Table,12,FALSE)," ",(VLOOKUP(A330,GM_Table,13,FALSE))),"")</f>
        <v/>
      </c>
    </row>
    <row r="331" spans="1:10" ht="15" x14ac:dyDescent="0.2">
      <c r="A331" s="155" t="s">
        <v>1641</v>
      </c>
      <c r="B331" s="155" t="s">
        <v>1641</v>
      </c>
      <c r="C331" s="281">
        <v>2</v>
      </c>
      <c r="D331" s="186">
        <v>7.3350999999999997</v>
      </c>
      <c r="E331" s="186">
        <v>-7.2740999999999998</v>
      </c>
      <c r="F331" s="164" t="b">
        <f>IF(ISBLANK(FarmUnit[[#This Row],[1. Identifiant interne d’exploitation agricole*]]),"",IF(ISERROR(MATCH(FarmUnit[[#This Row],[1. Identifiant interne d’exploitation agricole*]],GroupMember[1. Identifiant interne d’exploitation agricole*],0)),FALSE,TRUE))</f>
        <v>1</v>
      </c>
      <c r="G331" s="203">
        <f t="shared" si="11"/>
        <v>7.3350999999999997</v>
      </c>
      <c r="H331" s="203">
        <f t="shared" si="12"/>
        <v>-7.2740999999999998</v>
      </c>
      <c r="I331" s="204" t="str">
        <f t="array" ref="I331">IF(ISBLANK(C331),"",IF(C331=MAX(IF(FarmUnit[1. Identifiant interne d’exploitation agricole*]=A331,FarmUnit[3. Superficie de l’unité agricole (ha)*])),"!","-"))</f>
        <v>!</v>
      </c>
      <c r="J331" s="165" t="str">
        <f ca="1">IFERROR(CONCATENATE(VLOOKUP(A331,GM_Table,12,FALSE)," ",(VLOOKUP(A331,GM_Table,13,FALSE))),"")</f>
        <v/>
      </c>
    </row>
    <row r="332" spans="1:10" ht="15" x14ac:dyDescent="0.2">
      <c r="A332" s="155" t="s">
        <v>1643</v>
      </c>
      <c r="B332" s="155" t="s">
        <v>1643</v>
      </c>
      <c r="C332" s="281">
        <v>1</v>
      </c>
      <c r="D332" s="186">
        <v>7.3422000000000001</v>
      </c>
      <c r="E332" s="186">
        <v>-7.2786999999999997</v>
      </c>
      <c r="F332" s="164" t="b">
        <f>IF(ISBLANK(FarmUnit[[#This Row],[1. Identifiant interne d’exploitation agricole*]]),"",IF(ISERROR(MATCH(FarmUnit[[#This Row],[1. Identifiant interne d’exploitation agricole*]],GroupMember[1. Identifiant interne d’exploitation agricole*],0)),FALSE,TRUE))</f>
        <v>1</v>
      </c>
      <c r="G332" s="203">
        <f t="shared" si="11"/>
        <v>7.3422000000000001</v>
      </c>
      <c r="H332" s="203">
        <f t="shared" si="12"/>
        <v>-7.2786999999999997</v>
      </c>
      <c r="I332" s="204" t="str">
        <f t="array" ref="I332">IF(ISBLANK(C332),"",IF(C332=MAX(IF(FarmUnit[1. Identifiant interne d’exploitation agricole*]=A332,FarmUnit[3. Superficie de l’unité agricole (ha)*])),"!","-"))</f>
        <v>!</v>
      </c>
      <c r="J332" s="165" t="str">
        <f ca="1">IFERROR(CONCATENATE(VLOOKUP(A332,GM_Table,12,FALSE)," ",(VLOOKUP(A332,GM_Table,13,FALSE))),"")</f>
        <v/>
      </c>
    </row>
    <row r="333" spans="1:10" ht="15" x14ac:dyDescent="0.2">
      <c r="A333" s="155" t="s">
        <v>1645</v>
      </c>
      <c r="B333" s="155" t="s">
        <v>1645</v>
      </c>
      <c r="C333" s="281">
        <v>2</v>
      </c>
      <c r="D333" s="186">
        <v>7.3398000000000003</v>
      </c>
      <c r="E333" s="186">
        <v>-7.2766999999999999</v>
      </c>
      <c r="F333" s="164" t="b">
        <f>IF(ISBLANK(FarmUnit[[#This Row],[1. Identifiant interne d’exploitation agricole*]]),"",IF(ISERROR(MATCH(FarmUnit[[#This Row],[1. Identifiant interne d’exploitation agricole*]],GroupMember[1. Identifiant interne d’exploitation agricole*],0)),FALSE,TRUE))</f>
        <v>1</v>
      </c>
      <c r="G333" s="203">
        <f t="shared" si="11"/>
        <v>7.3398000000000003</v>
      </c>
      <c r="H333" s="203">
        <f t="shared" si="12"/>
        <v>-7.2766999999999999</v>
      </c>
      <c r="I333" s="204" t="str">
        <f t="array" ref="I333">IF(ISBLANK(C333),"",IF(C333=MAX(IF(FarmUnit[1. Identifiant interne d’exploitation agricole*]=A333,FarmUnit[3. Superficie de l’unité agricole (ha)*])),"!","-"))</f>
        <v>!</v>
      </c>
      <c r="J333" s="165" t="str">
        <f ca="1">IFERROR(CONCATENATE(VLOOKUP(A333,GM_Table,12,FALSE)," ",(VLOOKUP(A333,GM_Table,13,FALSE))),"")</f>
        <v/>
      </c>
    </row>
    <row r="334" spans="1:10" ht="15" x14ac:dyDescent="0.2">
      <c r="A334" s="155" t="s">
        <v>1647</v>
      </c>
      <c r="B334" s="155" t="s">
        <v>1647</v>
      </c>
      <c r="C334" s="281">
        <v>2</v>
      </c>
      <c r="D334" s="186">
        <v>7.3456999999999999</v>
      </c>
      <c r="E334" s="186">
        <v>-7.2740999999999998</v>
      </c>
      <c r="F334" s="164" t="b">
        <f>IF(ISBLANK(FarmUnit[[#This Row],[1. Identifiant interne d’exploitation agricole*]]),"",IF(ISERROR(MATCH(FarmUnit[[#This Row],[1. Identifiant interne d’exploitation agricole*]],GroupMember[1. Identifiant interne d’exploitation agricole*],0)),FALSE,TRUE))</f>
        <v>1</v>
      </c>
      <c r="G334" s="203">
        <f t="shared" si="11"/>
        <v>7.3456999999999999</v>
      </c>
      <c r="H334" s="203">
        <f t="shared" si="12"/>
        <v>-7.2740999999999998</v>
      </c>
      <c r="I334" s="204" t="str">
        <f t="array" ref="I334">IF(ISBLANK(C334),"",IF(C334=MAX(IF(FarmUnit[1. Identifiant interne d’exploitation agricole*]=A334,FarmUnit[3. Superficie de l’unité agricole (ha)*])),"!","-"))</f>
        <v>!</v>
      </c>
      <c r="J334" s="165" t="str">
        <f ca="1">IFERROR(CONCATENATE(VLOOKUP(A334,GM_Table,12,FALSE)," ",(VLOOKUP(A334,GM_Table,13,FALSE))),"")</f>
        <v/>
      </c>
    </row>
    <row r="335" spans="1:10" ht="15" x14ac:dyDescent="0.2">
      <c r="A335" s="155" t="s">
        <v>1648</v>
      </c>
      <c r="B335" s="155" t="s">
        <v>1648</v>
      </c>
      <c r="C335" s="281">
        <v>2</v>
      </c>
      <c r="D335" s="186">
        <v>7.3494999999999999</v>
      </c>
      <c r="E335" s="186">
        <v>-7.2694999999999999</v>
      </c>
      <c r="F335" s="164" t="b">
        <f>IF(ISBLANK(FarmUnit[[#This Row],[1. Identifiant interne d’exploitation agricole*]]),"",IF(ISERROR(MATCH(FarmUnit[[#This Row],[1. Identifiant interne d’exploitation agricole*]],GroupMember[1. Identifiant interne d’exploitation agricole*],0)),FALSE,TRUE))</f>
        <v>1</v>
      </c>
      <c r="G335" s="203">
        <f t="shared" si="11"/>
        <v>7.3494999999999999</v>
      </c>
      <c r="H335" s="203">
        <f t="shared" si="12"/>
        <v>-7.2694999999999999</v>
      </c>
      <c r="I335" s="204" t="str">
        <f t="array" ref="I335">IF(ISBLANK(C335),"",IF(C335=MAX(IF(FarmUnit[1. Identifiant interne d’exploitation agricole*]=A335,FarmUnit[3. Superficie de l’unité agricole (ha)*])),"!","-"))</f>
        <v>!</v>
      </c>
      <c r="J335" s="165" t="str">
        <f ca="1">IFERROR(CONCATENATE(VLOOKUP(A335,GM_Table,12,FALSE)," ",(VLOOKUP(A335,GM_Table,13,FALSE))),"")</f>
        <v/>
      </c>
    </row>
    <row r="336" spans="1:10" ht="15" x14ac:dyDescent="0.2">
      <c r="A336" s="155" t="s">
        <v>1651</v>
      </c>
      <c r="B336" s="155" t="s">
        <v>1651</v>
      </c>
      <c r="C336" s="281">
        <v>1</v>
      </c>
      <c r="D336" s="186">
        <v>7.3323</v>
      </c>
      <c r="E336" s="186">
        <v>-7.2763999999999998</v>
      </c>
      <c r="F336" s="164" t="b">
        <f>IF(ISBLANK(FarmUnit[[#This Row],[1. Identifiant interne d’exploitation agricole*]]),"",IF(ISERROR(MATCH(FarmUnit[[#This Row],[1. Identifiant interne d’exploitation agricole*]],GroupMember[1. Identifiant interne d’exploitation agricole*],0)),FALSE,TRUE))</f>
        <v>1</v>
      </c>
      <c r="G336" s="203">
        <f t="shared" si="11"/>
        <v>7.3323</v>
      </c>
      <c r="H336" s="203">
        <f t="shared" si="12"/>
        <v>-7.2763999999999998</v>
      </c>
      <c r="I336" s="204" t="str">
        <f t="array" ref="I336">IF(ISBLANK(C336),"",IF(C336=MAX(IF(FarmUnit[1. Identifiant interne d’exploitation agricole*]=A336,FarmUnit[3. Superficie de l’unité agricole (ha)*])),"!","-"))</f>
        <v>!</v>
      </c>
      <c r="J336" s="165" t="str">
        <f ca="1">IFERROR(CONCATENATE(VLOOKUP(A336,GM_Table,12,FALSE)," ",(VLOOKUP(A336,GM_Table,13,FALSE))),"")</f>
        <v/>
      </c>
    </row>
    <row r="337" spans="1:10" ht="15" x14ac:dyDescent="0.2">
      <c r="A337" s="155" t="s">
        <v>1654</v>
      </c>
      <c r="B337" s="155" t="s">
        <v>1654</v>
      </c>
      <c r="C337" s="281">
        <v>1</v>
      </c>
      <c r="D337" s="186">
        <v>7.3331999999999997</v>
      </c>
      <c r="E337" s="186">
        <v>-7.2771999999999997</v>
      </c>
      <c r="F337" s="164" t="b">
        <f>IF(ISBLANK(FarmUnit[[#This Row],[1. Identifiant interne d’exploitation agricole*]]),"",IF(ISERROR(MATCH(FarmUnit[[#This Row],[1. Identifiant interne d’exploitation agricole*]],GroupMember[1. Identifiant interne d’exploitation agricole*],0)),FALSE,TRUE))</f>
        <v>1</v>
      </c>
      <c r="G337" s="203">
        <f t="shared" si="11"/>
        <v>7.3331999999999997</v>
      </c>
      <c r="H337" s="203">
        <f t="shared" si="12"/>
        <v>-7.2771999999999997</v>
      </c>
      <c r="I337" s="204" t="str">
        <f t="array" ref="I337">IF(ISBLANK(C337),"",IF(C337=MAX(IF(FarmUnit[1. Identifiant interne d’exploitation agricole*]=A337,FarmUnit[3. Superficie de l’unité agricole (ha)*])),"!","-"))</f>
        <v>!</v>
      </c>
      <c r="J337" s="165" t="str">
        <f ca="1">IFERROR(CONCATENATE(VLOOKUP(A337,GM_Table,12,FALSE)," ",(VLOOKUP(A337,GM_Table,13,FALSE))),"")</f>
        <v/>
      </c>
    </row>
    <row r="338" spans="1:10" ht="15" x14ac:dyDescent="0.2">
      <c r="A338" s="155" t="s">
        <v>1656</v>
      </c>
      <c r="B338" s="155" t="s">
        <v>1656</v>
      </c>
      <c r="C338" s="281">
        <v>2</v>
      </c>
      <c r="D338" s="186">
        <v>7.3352000000000004</v>
      </c>
      <c r="E338" s="186">
        <v>-7.2668999999999997</v>
      </c>
      <c r="F338" s="164" t="b">
        <f>IF(ISBLANK(FarmUnit[[#This Row],[1. Identifiant interne d’exploitation agricole*]]),"",IF(ISERROR(MATCH(FarmUnit[[#This Row],[1. Identifiant interne d’exploitation agricole*]],GroupMember[1. Identifiant interne d’exploitation agricole*],0)),FALSE,TRUE))</f>
        <v>1</v>
      </c>
      <c r="G338" s="203">
        <f t="shared" si="11"/>
        <v>7.3352000000000004</v>
      </c>
      <c r="H338" s="203">
        <f t="shared" si="12"/>
        <v>-7.2668999999999997</v>
      </c>
      <c r="I338" s="204" t="str">
        <f t="array" ref="I338">IF(ISBLANK(C338),"",IF(C338=MAX(IF(FarmUnit[1. Identifiant interne d’exploitation agricole*]=A338,FarmUnit[3. Superficie de l’unité agricole (ha)*])),"!","-"))</f>
        <v>!</v>
      </c>
      <c r="J338" s="165" t="str">
        <f ca="1">IFERROR(CONCATENATE(VLOOKUP(A338,GM_Table,12,FALSE)," ",(VLOOKUP(A338,GM_Table,13,FALSE))),"")</f>
        <v/>
      </c>
    </row>
    <row r="339" spans="1:10" ht="15" x14ac:dyDescent="0.2">
      <c r="A339" s="155" t="s">
        <v>1658</v>
      </c>
      <c r="B339" s="155" t="s">
        <v>1658</v>
      </c>
      <c r="C339" s="281">
        <v>1</v>
      </c>
      <c r="D339" s="186">
        <v>7.3442999999999996</v>
      </c>
      <c r="E339" s="186">
        <v>-7.2778999999999998</v>
      </c>
      <c r="F339" s="164" t="b">
        <f>IF(ISBLANK(FarmUnit[[#This Row],[1. Identifiant interne d’exploitation agricole*]]),"",IF(ISERROR(MATCH(FarmUnit[[#This Row],[1. Identifiant interne d’exploitation agricole*]],GroupMember[1. Identifiant interne d’exploitation agricole*],0)),FALSE,TRUE))</f>
        <v>1</v>
      </c>
      <c r="G339" s="203">
        <f t="shared" si="11"/>
        <v>7.3442999999999996</v>
      </c>
      <c r="H339" s="203">
        <f t="shared" si="12"/>
        <v>-7.2778999999999998</v>
      </c>
      <c r="I339" s="204" t="str">
        <f t="array" ref="I339">IF(ISBLANK(C339),"",IF(C339=MAX(IF(FarmUnit[1. Identifiant interne d’exploitation agricole*]=A339,FarmUnit[3. Superficie de l’unité agricole (ha)*])),"!","-"))</f>
        <v>!</v>
      </c>
      <c r="J339" s="165" t="str">
        <f ca="1">IFERROR(CONCATENATE(VLOOKUP(A339,GM_Table,12,FALSE)," ",(VLOOKUP(A339,GM_Table,13,FALSE))),"")</f>
        <v/>
      </c>
    </row>
    <row r="340" spans="1:10" ht="15" x14ac:dyDescent="0.2">
      <c r="A340" s="155" t="s">
        <v>1661</v>
      </c>
      <c r="B340" s="155" t="s">
        <v>1661</v>
      </c>
      <c r="C340" s="281">
        <v>1</v>
      </c>
      <c r="D340" s="186">
        <v>7.3464</v>
      </c>
      <c r="E340" s="186">
        <v>-7.2805999999999997</v>
      </c>
      <c r="F340" s="164" t="b">
        <f>IF(ISBLANK(FarmUnit[[#This Row],[1. Identifiant interne d’exploitation agricole*]]),"",IF(ISERROR(MATCH(FarmUnit[[#This Row],[1. Identifiant interne d’exploitation agricole*]],GroupMember[1. Identifiant interne d’exploitation agricole*],0)),FALSE,TRUE))</f>
        <v>1</v>
      </c>
      <c r="G340" s="203">
        <f t="shared" si="11"/>
        <v>7.3464</v>
      </c>
      <c r="H340" s="203">
        <f t="shared" si="12"/>
        <v>-7.2805999999999997</v>
      </c>
      <c r="I340" s="204" t="str">
        <f t="array" ref="I340">IF(ISBLANK(C340),"",IF(C340=MAX(IF(FarmUnit[1. Identifiant interne d’exploitation agricole*]=A340,FarmUnit[3. Superficie de l’unité agricole (ha)*])),"!","-"))</f>
        <v>!</v>
      </c>
      <c r="J340" s="165" t="str">
        <f ca="1">IFERROR(CONCATENATE(VLOOKUP(A340,GM_Table,12,FALSE)," ",(VLOOKUP(A340,GM_Table,13,FALSE))),"")</f>
        <v/>
      </c>
    </row>
    <row r="341" spans="1:10" ht="15" x14ac:dyDescent="0.2">
      <c r="A341" s="155" t="s">
        <v>1664</v>
      </c>
      <c r="B341" s="155" t="s">
        <v>1664</v>
      </c>
      <c r="C341" s="281">
        <v>2</v>
      </c>
      <c r="D341" s="186">
        <v>7.3547000000000002</v>
      </c>
      <c r="E341" s="186">
        <v>-7.2777000000000003</v>
      </c>
      <c r="F341" s="164" t="b">
        <f>IF(ISBLANK(FarmUnit[[#This Row],[1. Identifiant interne d’exploitation agricole*]]),"",IF(ISERROR(MATCH(FarmUnit[[#This Row],[1. Identifiant interne d’exploitation agricole*]],GroupMember[1. Identifiant interne d’exploitation agricole*],0)),FALSE,TRUE))</f>
        <v>1</v>
      </c>
      <c r="G341" s="203">
        <f t="shared" si="11"/>
        <v>7.3547000000000002</v>
      </c>
      <c r="H341" s="203">
        <f t="shared" si="12"/>
        <v>-7.2777000000000003</v>
      </c>
      <c r="I341" s="204" t="str">
        <f t="array" ref="I341">IF(ISBLANK(C341),"",IF(C341=MAX(IF(FarmUnit[1. Identifiant interne d’exploitation agricole*]=A341,FarmUnit[3. Superficie de l’unité agricole (ha)*])),"!","-"))</f>
        <v>!</v>
      </c>
      <c r="J341" s="165" t="str">
        <f ca="1">IFERROR(CONCATENATE(VLOOKUP(A341,GM_Table,12,FALSE)," ",(VLOOKUP(A341,GM_Table,13,FALSE))),"")</f>
        <v/>
      </c>
    </row>
    <row r="342" spans="1:10" ht="15" x14ac:dyDescent="0.2">
      <c r="A342" s="155" t="s">
        <v>1665</v>
      </c>
      <c r="B342" s="155" t="s">
        <v>1665</v>
      </c>
      <c r="C342" s="281">
        <v>2</v>
      </c>
      <c r="D342" s="186">
        <v>7.3407999999999998</v>
      </c>
      <c r="E342" s="186">
        <v>-7.2759</v>
      </c>
      <c r="F342" s="164" t="b">
        <f>IF(ISBLANK(FarmUnit[[#This Row],[1. Identifiant interne d’exploitation agricole*]]),"",IF(ISERROR(MATCH(FarmUnit[[#This Row],[1. Identifiant interne d’exploitation agricole*]],GroupMember[1. Identifiant interne d’exploitation agricole*],0)),FALSE,TRUE))</f>
        <v>1</v>
      </c>
      <c r="G342" s="203">
        <f t="shared" si="11"/>
        <v>7.3407999999999998</v>
      </c>
      <c r="H342" s="203">
        <f t="shared" si="12"/>
        <v>-7.2759</v>
      </c>
      <c r="I342" s="204" t="str">
        <f t="array" ref="I342">IF(ISBLANK(C342),"",IF(C342=MAX(IF(FarmUnit[1. Identifiant interne d’exploitation agricole*]=A342,FarmUnit[3. Superficie de l’unité agricole (ha)*])),"!","-"))</f>
        <v>!</v>
      </c>
      <c r="J342" s="165" t="str">
        <f ca="1">IFERROR(CONCATENATE(VLOOKUP(A342,GM_Table,12,FALSE)," ",(VLOOKUP(A342,GM_Table,13,FALSE))),"")</f>
        <v/>
      </c>
    </row>
    <row r="343" spans="1:10" ht="15" x14ac:dyDescent="0.2">
      <c r="A343" s="155" t="s">
        <v>1668</v>
      </c>
      <c r="B343" s="155" t="s">
        <v>1668</v>
      </c>
      <c r="C343" s="281">
        <v>2</v>
      </c>
      <c r="D343" s="186">
        <v>7.3326000000000002</v>
      </c>
      <c r="E343" s="186">
        <v>-7.2641</v>
      </c>
      <c r="F343" s="164" t="b">
        <f>IF(ISBLANK(FarmUnit[[#This Row],[1. Identifiant interne d’exploitation agricole*]]),"",IF(ISERROR(MATCH(FarmUnit[[#This Row],[1. Identifiant interne d’exploitation agricole*]],GroupMember[1. Identifiant interne d’exploitation agricole*],0)),FALSE,TRUE))</f>
        <v>1</v>
      </c>
      <c r="G343" s="203">
        <f t="shared" si="11"/>
        <v>7.3326000000000002</v>
      </c>
      <c r="H343" s="203">
        <f t="shared" si="12"/>
        <v>-7.2641</v>
      </c>
      <c r="I343" s="204" t="str">
        <f t="array" ref="I343">IF(ISBLANK(C343),"",IF(C343=MAX(IF(FarmUnit[1. Identifiant interne d’exploitation agricole*]=A343,FarmUnit[3. Superficie de l’unité agricole (ha)*])),"!","-"))</f>
        <v>!</v>
      </c>
      <c r="J343" s="165" t="str">
        <f ca="1">IFERROR(CONCATENATE(VLOOKUP(A343,GM_Table,12,FALSE)," ",(VLOOKUP(A343,GM_Table,13,FALSE))),"")</f>
        <v/>
      </c>
    </row>
    <row r="344" spans="1:10" ht="15" x14ac:dyDescent="0.2">
      <c r="A344" s="155" t="s">
        <v>1671</v>
      </c>
      <c r="B344" s="155" t="s">
        <v>1671</v>
      </c>
      <c r="C344" s="281">
        <v>2</v>
      </c>
      <c r="D344" s="186">
        <v>7.3407</v>
      </c>
      <c r="E344" s="186">
        <v>-7.2674000000000003</v>
      </c>
      <c r="F344" s="164" t="b">
        <f>IF(ISBLANK(FarmUnit[[#This Row],[1. Identifiant interne d’exploitation agricole*]]),"",IF(ISERROR(MATCH(FarmUnit[[#This Row],[1. Identifiant interne d’exploitation agricole*]],GroupMember[1. Identifiant interne d’exploitation agricole*],0)),FALSE,TRUE))</f>
        <v>1</v>
      </c>
      <c r="G344" s="203">
        <f t="shared" si="11"/>
        <v>7.3407</v>
      </c>
      <c r="H344" s="203">
        <f t="shared" si="12"/>
        <v>-7.2674000000000003</v>
      </c>
      <c r="I344" s="204" t="str">
        <f t="array" ref="I344">IF(ISBLANK(C344),"",IF(C344=MAX(IF(FarmUnit[1. Identifiant interne d’exploitation agricole*]=A344,FarmUnit[3. Superficie de l’unité agricole (ha)*])),"!","-"))</f>
        <v>!</v>
      </c>
      <c r="J344" s="165" t="str">
        <f ca="1">IFERROR(CONCATENATE(VLOOKUP(A344,GM_Table,12,FALSE)," ",(VLOOKUP(A344,GM_Table,13,FALSE))),"")</f>
        <v/>
      </c>
    </row>
    <row r="345" spans="1:10" ht="15" x14ac:dyDescent="0.2">
      <c r="A345" s="155" t="s">
        <v>1673</v>
      </c>
      <c r="B345" s="155" t="s">
        <v>1673</v>
      </c>
      <c r="C345" s="281">
        <v>2</v>
      </c>
      <c r="D345" s="190">
        <v>7.2004999999999999</v>
      </c>
      <c r="E345" s="191">
        <v>-7.2310999999999996</v>
      </c>
      <c r="F345" s="164" t="b">
        <f>IF(ISBLANK(FarmUnit[[#This Row],[1. Identifiant interne d’exploitation agricole*]]),"",IF(ISERROR(MATCH(FarmUnit[[#This Row],[1. Identifiant interne d’exploitation agricole*]],GroupMember[1. Identifiant interne d’exploitation agricole*],0)),FALSE,TRUE))</f>
        <v>1</v>
      </c>
      <c r="G345" s="203">
        <f t="shared" si="11"/>
        <v>7.2004999999999999</v>
      </c>
      <c r="H345" s="203">
        <f t="shared" si="12"/>
        <v>-7.2310999999999996</v>
      </c>
      <c r="I345" s="204" t="str">
        <f t="array" ref="I345">IF(ISBLANK(C345),"",IF(C345=MAX(IF(FarmUnit[1. Identifiant interne d’exploitation agricole*]=A345,FarmUnit[3. Superficie de l’unité agricole (ha)*])),"!","-"))</f>
        <v>!</v>
      </c>
      <c r="J345" s="165" t="str">
        <f ca="1">IFERROR(CONCATENATE(VLOOKUP(A345,GM_Table,12,FALSE)," ",(VLOOKUP(A345,GM_Table,13,FALSE))),"")</f>
        <v/>
      </c>
    </row>
    <row r="346" spans="1:10" ht="15" x14ac:dyDescent="0.2">
      <c r="A346" s="155" t="s">
        <v>1676</v>
      </c>
      <c r="B346" s="155" t="s">
        <v>1676</v>
      </c>
      <c r="C346" s="277">
        <v>4.1500000000000004</v>
      </c>
      <c r="D346" s="192">
        <v>7.1970999999999998</v>
      </c>
      <c r="E346" s="192">
        <v>-7.214817</v>
      </c>
      <c r="F346" s="164" t="b">
        <f>IF(ISBLANK(FarmUnit[[#This Row],[1. Identifiant interne d’exploitation agricole*]]),"",IF(ISERROR(MATCH(FarmUnit[[#This Row],[1. Identifiant interne d’exploitation agricole*]],GroupMember[1. Identifiant interne d’exploitation agricole*],0)),FALSE,TRUE))</f>
        <v>1</v>
      </c>
      <c r="G346" s="203">
        <f t="shared" si="11"/>
        <v>7.1970999999999998</v>
      </c>
      <c r="H346" s="203">
        <f t="shared" si="12"/>
        <v>-7.214817</v>
      </c>
      <c r="I346" s="204" t="str">
        <f t="array" ref="I346">IF(ISBLANK(C346),"",IF(C346=MAX(IF(FarmUnit[1. Identifiant interne d’exploitation agricole*]=A346,FarmUnit[3. Superficie de l’unité agricole (ha)*])),"!","-"))</f>
        <v>!</v>
      </c>
      <c r="J346" s="165" t="str">
        <f ca="1">IFERROR(CONCATENATE(VLOOKUP(A346,GM_Table,12,FALSE)," ",(VLOOKUP(A346,GM_Table,13,FALSE))),"")</f>
        <v/>
      </c>
    </row>
    <row r="347" spans="1:10" ht="15" x14ac:dyDescent="0.2">
      <c r="A347" s="155" t="s">
        <v>1679</v>
      </c>
      <c r="B347" s="155" t="s">
        <v>1679</v>
      </c>
      <c r="C347" s="277">
        <v>1.98</v>
      </c>
      <c r="D347" s="192">
        <v>7.2121040000000001</v>
      </c>
      <c r="E347" s="192">
        <v>-7.2228310000000002</v>
      </c>
      <c r="F347" s="164" t="b">
        <f>IF(ISBLANK(FarmUnit[[#This Row],[1. Identifiant interne d’exploitation agricole*]]),"",IF(ISERROR(MATCH(FarmUnit[[#This Row],[1. Identifiant interne d’exploitation agricole*]],GroupMember[1. Identifiant interne d’exploitation agricole*],0)),FALSE,TRUE))</f>
        <v>1</v>
      </c>
      <c r="G347" s="203">
        <f t="shared" si="11"/>
        <v>7.2121040000000001</v>
      </c>
      <c r="H347" s="203">
        <f t="shared" si="12"/>
        <v>-7.2228310000000002</v>
      </c>
      <c r="I347" s="204" t="str">
        <f t="array" ref="I347">IF(ISBLANK(C347),"",IF(C347=MAX(IF(FarmUnit[1. Identifiant interne d’exploitation agricole*]=A347,FarmUnit[3. Superficie de l’unité agricole (ha)*])),"!","-"))</f>
        <v>!</v>
      </c>
      <c r="J347" s="165" t="str">
        <f ca="1">IFERROR(CONCATENATE(VLOOKUP(A347,GM_Table,12,FALSE)," ",(VLOOKUP(A347,GM_Table,13,FALSE))),"")</f>
        <v/>
      </c>
    </row>
    <row r="348" spans="1:10" ht="15" x14ac:dyDescent="0.2">
      <c r="A348" s="155" t="s">
        <v>1682</v>
      </c>
      <c r="B348" s="155" t="s">
        <v>1682</v>
      </c>
      <c r="C348" s="277">
        <v>2.77</v>
      </c>
      <c r="D348" s="192">
        <v>7.1976839999999997</v>
      </c>
      <c r="E348" s="192">
        <v>-7.2065000000000001</v>
      </c>
      <c r="F348" s="164" t="b">
        <f>IF(ISBLANK(FarmUnit[[#This Row],[1. Identifiant interne d’exploitation agricole*]]),"",IF(ISERROR(MATCH(FarmUnit[[#This Row],[1. Identifiant interne d’exploitation agricole*]],GroupMember[1. Identifiant interne d’exploitation agricole*],0)),FALSE,TRUE))</f>
        <v>1</v>
      </c>
      <c r="G348" s="203">
        <f t="shared" si="11"/>
        <v>7.1976839999999997</v>
      </c>
      <c r="H348" s="203">
        <f t="shared" si="12"/>
        <v>-7.2065000000000001</v>
      </c>
      <c r="I348" s="204" t="str">
        <f t="array" ref="I348">IF(ISBLANK(C348),"",IF(C348=MAX(IF(FarmUnit[1. Identifiant interne d’exploitation agricole*]=A348,FarmUnit[3. Superficie de l’unité agricole (ha)*])),"!","-"))</f>
        <v>!</v>
      </c>
      <c r="J348" s="165" t="str">
        <f ca="1">IFERROR(CONCATENATE(VLOOKUP(A348,GM_Table,12,FALSE)," ",(VLOOKUP(A348,GM_Table,13,FALSE))),"")</f>
        <v/>
      </c>
    </row>
    <row r="349" spans="1:10" ht="15" x14ac:dyDescent="0.2">
      <c r="A349" s="155" t="s">
        <v>1683</v>
      </c>
      <c r="B349" s="155" t="s">
        <v>1683</v>
      </c>
      <c r="C349" s="277">
        <v>2.04</v>
      </c>
      <c r="D349" s="192">
        <v>7.177295</v>
      </c>
      <c r="E349" s="192">
        <v>-7.2094670000000001</v>
      </c>
      <c r="F349" s="164" t="b">
        <f>IF(ISBLANK(FarmUnit[[#This Row],[1. Identifiant interne d’exploitation agricole*]]),"",IF(ISERROR(MATCH(FarmUnit[[#This Row],[1. Identifiant interne d’exploitation agricole*]],GroupMember[1. Identifiant interne d’exploitation agricole*],0)),FALSE,TRUE))</f>
        <v>1</v>
      </c>
      <c r="G349" s="203">
        <f t="shared" si="11"/>
        <v>7.177295</v>
      </c>
      <c r="H349" s="203">
        <f t="shared" si="12"/>
        <v>-7.2094670000000001</v>
      </c>
      <c r="I349" s="204" t="str">
        <f t="array" ref="I349">IF(ISBLANK(C349),"",IF(C349=MAX(IF(FarmUnit[1. Identifiant interne d’exploitation agricole*]=A349,FarmUnit[3. Superficie de l’unité agricole (ha)*])),"!","-"))</f>
        <v>!</v>
      </c>
      <c r="J349" s="165" t="str">
        <f ca="1">IFERROR(CONCATENATE(VLOOKUP(A349,GM_Table,12,FALSE)," ",(VLOOKUP(A349,GM_Table,13,FALSE))),"")</f>
        <v/>
      </c>
    </row>
    <row r="350" spans="1:10" ht="15" x14ac:dyDescent="0.2">
      <c r="A350" s="155" t="s">
        <v>1686</v>
      </c>
      <c r="B350" s="155" t="s">
        <v>1686</v>
      </c>
      <c r="C350" s="277">
        <v>3.91</v>
      </c>
      <c r="D350" s="192">
        <v>7.2996509999999999</v>
      </c>
      <c r="E350" s="192">
        <v>-7.3099069999999999</v>
      </c>
      <c r="F350" s="164" t="b">
        <f>IF(ISBLANK(FarmUnit[[#This Row],[1. Identifiant interne d’exploitation agricole*]]),"",IF(ISERROR(MATCH(FarmUnit[[#This Row],[1. Identifiant interne d’exploitation agricole*]],GroupMember[1. Identifiant interne d’exploitation agricole*],0)),FALSE,TRUE))</f>
        <v>1</v>
      </c>
      <c r="G350" s="203">
        <f t="shared" si="11"/>
        <v>7.2996509999999999</v>
      </c>
      <c r="H350" s="203">
        <f t="shared" si="12"/>
        <v>-7.3099069999999999</v>
      </c>
      <c r="I350" s="204" t="str">
        <f t="array" ref="I350">IF(ISBLANK(C350),"",IF(C350=MAX(IF(FarmUnit[1. Identifiant interne d’exploitation agricole*]=A350,FarmUnit[3. Superficie de l’unité agricole (ha)*])),"!","-"))</f>
        <v>!</v>
      </c>
      <c r="J350" s="165" t="str">
        <f ca="1">IFERROR(CONCATENATE(VLOOKUP(A350,GM_Table,12,FALSE)," ",(VLOOKUP(A350,GM_Table,13,FALSE))),"")</f>
        <v/>
      </c>
    </row>
    <row r="351" spans="1:10" ht="15" x14ac:dyDescent="0.2">
      <c r="A351" s="155" t="s">
        <v>1688</v>
      </c>
      <c r="B351" s="155" t="s">
        <v>1688</v>
      </c>
      <c r="C351" s="277">
        <v>1.42</v>
      </c>
      <c r="D351" s="192">
        <v>7.2058999999999997</v>
      </c>
      <c r="E351" s="192">
        <v>-7.2183159999999997</v>
      </c>
      <c r="F351" s="164" t="b">
        <f>IF(ISBLANK(FarmUnit[[#This Row],[1. Identifiant interne d’exploitation agricole*]]),"",IF(ISERROR(MATCH(FarmUnit[[#This Row],[1. Identifiant interne d’exploitation agricole*]],GroupMember[1. Identifiant interne d’exploitation agricole*],0)),FALSE,TRUE))</f>
        <v>1</v>
      </c>
      <c r="G351" s="203">
        <f t="shared" si="11"/>
        <v>7.2058999999999997</v>
      </c>
      <c r="H351" s="203">
        <f t="shared" si="12"/>
        <v>-7.2183159999999997</v>
      </c>
      <c r="I351" s="204" t="str">
        <f t="array" ref="I351">IF(ISBLANK(C351),"",IF(C351=MAX(IF(FarmUnit[1. Identifiant interne d’exploitation agricole*]=A351,FarmUnit[3. Superficie de l’unité agricole (ha)*])),"!","-"))</f>
        <v>!</v>
      </c>
      <c r="J351" s="165" t="str">
        <f ca="1">IFERROR(CONCATENATE(VLOOKUP(A351,GM_Table,12,FALSE)," ",(VLOOKUP(A351,GM_Table,13,FALSE))),"")</f>
        <v/>
      </c>
    </row>
    <row r="352" spans="1:10" ht="15" x14ac:dyDescent="0.2">
      <c r="A352" s="155" t="s">
        <v>1691</v>
      </c>
      <c r="B352" s="155" t="s">
        <v>1691</v>
      </c>
      <c r="C352" s="277">
        <v>2.04</v>
      </c>
      <c r="D352" s="192">
        <v>7.1738600000000003</v>
      </c>
      <c r="E352" s="192">
        <v>-7.2138010000000001</v>
      </c>
      <c r="F352" s="164" t="b">
        <f>IF(ISBLANK(FarmUnit[[#This Row],[1. Identifiant interne d’exploitation agricole*]]),"",IF(ISERROR(MATCH(FarmUnit[[#This Row],[1. Identifiant interne d’exploitation agricole*]],GroupMember[1. Identifiant interne d’exploitation agricole*],0)),FALSE,TRUE))</f>
        <v>1</v>
      </c>
      <c r="G352" s="203">
        <f t="shared" si="11"/>
        <v>7.1738600000000003</v>
      </c>
      <c r="H352" s="203">
        <f t="shared" si="12"/>
        <v>-7.2138010000000001</v>
      </c>
      <c r="I352" s="204" t="str">
        <f t="array" ref="I352">IF(ISBLANK(C352),"",IF(C352=MAX(IF(FarmUnit[1. Identifiant interne d’exploitation agricole*]=A352,FarmUnit[3. Superficie de l’unité agricole (ha)*])),"!","-"))</f>
        <v>!</v>
      </c>
      <c r="J352" s="165" t="str">
        <f ca="1">IFERROR(CONCATENATE(VLOOKUP(A352,GM_Table,12,FALSE)," ",(VLOOKUP(A352,GM_Table,13,FALSE))),"")</f>
        <v/>
      </c>
    </row>
    <row r="353" spans="1:10" ht="15" x14ac:dyDescent="0.2">
      <c r="A353" s="155" t="s">
        <v>1694</v>
      </c>
      <c r="B353" s="155" t="s">
        <v>1694</v>
      </c>
      <c r="C353" s="277">
        <v>1.93</v>
      </c>
      <c r="D353" s="192">
        <v>7.2011000000000003</v>
      </c>
      <c r="E353" s="192">
        <v>-7.2114479999999999</v>
      </c>
      <c r="F353" s="164" t="b">
        <f>IF(ISBLANK(FarmUnit[[#This Row],[1. Identifiant interne d’exploitation agricole*]]),"",IF(ISERROR(MATCH(FarmUnit[[#This Row],[1. Identifiant interne d’exploitation agricole*]],GroupMember[1. Identifiant interne d’exploitation agricole*],0)),FALSE,TRUE))</f>
        <v>1</v>
      </c>
      <c r="G353" s="203">
        <f t="shared" si="11"/>
        <v>7.2011000000000003</v>
      </c>
      <c r="H353" s="203">
        <f t="shared" si="12"/>
        <v>-7.2114479999999999</v>
      </c>
      <c r="I353" s="204" t="str">
        <f t="array" ref="I353">IF(ISBLANK(C353),"",IF(C353=MAX(IF(FarmUnit[1. Identifiant interne d’exploitation agricole*]=A353,FarmUnit[3. Superficie de l’unité agricole (ha)*])),"!","-"))</f>
        <v>!</v>
      </c>
      <c r="J353" s="165" t="str">
        <f ca="1">IFERROR(CONCATENATE(VLOOKUP(A353,GM_Table,12,FALSE)," ",(VLOOKUP(A353,GM_Table,13,FALSE))),"")</f>
        <v/>
      </c>
    </row>
    <row r="354" spans="1:10" ht="15" x14ac:dyDescent="0.2">
      <c r="A354" s="155" t="s">
        <v>1695</v>
      </c>
      <c r="B354" s="155" t="s">
        <v>1695</v>
      </c>
      <c r="C354" s="277">
        <v>2.08</v>
      </c>
      <c r="D354" s="192">
        <v>7.2209110000000001</v>
      </c>
      <c r="E354" s="192">
        <v>-7.1821539999999997</v>
      </c>
      <c r="F354" s="164" t="b">
        <f>IF(ISBLANK(FarmUnit[[#This Row],[1. Identifiant interne d’exploitation agricole*]]),"",IF(ISERROR(MATCH(FarmUnit[[#This Row],[1. Identifiant interne d’exploitation agricole*]],GroupMember[1. Identifiant interne d’exploitation agricole*],0)),FALSE,TRUE))</f>
        <v>1</v>
      </c>
      <c r="G354" s="203">
        <f t="shared" si="11"/>
        <v>7.2209110000000001</v>
      </c>
      <c r="H354" s="203">
        <f t="shared" si="12"/>
        <v>-7.1821539999999997</v>
      </c>
      <c r="I354" s="204" t="str">
        <f t="array" ref="I354">IF(ISBLANK(C354),"",IF(C354=MAX(IF(FarmUnit[1. Identifiant interne d’exploitation agricole*]=A354,FarmUnit[3. Superficie de l’unité agricole (ha)*])),"!","-"))</f>
        <v>!</v>
      </c>
      <c r="J354" s="165" t="str">
        <f ca="1">IFERROR(CONCATENATE(VLOOKUP(A354,GM_Table,12,FALSE)," ",(VLOOKUP(A354,GM_Table,13,FALSE))),"")</f>
        <v/>
      </c>
    </row>
    <row r="355" spans="1:10" ht="15" x14ac:dyDescent="0.2">
      <c r="A355" s="155" t="s">
        <v>1698</v>
      </c>
      <c r="B355" s="155" t="s">
        <v>1698</v>
      </c>
      <c r="C355" s="277">
        <v>1.67</v>
      </c>
      <c r="D355" s="192">
        <v>7.1779349999999997</v>
      </c>
      <c r="E355" s="192">
        <v>-7.1965250000000003</v>
      </c>
      <c r="F355" s="164" t="b">
        <f>IF(ISBLANK(FarmUnit[[#This Row],[1. Identifiant interne d’exploitation agricole*]]),"",IF(ISERROR(MATCH(FarmUnit[[#This Row],[1. Identifiant interne d’exploitation agricole*]],GroupMember[1. Identifiant interne d’exploitation agricole*],0)),FALSE,TRUE))</f>
        <v>1</v>
      </c>
      <c r="G355" s="203">
        <f t="shared" si="11"/>
        <v>7.1779349999999997</v>
      </c>
      <c r="H355" s="203">
        <f t="shared" si="12"/>
        <v>-7.1965250000000003</v>
      </c>
      <c r="I355" s="204" t="str">
        <f t="array" ref="I355">IF(ISBLANK(C355),"",IF(C355=MAX(IF(FarmUnit[1. Identifiant interne d’exploitation agricole*]=A355,FarmUnit[3. Superficie de l’unité agricole (ha)*])),"!","-"))</f>
        <v>!</v>
      </c>
      <c r="J355" s="165" t="str">
        <f ca="1">IFERROR(CONCATENATE(VLOOKUP(A355,GM_Table,12,FALSE)," ",(VLOOKUP(A355,GM_Table,13,FALSE))),"")</f>
        <v/>
      </c>
    </row>
    <row r="356" spans="1:10" ht="15" x14ac:dyDescent="0.2">
      <c r="A356" s="155" t="s">
        <v>1700</v>
      </c>
      <c r="B356" s="155" t="s">
        <v>1700</v>
      </c>
      <c r="C356" s="277">
        <v>1.25</v>
      </c>
      <c r="D356" s="192">
        <v>7.2048170000000002</v>
      </c>
      <c r="E356" s="192">
        <v>-7.2191000000000001</v>
      </c>
      <c r="F356" s="164" t="b">
        <f>IF(ISBLANK(FarmUnit[[#This Row],[1. Identifiant interne d’exploitation agricole*]]),"",IF(ISERROR(MATCH(FarmUnit[[#This Row],[1. Identifiant interne d’exploitation agricole*]],GroupMember[1. Identifiant interne d’exploitation agricole*],0)),FALSE,TRUE))</f>
        <v>1</v>
      </c>
      <c r="G356" s="203">
        <f t="shared" si="11"/>
        <v>7.2048170000000002</v>
      </c>
      <c r="H356" s="203">
        <f t="shared" si="12"/>
        <v>-7.2191000000000001</v>
      </c>
      <c r="I356" s="204" t="str">
        <f t="array" ref="I356">IF(ISBLANK(C356),"",IF(C356=MAX(IF(FarmUnit[1. Identifiant interne d’exploitation agricole*]=A356,FarmUnit[3. Superficie de l’unité agricole (ha)*])),"!","-"))</f>
        <v>!</v>
      </c>
      <c r="J356" s="165" t="str">
        <f ca="1">IFERROR(CONCATENATE(VLOOKUP(A356,GM_Table,12,FALSE)," ",(VLOOKUP(A356,GM_Table,13,FALSE))),"")</f>
        <v/>
      </c>
    </row>
    <row r="357" spans="1:10" ht="15" x14ac:dyDescent="0.2">
      <c r="A357" s="155" t="s">
        <v>1702</v>
      </c>
      <c r="B357" s="155" t="s">
        <v>1702</v>
      </c>
      <c r="C357" s="277">
        <v>1.07</v>
      </c>
      <c r="D357" s="192">
        <v>7.1955080000000002</v>
      </c>
      <c r="E357" s="192">
        <v>-7.1888810000000003</v>
      </c>
      <c r="F357" s="164" t="b">
        <f>IF(ISBLANK(FarmUnit[[#This Row],[1. Identifiant interne d’exploitation agricole*]]),"",IF(ISERROR(MATCH(FarmUnit[[#This Row],[1. Identifiant interne d’exploitation agricole*]],GroupMember[1. Identifiant interne d’exploitation agricole*],0)),FALSE,TRUE))</f>
        <v>1</v>
      </c>
      <c r="G357" s="203">
        <f t="shared" si="11"/>
        <v>7.1955080000000002</v>
      </c>
      <c r="H357" s="203">
        <f t="shared" si="12"/>
        <v>-7.1888810000000003</v>
      </c>
      <c r="I357" s="204" t="str">
        <f t="array" ref="I357">IF(ISBLANK(C357),"",IF(C357=MAX(IF(FarmUnit[1. Identifiant interne d’exploitation agricole*]=A357,FarmUnit[3. Superficie de l’unité agricole (ha)*])),"!","-"))</f>
        <v>!</v>
      </c>
      <c r="J357" s="165" t="str">
        <f ca="1">IFERROR(CONCATENATE(VLOOKUP(A357,GM_Table,12,FALSE)," ",(VLOOKUP(A357,GM_Table,13,FALSE))),"")</f>
        <v/>
      </c>
    </row>
    <row r="358" spans="1:10" ht="15" x14ac:dyDescent="0.2">
      <c r="A358" s="155" t="s">
        <v>1704</v>
      </c>
      <c r="B358" s="155" t="s">
        <v>1704</v>
      </c>
      <c r="C358" s="277">
        <v>1.81</v>
      </c>
      <c r="D358" s="192">
        <v>7.2013550000000004</v>
      </c>
      <c r="E358" s="192">
        <v>-7.2258979999999999</v>
      </c>
      <c r="F358" s="164" t="b">
        <f>IF(ISBLANK(FarmUnit[[#This Row],[1. Identifiant interne d’exploitation agricole*]]),"",IF(ISERROR(MATCH(FarmUnit[[#This Row],[1. Identifiant interne d’exploitation agricole*]],GroupMember[1. Identifiant interne d’exploitation agricole*],0)),FALSE,TRUE))</f>
        <v>1</v>
      </c>
      <c r="G358" s="203">
        <f t="shared" si="11"/>
        <v>7.2013550000000004</v>
      </c>
      <c r="H358" s="203">
        <f t="shared" si="12"/>
        <v>-7.2258979999999999</v>
      </c>
      <c r="I358" s="204" t="str">
        <f t="array" ref="I358">IF(ISBLANK(C358),"",IF(C358=MAX(IF(FarmUnit[1. Identifiant interne d’exploitation agricole*]=A358,FarmUnit[3. Superficie de l’unité agricole (ha)*])),"!","-"))</f>
        <v>!</v>
      </c>
      <c r="J358" s="165" t="str">
        <f ca="1">IFERROR(CONCATENATE(VLOOKUP(A358,GM_Table,12,FALSE)," ",(VLOOKUP(A358,GM_Table,13,FALSE))),"")</f>
        <v/>
      </c>
    </row>
    <row r="359" spans="1:10" ht="15" x14ac:dyDescent="0.2">
      <c r="A359" s="155" t="s">
        <v>1707</v>
      </c>
      <c r="B359" s="155" t="s">
        <v>1707</v>
      </c>
      <c r="C359" s="277">
        <v>2.48</v>
      </c>
      <c r="D359" s="192">
        <v>7.1925189999999999</v>
      </c>
      <c r="E359" s="192">
        <v>-7.2146939999999997</v>
      </c>
      <c r="F359" s="164" t="b">
        <f>IF(ISBLANK(FarmUnit[[#This Row],[1. Identifiant interne d’exploitation agricole*]]),"",IF(ISERROR(MATCH(FarmUnit[[#This Row],[1. Identifiant interne d’exploitation agricole*]],GroupMember[1. Identifiant interne d’exploitation agricole*],0)),FALSE,TRUE))</f>
        <v>1</v>
      </c>
      <c r="G359" s="203">
        <f t="shared" si="11"/>
        <v>7.1925189999999999</v>
      </c>
      <c r="H359" s="203">
        <f t="shared" si="12"/>
        <v>-7.2146939999999997</v>
      </c>
      <c r="I359" s="204" t="str">
        <f t="array" ref="I359">IF(ISBLANK(C359),"",IF(C359=MAX(IF(FarmUnit[1. Identifiant interne d’exploitation agricole*]=A359,FarmUnit[3. Superficie de l’unité agricole (ha)*])),"!","-"))</f>
        <v>!</v>
      </c>
      <c r="J359" s="165" t="str">
        <f ca="1">IFERROR(CONCATENATE(VLOOKUP(A359,GM_Table,12,FALSE)," ",(VLOOKUP(A359,GM_Table,13,FALSE))),"")</f>
        <v/>
      </c>
    </row>
    <row r="360" spans="1:10" ht="15" x14ac:dyDescent="0.2">
      <c r="A360" s="155" t="s">
        <v>1709</v>
      </c>
      <c r="B360" s="155" t="s">
        <v>1709</v>
      </c>
      <c r="C360" s="275">
        <v>8</v>
      </c>
      <c r="D360" s="192">
        <v>7.1780999999999997</v>
      </c>
      <c r="E360" s="192">
        <v>-7.2217019999999996</v>
      </c>
      <c r="F360" s="164" t="b">
        <f>IF(ISBLANK(FarmUnit[[#This Row],[1. Identifiant interne d’exploitation agricole*]]),"",IF(ISERROR(MATCH(FarmUnit[[#This Row],[1. Identifiant interne d’exploitation agricole*]],GroupMember[1. Identifiant interne d’exploitation agricole*],0)),FALSE,TRUE))</f>
        <v>1</v>
      </c>
      <c r="G360" s="203">
        <f t="shared" si="11"/>
        <v>7.1780999999999997</v>
      </c>
      <c r="H360" s="203">
        <f t="shared" si="12"/>
        <v>-7.2217019999999996</v>
      </c>
      <c r="I360" s="204" t="str">
        <f t="array" ref="I360">IF(ISBLANK(C360),"",IF(C360=MAX(IF(FarmUnit[1. Identifiant interne d’exploitation agricole*]=A360,FarmUnit[3. Superficie de l’unité agricole (ha)*])),"!","-"))</f>
        <v>!</v>
      </c>
      <c r="J360" s="165" t="str">
        <f ca="1">IFERROR(CONCATENATE(VLOOKUP(A360,GM_Table,12,FALSE)," ",(VLOOKUP(A360,GM_Table,13,FALSE))),"")</f>
        <v/>
      </c>
    </row>
    <row r="361" spans="1:10" ht="15" x14ac:dyDescent="0.2">
      <c r="A361" s="155" t="s">
        <v>1710</v>
      </c>
      <c r="B361" s="155" t="s">
        <v>1710</v>
      </c>
      <c r="C361" s="275">
        <v>4</v>
      </c>
      <c r="D361" s="192">
        <v>7.2073130000000001</v>
      </c>
      <c r="E361" s="192">
        <v>-7.232755</v>
      </c>
      <c r="F361" s="164" t="b">
        <f>IF(ISBLANK(FarmUnit[[#This Row],[1. Identifiant interne d’exploitation agricole*]]),"",IF(ISERROR(MATCH(FarmUnit[[#This Row],[1. Identifiant interne d’exploitation agricole*]],GroupMember[1. Identifiant interne d’exploitation agricole*],0)),FALSE,TRUE))</f>
        <v>1</v>
      </c>
      <c r="G361" s="203">
        <f t="shared" si="11"/>
        <v>7.2073130000000001</v>
      </c>
      <c r="H361" s="203">
        <f t="shared" si="12"/>
        <v>-7.232755</v>
      </c>
      <c r="I361" s="204" t="str">
        <f t="array" ref="I361">IF(ISBLANK(C361),"",IF(C361=MAX(IF(FarmUnit[1. Identifiant interne d’exploitation agricole*]=A361,FarmUnit[3. Superficie de l’unité agricole (ha)*])),"!","-"))</f>
        <v>!</v>
      </c>
      <c r="J361" s="165" t="str">
        <f ca="1">IFERROR(CONCATENATE(VLOOKUP(A361,GM_Table,12,FALSE)," ",(VLOOKUP(A361,GM_Table,13,FALSE))),"")</f>
        <v/>
      </c>
    </row>
    <row r="362" spans="1:10" ht="15" x14ac:dyDescent="0.2">
      <c r="A362" s="155" t="s">
        <v>1711</v>
      </c>
      <c r="B362" s="155" t="s">
        <v>1711</v>
      </c>
      <c r="C362" s="275">
        <v>3</v>
      </c>
      <c r="D362" s="192">
        <v>7.1690759999999996</v>
      </c>
      <c r="E362" s="192">
        <v>-7.202375</v>
      </c>
      <c r="F362" s="164" t="b">
        <f>IF(ISBLANK(FarmUnit[[#This Row],[1. Identifiant interne d’exploitation agricole*]]),"",IF(ISERROR(MATCH(FarmUnit[[#This Row],[1. Identifiant interne d’exploitation agricole*]],GroupMember[1. Identifiant interne d’exploitation agricole*],0)),FALSE,TRUE))</f>
        <v>1</v>
      </c>
      <c r="G362" s="203">
        <f t="shared" si="11"/>
        <v>7.1690759999999996</v>
      </c>
      <c r="H362" s="203">
        <f t="shared" si="12"/>
        <v>-7.202375</v>
      </c>
      <c r="I362" s="204" t="str">
        <f t="array" ref="I362">IF(ISBLANK(C362),"",IF(C362=MAX(IF(FarmUnit[1. Identifiant interne d’exploitation agricole*]=A362,FarmUnit[3. Superficie de l’unité agricole (ha)*])),"!","-"))</f>
        <v>!</v>
      </c>
      <c r="J362" s="165" t="str">
        <f ca="1">IFERROR(CONCATENATE(VLOOKUP(A362,GM_Table,12,FALSE)," ",(VLOOKUP(A362,GM_Table,13,FALSE))),"")</f>
        <v/>
      </c>
    </row>
    <row r="363" spans="1:10" ht="15" x14ac:dyDescent="0.2">
      <c r="A363" s="155" t="s">
        <v>1714</v>
      </c>
      <c r="B363" s="155" t="s">
        <v>1714</v>
      </c>
      <c r="C363" s="275">
        <v>5</v>
      </c>
      <c r="D363" s="192">
        <v>7.2008989999999997</v>
      </c>
      <c r="E363" s="192">
        <v>-7.2081</v>
      </c>
      <c r="F363" s="164" t="b">
        <f>IF(ISBLANK(FarmUnit[[#This Row],[1. Identifiant interne d’exploitation agricole*]]),"",IF(ISERROR(MATCH(FarmUnit[[#This Row],[1. Identifiant interne d’exploitation agricole*]],GroupMember[1. Identifiant interne d’exploitation agricole*],0)),FALSE,TRUE))</f>
        <v>1</v>
      </c>
      <c r="G363" s="203">
        <f t="shared" si="11"/>
        <v>7.2008989999999997</v>
      </c>
      <c r="H363" s="203">
        <f t="shared" si="12"/>
        <v>-7.2081</v>
      </c>
      <c r="I363" s="204" t="str">
        <f t="array" ref="I363">IF(ISBLANK(C363),"",IF(C363=MAX(IF(FarmUnit[1. Identifiant interne d’exploitation agricole*]=A363,FarmUnit[3. Superficie de l’unité agricole (ha)*])),"!","-"))</f>
        <v>!</v>
      </c>
      <c r="J363" s="165" t="str">
        <f ca="1">IFERROR(CONCATENATE(VLOOKUP(A363,GM_Table,12,FALSE)," ",(VLOOKUP(A363,GM_Table,13,FALSE))),"")</f>
        <v/>
      </c>
    </row>
    <row r="364" spans="1:10" ht="15" x14ac:dyDescent="0.2">
      <c r="A364" s="155" t="s">
        <v>1717</v>
      </c>
      <c r="B364" s="155" t="s">
        <v>1717</v>
      </c>
      <c r="C364" s="275">
        <v>5</v>
      </c>
      <c r="D364" s="192">
        <v>7.198423</v>
      </c>
      <c r="E364" s="192">
        <v>-7.1888209999999999</v>
      </c>
      <c r="F364" s="164" t="b">
        <f>IF(ISBLANK(FarmUnit[[#This Row],[1. Identifiant interne d’exploitation agricole*]]),"",IF(ISERROR(MATCH(FarmUnit[[#This Row],[1. Identifiant interne d’exploitation agricole*]],GroupMember[1. Identifiant interne d’exploitation agricole*],0)),FALSE,TRUE))</f>
        <v>1</v>
      </c>
      <c r="G364" s="203">
        <f t="shared" si="11"/>
        <v>7.198423</v>
      </c>
      <c r="H364" s="203">
        <f t="shared" si="12"/>
        <v>-7.1888209999999999</v>
      </c>
      <c r="I364" s="204" t="str">
        <f t="array" ref="I364">IF(ISBLANK(C364),"",IF(C364=MAX(IF(FarmUnit[1. Identifiant interne d’exploitation agricole*]=A364,FarmUnit[3. Superficie de l’unité agricole (ha)*])),"!","-"))</f>
        <v>!</v>
      </c>
      <c r="J364" s="165" t="str">
        <f ca="1">IFERROR(CONCATENATE(VLOOKUP(A364,GM_Table,12,FALSE)," ",(VLOOKUP(A364,GM_Table,13,FALSE))),"")</f>
        <v/>
      </c>
    </row>
    <row r="365" spans="1:10" ht="15" x14ac:dyDescent="0.2">
      <c r="A365" s="155" t="s">
        <v>1720</v>
      </c>
      <c r="B365" s="155" t="s">
        <v>1720</v>
      </c>
      <c r="C365" s="275">
        <v>7</v>
      </c>
      <c r="D365" s="192">
        <v>7.1970999999999998</v>
      </c>
      <c r="E365" s="192">
        <v>-7.1884860000000002</v>
      </c>
      <c r="F365" s="164" t="b">
        <f>IF(ISBLANK(FarmUnit[[#This Row],[1. Identifiant interne d’exploitation agricole*]]),"",IF(ISERROR(MATCH(FarmUnit[[#This Row],[1. Identifiant interne d’exploitation agricole*]],GroupMember[1. Identifiant interne d’exploitation agricole*],0)),FALSE,TRUE))</f>
        <v>1</v>
      </c>
      <c r="G365" s="203">
        <f t="shared" si="11"/>
        <v>7.1970999999999998</v>
      </c>
      <c r="H365" s="203">
        <f t="shared" si="12"/>
        <v>-7.1884860000000002</v>
      </c>
      <c r="I365" s="204" t="str">
        <f t="array" ref="I365">IF(ISBLANK(C365),"",IF(C365=MAX(IF(FarmUnit[1. Identifiant interne d’exploitation agricole*]=A365,FarmUnit[3. Superficie de l’unité agricole (ha)*])),"!","-"))</f>
        <v>!</v>
      </c>
      <c r="J365" s="165" t="str">
        <f ca="1">IFERROR(CONCATENATE(VLOOKUP(A365,GM_Table,12,FALSE)," ",(VLOOKUP(A365,GM_Table,13,FALSE))),"")</f>
        <v/>
      </c>
    </row>
    <row r="366" spans="1:10" ht="15" x14ac:dyDescent="0.2">
      <c r="A366" s="155" t="s">
        <v>1722</v>
      </c>
      <c r="B366" s="155" t="s">
        <v>1722</v>
      </c>
      <c r="C366" s="275">
        <v>6</v>
      </c>
      <c r="D366" s="192">
        <v>7.1999000000000004</v>
      </c>
      <c r="E366" s="192">
        <v>-7.2259000000000002</v>
      </c>
      <c r="F366" s="164" t="b">
        <f>IF(ISBLANK(FarmUnit[[#This Row],[1. Identifiant interne d’exploitation agricole*]]),"",IF(ISERROR(MATCH(FarmUnit[[#This Row],[1. Identifiant interne d’exploitation agricole*]],GroupMember[1. Identifiant interne d’exploitation agricole*],0)),FALSE,TRUE))</f>
        <v>1</v>
      </c>
      <c r="G366" s="203">
        <f t="shared" si="11"/>
        <v>7.1999000000000004</v>
      </c>
      <c r="H366" s="203">
        <f t="shared" si="12"/>
        <v>-7.2259000000000002</v>
      </c>
      <c r="I366" s="204" t="str">
        <f t="array" ref="I366">IF(ISBLANK(C366),"",IF(C366=MAX(IF(FarmUnit[1. Identifiant interne d’exploitation agricole*]=A366,FarmUnit[3. Superficie de l’unité agricole (ha)*])),"!","-"))</f>
        <v>!</v>
      </c>
      <c r="J366" s="165" t="str">
        <f ca="1">IFERROR(CONCATENATE(VLOOKUP(A366,GM_Table,12,FALSE)," ",(VLOOKUP(A366,GM_Table,13,FALSE))),"")</f>
        <v/>
      </c>
    </row>
    <row r="367" spans="1:10" ht="15" x14ac:dyDescent="0.2">
      <c r="A367" s="155" t="s">
        <v>1723</v>
      </c>
      <c r="B367" s="155" t="s">
        <v>1723</v>
      </c>
      <c r="C367" s="275">
        <v>3</v>
      </c>
      <c r="D367" s="192">
        <v>7.1992000000000003</v>
      </c>
      <c r="E367" s="192">
        <v>-7.2297000000000002</v>
      </c>
      <c r="F367" s="164" t="b">
        <f>IF(ISBLANK(FarmUnit[[#This Row],[1. Identifiant interne d’exploitation agricole*]]),"",IF(ISERROR(MATCH(FarmUnit[[#This Row],[1. Identifiant interne d’exploitation agricole*]],GroupMember[1. Identifiant interne d’exploitation agricole*],0)),FALSE,TRUE))</f>
        <v>1</v>
      </c>
      <c r="G367" s="203">
        <f t="shared" si="11"/>
        <v>7.1992000000000003</v>
      </c>
      <c r="H367" s="203">
        <f t="shared" si="12"/>
        <v>-7.2297000000000002</v>
      </c>
      <c r="I367" s="204" t="str">
        <f t="array" ref="I367">IF(ISBLANK(C367),"",IF(C367=MAX(IF(FarmUnit[1. Identifiant interne d’exploitation agricole*]=A367,FarmUnit[3. Superficie de l’unité agricole (ha)*])),"!","-"))</f>
        <v>!</v>
      </c>
      <c r="J367" s="165" t="str">
        <f ca="1">IFERROR(CONCATENATE(VLOOKUP(A367,GM_Table,12,FALSE)," ",(VLOOKUP(A367,GM_Table,13,FALSE))),"")</f>
        <v/>
      </c>
    </row>
    <row r="368" spans="1:10" ht="15" x14ac:dyDescent="0.2">
      <c r="A368" s="155" t="s">
        <v>1724</v>
      </c>
      <c r="B368" s="155" t="s">
        <v>1724</v>
      </c>
      <c r="C368" s="275">
        <v>5</v>
      </c>
      <c r="D368" s="192">
        <v>7.1901979999999996</v>
      </c>
      <c r="E368" s="192">
        <v>-7.2265839999999999</v>
      </c>
      <c r="F368" s="164" t="b">
        <f>IF(ISBLANK(FarmUnit[[#This Row],[1. Identifiant interne d’exploitation agricole*]]),"",IF(ISERROR(MATCH(FarmUnit[[#This Row],[1. Identifiant interne d’exploitation agricole*]],GroupMember[1. Identifiant interne d’exploitation agricole*],0)),FALSE,TRUE))</f>
        <v>1</v>
      </c>
      <c r="G368" s="203">
        <f t="shared" si="11"/>
        <v>7.1901979999999996</v>
      </c>
      <c r="H368" s="203">
        <f t="shared" si="12"/>
        <v>-7.2265839999999999</v>
      </c>
      <c r="I368" s="204" t="str">
        <f t="array" ref="I368">IF(ISBLANK(C368),"",IF(C368=MAX(IF(FarmUnit[1. Identifiant interne d’exploitation agricole*]=A368,FarmUnit[3. Superficie de l’unité agricole (ha)*])),"!","-"))</f>
        <v>!</v>
      </c>
      <c r="J368" s="165" t="str">
        <f ca="1">IFERROR(CONCATENATE(VLOOKUP(A368,GM_Table,12,FALSE)," ",(VLOOKUP(A368,GM_Table,13,FALSE))),"")</f>
        <v/>
      </c>
    </row>
    <row r="369" spans="1:10" ht="15" x14ac:dyDescent="0.2">
      <c r="A369" s="155" t="s">
        <v>1726</v>
      </c>
      <c r="B369" s="155" t="s">
        <v>1726</v>
      </c>
      <c r="C369" s="275">
        <v>4.33</v>
      </c>
      <c r="D369" s="192">
        <v>7.2159000000000004</v>
      </c>
      <c r="E369" s="192">
        <v>-7.1910590000000001</v>
      </c>
      <c r="F369" s="164" t="b">
        <f>IF(ISBLANK(FarmUnit[[#This Row],[1. Identifiant interne d’exploitation agricole*]]),"",IF(ISERROR(MATCH(FarmUnit[[#This Row],[1. Identifiant interne d’exploitation agricole*]],GroupMember[1. Identifiant interne d’exploitation agricole*],0)),FALSE,TRUE))</f>
        <v>1</v>
      </c>
      <c r="G369" s="203">
        <f t="shared" si="11"/>
        <v>7.2159000000000004</v>
      </c>
      <c r="H369" s="203">
        <f t="shared" si="12"/>
        <v>-7.1910590000000001</v>
      </c>
      <c r="I369" s="204" t="str">
        <f t="array" ref="I369">IF(ISBLANK(C369),"",IF(C369=MAX(IF(FarmUnit[1. Identifiant interne d’exploitation agricole*]=A369,FarmUnit[3. Superficie de l’unité agricole (ha)*])),"!","-"))</f>
        <v>!</v>
      </c>
      <c r="J369" s="165" t="str">
        <f ca="1">IFERROR(CONCATENATE(VLOOKUP(A369,GM_Table,12,FALSE)," ",(VLOOKUP(A369,GM_Table,13,FALSE))),"")</f>
        <v/>
      </c>
    </row>
    <row r="370" spans="1:10" ht="15" x14ac:dyDescent="0.2">
      <c r="A370" s="155" t="s">
        <v>1727</v>
      </c>
      <c r="B370" s="155" t="s">
        <v>1727</v>
      </c>
      <c r="C370" s="275">
        <v>6.68</v>
      </c>
      <c r="D370" s="192">
        <v>7.2038000000000002</v>
      </c>
      <c r="E370" s="192">
        <v>-7.2165999999999997</v>
      </c>
      <c r="F370" s="164" t="b">
        <f>IF(ISBLANK(FarmUnit[[#This Row],[1. Identifiant interne d’exploitation agricole*]]),"",IF(ISERROR(MATCH(FarmUnit[[#This Row],[1. Identifiant interne d’exploitation agricole*]],GroupMember[1. Identifiant interne d’exploitation agricole*],0)),FALSE,TRUE))</f>
        <v>1</v>
      </c>
      <c r="G370" s="203">
        <f t="shared" si="11"/>
        <v>7.2038000000000002</v>
      </c>
      <c r="H370" s="203">
        <f t="shared" si="12"/>
        <v>-7.2165999999999997</v>
      </c>
      <c r="I370" s="204" t="str">
        <f t="array" ref="I370">IF(ISBLANK(C370),"",IF(C370=MAX(IF(FarmUnit[1. Identifiant interne d’exploitation agricole*]=A370,FarmUnit[3. Superficie de l’unité agricole (ha)*])),"!","-"))</f>
        <v>!</v>
      </c>
      <c r="J370" s="165" t="str">
        <f ca="1">IFERROR(CONCATENATE(VLOOKUP(A370,GM_Table,12,FALSE)," ",(VLOOKUP(A370,GM_Table,13,FALSE))),"")</f>
        <v/>
      </c>
    </row>
    <row r="371" spans="1:10" ht="15" x14ac:dyDescent="0.2">
      <c r="A371" s="155" t="s">
        <v>1730</v>
      </c>
      <c r="B371" s="155" t="s">
        <v>1730</v>
      </c>
      <c r="C371" s="275">
        <v>8</v>
      </c>
      <c r="D371" s="192">
        <v>7.209352</v>
      </c>
      <c r="E371" s="192">
        <v>-7.2276540000000002</v>
      </c>
      <c r="F371" s="164" t="b">
        <f>IF(ISBLANK(FarmUnit[[#This Row],[1. Identifiant interne d’exploitation agricole*]]),"",IF(ISERROR(MATCH(FarmUnit[[#This Row],[1. Identifiant interne d’exploitation agricole*]],GroupMember[1. Identifiant interne d’exploitation agricole*],0)),FALSE,TRUE))</f>
        <v>1</v>
      </c>
      <c r="G371" s="203">
        <f t="shared" ref="G371:G434" si="13">IF(D371=0,"",D371)</f>
        <v>7.209352</v>
      </c>
      <c r="H371" s="203">
        <f t="shared" ref="H371:H434" si="14">IF(E371=0,"",E371)</f>
        <v>-7.2276540000000002</v>
      </c>
      <c r="I371" s="204" t="str">
        <f t="array" ref="I371">IF(ISBLANK(C371),"",IF(C371=MAX(IF(FarmUnit[1. Identifiant interne d’exploitation agricole*]=A371,FarmUnit[3. Superficie de l’unité agricole (ha)*])),"!","-"))</f>
        <v>!</v>
      </c>
      <c r="J371" s="165" t="str">
        <f ca="1">IFERROR(CONCATENATE(VLOOKUP(A371,GM_Table,12,FALSE)," ",(VLOOKUP(A371,GM_Table,13,FALSE))),"")</f>
        <v/>
      </c>
    </row>
    <row r="372" spans="1:10" ht="15" x14ac:dyDescent="0.2">
      <c r="A372" s="155" t="s">
        <v>1733</v>
      </c>
      <c r="B372" s="155" t="s">
        <v>1733</v>
      </c>
      <c r="C372" s="275">
        <v>3.33</v>
      </c>
      <c r="D372" s="192">
        <v>7.2077999999999998</v>
      </c>
      <c r="E372" s="192">
        <v>-7.2298</v>
      </c>
      <c r="F372" s="164" t="b">
        <f>IF(ISBLANK(FarmUnit[[#This Row],[1. Identifiant interne d’exploitation agricole*]]),"",IF(ISERROR(MATCH(FarmUnit[[#This Row],[1. Identifiant interne d’exploitation agricole*]],GroupMember[1. Identifiant interne d’exploitation agricole*],0)),FALSE,TRUE))</f>
        <v>1</v>
      </c>
      <c r="G372" s="203">
        <f t="shared" si="13"/>
        <v>7.2077999999999998</v>
      </c>
      <c r="H372" s="203">
        <f t="shared" si="14"/>
        <v>-7.2298</v>
      </c>
      <c r="I372" s="204" t="str">
        <f t="array" ref="I372">IF(ISBLANK(C372),"",IF(C372=MAX(IF(FarmUnit[1. Identifiant interne d’exploitation agricole*]=A372,FarmUnit[3. Superficie de l’unité agricole (ha)*])),"!","-"))</f>
        <v>!</v>
      </c>
      <c r="J372" s="165" t="str">
        <f ca="1">IFERROR(CONCATENATE(VLOOKUP(A372,GM_Table,12,FALSE)," ",(VLOOKUP(A372,GM_Table,13,FALSE))),"")</f>
        <v/>
      </c>
    </row>
    <row r="373" spans="1:10" ht="15" x14ac:dyDescent="0.2">
      <c r="A373" s="155" t="s">
        <v>1736</v>
      </c>
      <c r="B373" s="155" t="s">
        <v>1736</v>
      </c>
      <c r="C373" s="275">
        <v>4.33</v>
      </c>
      <c r="D373" s="192">
        <v>7.1772</v>
      </c>
      <c r="E373" s="192">
        <v>-7.2224000000000004</v>
      </c>
      <c r="F373" s="164" t="b">
        <f>IF(ISBLANK(FarmUnit[[#This Row],[1. Identifiant interne d’exploitation agricole*]]),"",IF(ISERROR(MATCH(FarmUnit[[#This Row],[1. Identifiant interne d’exploitation agricole*]],GroupMember[1. Identifiant interne d’exploitation agricole*],0)),FALSE,TRUE))</f>
        <v>1</v>
      </c>
      <c r="G373" s="203">
        <f t="shared" si="13"/>
        <v>7.1772</v>
      </c>
      <c r="H373" s="203">
        <f t="shared" si="14"/>
        <v>-7.2224000000000004</v>
      </c>
      <c r="I373" s="204" t="str">
        <f t="array" ref="I373">IF(ISBLANK(C373),"",IF(C373=MAX(IF(FarmUnit[1. Identifiant interne d’exploitation agricole*]=A373,FarmUnit[3. Superficie de l’unité agricole (ha)*])),"!","-"))</f>
        <v>!</v>
      </c>
      <c r="J373" s="165" t="str">
        <f ca="1">IFERROR(CONCATENATE(VLOOKUP(A373,GM_Table,12,FALSE)," ",(VLOOKUP(A373,GM_Table,13,FALSE))),"")</f>
        <v/>
      </c>
    </row>
    <row r="374" spans="1:10" ht="15" x14ac:dyDescent="0.2">
      <c r="A374" s="155" t="s">
        <v>1739</v>
      </c>
      <c r="B374" s="155" t="s">
        <v>1739</v>
      </c>
      <c r="C374" s="275">
        <v>3.44</v>
      </c>
      <c r="D374" s="192">
        <v>7.1988000000000003</v>
      </c>
      <c r="E374" s="192">
        <v>-7.2257999999999996</v>
      </c>
      <c r="F374" s="164" t="b">
        <f>IF(ISBLANK(FarmUnit[[#This Row],[1. Identifiant interne d’exploitation agricole*]]),"",IF(ISERROR(MATCH(FarmUnit[[#This Row],[1. Identifiant interne d’exploitation agricole*]],GroupMember[1. Identifiant interne d’exploitation agricole*],0)),FALSE,TRUE))</f>
        <v>1</v>
      </c>
      <c r="G374" s="203">
        <f t="shared" si="13"/>
        <v>7.1988000000000003</v>
      </c>
      <c r="H374" s="203">
        <f t="shared" si="14"/>
        <v>-7.2257999999999996</v>
      </c>
      <c r="I374" s="204" t="str">
        <f t="array" ref="I374">IF(ISBLANK(C374),"",IF(C374=MAX(IF(FarmUnit[1. Identifiant interne d’exploitation agricole*]=A374,FarmUnit[3. Superficie de l’unité agricole (ha)*])),"!","-"))</f>
        <v>!</v>
      </c>
      <c r="J374" s="165" t="str">
        <f ca="1">IFERROR(CONCATENATE(VLOOKUP(A374,GM_Table,12,FALSE)," ",(VLOOKUP(A374,GM_Table,13,FALSE))),"")</f>
        <v/>
      </c>
    </row>
    <row r="375" spans="1:10" ht="15" x14ac:dyDescent="0.2">
      <c r="A375" s="155" t="s">
        <v>1742</v>
      </c>
      <c r="B375" s="155" t="s">
        <v>1742</v>
      </c>
      <c r="C375" s="275">
        <v>6</v>
      </c>
      <c r="D375" s="192">
        <v>7.2201000000000004</v>
      </c>
      <c r="E375" s="192">
        <v>-7.1803020000000002</v>
      </c>
      <c r="F375" s="164" t="b">
        <f>IF(ISBLANK(FarmUnit[[#This Row],[1. Identifiant interne d’exploitation agricole*]]),"",IF(ISERROR(MATCH(FarmUnit[[#This Row],[1. Identifiant interne d’exploitation agricole*]],GroupMember[1. Identifiant interne d’exploitation agricole*],0)),FALSE,TRUE))</f>
        <v>1</v>
      </c>
      <c r="G375" s="203">
        <f t="shared" si="13"/>
        <v>7.2201000000000004</v>
      </c>
      <c r="H375" s="203">
        <f t="shared" si="14"/>
        <v>-7.1803020000000002</v>
      </c>
      <c r="I375" s="204" t="str">
        <f t="array" ref="I375">IF(ISBLANK(C375),"",IF(C375=MAX(IF(FarmUnit[1. Identifiant interne d’exploitation agricole*]=A375,FarmUnit[3. Superficie de l’unité agricole (ha)*])),"!","-"))</f>
        <v>!</v>
      </c>
      <c r="J375" s="165" t="str">
        <f ca="1">IFERROR(CONCATENATE(VLOOKUP(A375,GM_Table,12,FALSE)," ",(VLOOKUP(A375,GM_Table,13,FALSE))),"")</f>
        <v/>
      </c>
    </row>
    <row r="376" spans="1:10" ht="15" x14ac:dyDescent="0.2">
      <c r="A376" s="155" t="s">
        <v>1744</v>
      </c>
      <c r="B376" s="155" t="s">
        <v>1744</v>
      </c>
      <c r="C376" s="275">
        <v>4</v>
      </c>
      <c r="D376" s="192">
        <v>7.2152000000000003</v>
      </c>
      <c r="E376" s="192">
        <v>-7.1981000000000002</v>
      </c>
      <c r="F376" s="164" t="b">
        <f>IF(ISBLANK(FarmUnit[[#This Row],[1. Identifiant interne d’exploitation agricole*]]),"",IF(ISERROR(MATCH(FarmUnit[[#This Row],[1. Identifiant interne d’exploitation agricole*]],GroupMember[1. Identifiant interne d’exploitation agricole*],0)),FALSE,TRUE))</f>
        <v>1</v>
      </c>
      <c r="G376" s="203">
        <f t="shared" si="13"/>
        <v>7.2152000000000003</v>
      </c>
      <c r="H376" s="203">
        <f t="shared" si="14"/>
        <v>-7.1981000000000002</v>
      </c>
      <c r="I376" s="204" t="str">
        <f t="array" ref="I376">IF(ISBLANK(C376),"",IF(C376=MAX(IF(FarmUnit[1. Identifiant interne d’exploitation agricole*]=A376,FarmUnit[3. Superficie de l’unité agricole (ha)*])),"!","-"))</f>
        <v>!</v>
      </c>
      <c r="J376" s="165" t="str">
        <f ca="1">IFERROR(CONCATENATE(VLOOKUP(A376,GM_Table,12,FALSE)," ",(VLOOKUP(A376,GM_Table,13,FALSE))),"")</f>
        <v/>
      </c>
    </row>
    <row r="377" spans="1:10" ht="15" x14ac:dyDescent="0.2">
      <c r="A377" s="155" t="s">
        <v>1746</v>
      </c>
      <c r="B377" s="155" t="s">
        <v>1746</v>
      </c>
      <c r="C377" s="275">
        <v>6</v>
      </c>
      <c r="D377" s="192">
        <v>7.2122999999999999</v>
      </c>
      <c r="E377" s="192">
        <v>-7.2061000000000002</v>
      </c>
      <c r="F377" s="164" t="b">
        <f>IF(ISBLANK(FarmUnit[[#This Row],[1. Identifiant interne d’exploitation agricole*]]),"",IF(ISERROR(MATCH(FarmUnit[[#This Row],[1. Identifiant interne d’exploitation agricole*]],GroupMember[1. Identifiant interne d’exploitation agricole*],0)),FALSE,TRUE))</f>
        <v>1</v>
      </c>
      <c r="G377" s="203">
        <f t="shared" si="13"/>
        <v>7.2122999999999999</v>
      </c>
      <c r="H377" s="203">
        <f t="shared" si="14"/>
        <v>-7.2061000000000002</v>
      </c>
      <c r="I377" s="204" t="str">
        <f t="array" ref="I377">IF(ISBLANK(C377),"",IF(C377=MAX(IF(FarmUnit[1. Identifiant interne d’exploitation agricole*]=A377,FarmUnit[3. Superficie de l’unité agricole (ha)*])),"!","-"))</f>
        <v>!</v>
      </c>
      <c r="J377" s="165" t="str">
        <f ca="1">IFERROR(CONCATENATE(VLOOKUP(A377,GM_Table,12,FALSE)," ",(VLOOKUP(A377,GM_Table,13,FALSE))),"")</f>
        <v/>
      </c>
    </row>
    <row r="378" spans="1:10" ht="15" x14ac:dyDescent="0.2">
      <c r="A378" s="155" t="s">
        <v>1748</v>
      </c>
      <c r="B378" s="155" t="s">
        <v>1748</v>
      </c>
      <c r="C378" s="275">
        <v>4.43</v>
      </c>
      <c r="D378" s="192">
        <v>7.2008000000000001</v>
      </c>
      <c r="E378" s="192">
        <v>-7.2027000000000001</v>
      </c>
      <c r="F378" s="164" t="b">
        <f>IF(ISBLANK(FarmUnit[[#This Row],[1. Identifiant interne d’exploitation agricole*]]),"",IF(ISERROR(MATCH(FarmUnit[[#This Row],[1. Identifiant interne d’exploitation agricole*]],GroupMember[1. Identifiant interne d’exploitation agricole*],0)),FALSE,TRUE))</f>
        <v>1</v>
      </c>
      <c r="G378" s="203">
        <f t="shared" si="13"/>
        <v>7.2008000000000001</v>
      </c>
      <c r="H378" s="203">
        <f t="shared" si="14"/>
        <v>-7.2027000000000001</v>
      </c>
      <c r="I378" s="204" t="str">
        <f t="array" ref="I378">IF(ISBLANK(C378),"",IF(C378=MAX(IF(FarmUnit[1. Identifiant interne d’exploitation agricole*]=A378,FarmUnit[3. Superficie de l’unité agricole (ha)*])),"!","-"))</f>
        <v>!</v>
      </c>
      <c r="J378" s="165" t="str">
        <f ca="1">IFERROR(CONCATENATE(VLOOKUP(A378,GM_Table,12,FALSE)," ",(VLOOKUP(A378,GM_Table,13,FALSE))),"")</f>
        <v/>
      </c>
    </row>
    <row r="379" spans="1:10" ht="15" x14ac:dyDescent="0.2">
      <c r="A379" s="155" t="s">
        <v>1750</v>
      </c>
      <c r="B379" s="155" t="s">
        <v>1750</v>
      </c>
      <c r="C379" s="275">
        <v>8</v>
      </c>
      <c r="D379" s="193">
        <v>7.2050999999999998</v>
      </c>
      <c r="E379" s="192">
        <v>-7.2173999999999996</v>
      </c>
      <c r="F379" s="164" t="b">
        <f>IF(ISBLANK(FarmUnit[[#This Row],[1. Identifiant interne d’exploitation agricole*]]),"",IF(ISERROR(MATCH(FarmUnit[[#This Row],[1. Identifiant interne d’exploitation agricole*]],GroupMember[1. Identifiant interne d’exploitation agricole*],0)),FALSE,TRUE))</f>
        <v>1</v>
      </c>
      <c r="G379" s="203">
        <f t="shared" si="13"/>
        <v>7.2050999999999998</v>
      </c>
      <c r="H379" s="203">
        <f t="shared" si="14"/>
        <v>-7.2173999999999996</v>
      </c>
      <c r="I379" s="204" t="str">
        <f t="array" ref="I379">IF(ISBLANK(C379),"",IF(C379=MAX(IF(FarmUnit[1. Identifiant interne d’exploitation agricole*]=A379,FarmUnit[3. Superficie de l’unité agricole (ha)*])),"!","-"))</f>
        <v>!</v>
      </c>
      <c r="J379" s="165" t="str">
        <f ca="1">IFERROR(CONCATENATE(VLOOKUP(A379,GM_Table,12,FALSE)," ",(VLOOKUP(A379,GM_Table,13,FALSE))),"")</f>
        <v/>
      </c>
    </row>
    <row r="380" spans="1:10" ht="15" x14ac:dyDescent="0.2">
      <c r="A380" s="155" t="s">
        <v>1752</v>
      </c>
      <c r="B380" s="155" t="s">
        <v>1752</v>
      </c>
      <c r="C380" s="275">
        <v>5</v>
      </c>
      <c r="D380" s="194">
        <v>7.2015000000000002</v>
      </c>
      <c r="E380" s="192">
        <v>-7.1947999999999999</v>
      </c>
      <c r="F380" s="164" t="b">
        <f>IF(ISBLANK(FarmUnit[[#This Row],[1. Identifiant interne d’exploitation agricole*]]),"",IF(ISERROR(MATCH(FarmUnit[[#This Row],[1. Identifiant interne d’exploitation agricole*]],GroupMember[1. Identifiant interne d’exploitation agricole*],0)),FALSE,TRUE))</f>
        <v>1</v>
      </c>
      <c r="G380" s="203">
        <f t="shared" si="13"/>
        <v>7.2015000000000002</v>
      </c>
      <c r="H380" s="203">
        <f t="shared" si="14"/>
        <v>-7.1947999999999999</v>
      </c>
      <c r="I380" s="204" t="str">
        <f t="array" ref="I380">IF(ISBLANK(C380),"",IF(C380=MAX(IF(FarmUnit[1. Identifiant interne d’exploitation agricole*]=A380,FarmUnit[3. Superficie de l’unité agricole (ha)*])),"!","-"))</f>
        <v>!</v>
      </c>
      <c r="J380" s="165" t="str">
        <f ca="1">IFERROR(CONCATENATE(VLOOKUP(A380,GM_Table,12,FALSE)," ",(VLOOKUP(A380,GM_Table,13,FALSE))),"")</f>
        <v/>
      </c>
    </row>
    <row r="381" spans="1:10" ht="15" x14ac:dyDescent="0.2">
      <c r="A381" s="155" t="s">
        <v>1755</v>
      </c>
      <c r="B381" s="155" t="s">
        <v>1755</v>
      </c>
      <c r="C381" s="275">
        <v>3.45</v>
      </c>
      <c r="D381" s="194">
        <v>7.1871</v>
      </c>
      <c r="E381" s="192">
        <v>-7.2164999999999999</v>
      </c>
      <c r="F381" s="164" t="b">
        <f>IF(ISBLANK(FarmUnit[[#This Row],[1. Identifiant interne d’exploitation agricole*]]),"",IF(ISERROR(MATCH(FarmUnit[[#This Row],[1. Identifiant interne d’exploitation agricole*]],GroupMember[1. Identifiant interne d’exploitation agricole*],0)),FALSE,TRUE))</f>
        <v>1</v>
      </c>
      <c r="G381" s="203">
        <f t="shared" si="13"/>
        <v>7.1871</v>
      </c>
      <c r="H381" s="203">
        <f t="shared" si="14"/>
        <v>-7.2164999999999999</v>
      </c>
      <c r="I381" s="204" t="str">
        <f t="array" ref="I381">IF(ISBLANK(C381),"",IF(C381=MAX(IF(FarmUnit[1. Identifiant interne d’exploitation agricole*]=A381,FarmUnit[3. Superficie de l’unité agricole (ha)*])),"!","-"))</f>
        <v>!</v>
      </c>
      <c r="J381" s="165" t="str">
        <f ca="1">IFERROR(CONCATENATE(VLOOKUP(A381,GM_Table,12,FALSE)," ",(VLOOKUP(A381,GM_Table,13,FALSE))),"")</f>
        <v/>
      </c>
    </row>
    <row r="382" spans="1:10" ht="15" x14ac:dyDescent="0.2">
      <c r="A382" s="155" t="s">
        <v>1757</v>
      </c>
      <c r="B382" s="155" t="s">
        <v>1757</v>
      </c>
      <c r="C382" s="275">
        <v>6</v>
      </c>
      <c r="D382" s="194">
        <v>7.2149000000000001</v>
      </c>
      <c r="E382" s="192">
        <v>-7.2163000000000004</v>
      </c>
      <c r="F382" s="164" t="b">
        <f>IF(ISBLANK(FarmUnit[[#This Row],[1. Identifiant interne d’exploitation agricole*]]),"",IF(ISERROR(MATCH(FarmUnit[[#This Row],[1. Identifiant interne d’exploitation agricole*]],GroupMember[1. Identifiant interne d’exploitation agricole*],0)),FALSE,TRUE))</f>
        <v>1</v>
      </c>
      <c r="G382" s="203">
        <f t="shared" si="13"/>
        <v>7.2149000000000001</v>
      </c>
      <c r="H382" s="203">
        <f t="shared" si="14"/>
        <v>-7.2163000000000004</v>
      </c>
      <c r="I382" s="204" t="str">
        <f t="array" ref="I382">IF(ISBLANK(C382),"",IF(C382=MAX(IF(FarmUnit[1. Identifiant interne d’exploitation agricole*]=A382,FarmUnit[3. Superficie de l’unité agricole (ha)*])),"!","-"))</f>
        <v>!</v>
      </c>
      <c r="J382" s="165" t="str">
        <f ca="1">IFERROR(CONCATENATE(VLOOKUP(A382,GM_Table,12,FALSE)," ",(VLOOKUP(A382,GM_Table,13,FALSE))),"")</f>
        <v/>
      </c>
    </row>
    <row r="383" spans="1:10" ht="15" x14ac:dyDescent="0.2">
      <c r="A383" s="155" t="s">
        <v>1758</v>
      </c>
      <c r="B383" s="155" t="s">
        <v>1758</v>
      </c>
      <c r="C383" s="275">
        <v>4</v>
      </c>
      <c r="D383" s="194">
        <v>7.2032999999999996</v>
      </c>
      <c r="E383" s="192">
        <v>-7.2191000000000001</v>
      </c>
      <c r="F383" s="164" t="b">
        <f>IF(ISBLANK(FarmUnit[[#This Row],[1. Identifiant interne d’exploitation agricole*]]),"",IF(ISERROR(MATCH(FarmUnit[[#This Row],[1. Identifiant interne d’exploitation agricole*]],GroupMember[1. Identifiant interne d’exploitation agricole*],0)),FALSE,TRUE))</f>
        <v>1</v>
      </c>
      <c r="G383" s="203">
        <f t="shared" si="13"/>
        <v>7.2032999999999996</v>
      </c>
      <c r="H383" s="203">
        <f t="shared" si="14"/>
        <v>-7.2191000000000001</v>
      </c>
      <c r="I383" s="204" t="str">
        <f t="array" ref="I383">IF(ISBLANK(C383),"",IF(C383=MAX(IF(FarmUnit[1. Identifiant interne d’exploitation agricole*]=A383,FarmUnit[3. Superficie de l’unité agricole (ha)*])),"!","-"))</f>
        <v>!</v>
      </c>
      <c r="J383" s="165" t="str">
        <f ca="1">IFERROR(CONCATENATE(VLOOKUP(A383,GM_Table,12,FALSE)," ",(VLOOKUP(A383,GM_Table,13,FALSE))),"")</f>
        <v/>
      </c>
    </row>
    <row r="384" spans="1:10" ht="15" x14ac:dyDescent="0.2">
      <c r="A384" s="155" t="s">
        <v>1761</v>
      </c>
      <c r="B384" s="155" t="s">
        <v>1761</v>
      </c>
      <c r="C384" s="275">
        <v>4</v>
      </c>
      <c r="D384" s="194">
        <v>7.2718999999999996</v>
      </c>
      <c r="E384" s="192">
        <v>-7.2906000000000004</v>
      </c>
      <c r="F384" s="164" t="b">
        <f>IF(ISBLANK(FarmUnit[[#This Row],[1. Identifiant interne d’exploitation agricole*]]),"",IF(ISERROR(MATCH(FarmUnit[[#This Row],[1. Identifiant interne d’exploitation agricole*]],GroupMember[1. Identifiant interne d’exploitation agricole*],0)),FALSE,TRUE))</f>
        <v>1</v>
      </c>
      <c r="G384" s="203">
        <f t="shared" si="13"/>
        <v>7.2718999999999996</v>
      </c>
      <c r="H384" s="203">
        <f t="shared" si="14"/>
        <v>-7.2906000000000004</v>
      </c>
      <c r="I384" s="204" t="str">
        <f t="array" ref="I384">IF(ISBLANK(C384),"",IF(C384=MAX(IF(FarmUnit[1. Identifiant interne d’exploitation agricole*]=A384,FarmUnit[3. Superficie de l’unité agricole (ha)*])),"!","-"))</f>
        <v>!</v>
      </c>
      <c r="J384" s="165" t="str">
        <f ca="1">IFERROR(CONCATENATE(VLOOKUP(A384,GM_Table,12,FALSE)," ",(VLOOKUP(A384,GM_Table,13,FALSE))),"")</f>
        <v/>
      </c>
    </row>
    <row r="385" spans="1:10" ht="15" x14ac:dyDescent="0.2">
      <c r="A385" s="155" t="s">
        <v>1764</v>
      </c>
      <c r="B385" s="155" t="s">
        <v>1764</v>
      </c>
      <c r="C385" s="275">
        <v>4</v>
      </c>
      <c r="D385" s="194">
        <v>7.2770999999999999</v>
      </c>
      <c r="E385" s="192">
        <v>-7.2674000000000003</v>
      </c>
      <c r="F385" s="164" t="b">
        <f>IF(ISBLANK(FarmUnit[[#This Row],[1. Identifiant interne d’exploitation agricole*]]),"",IF(ISERROR(MATCH(FarmUnit[[#This Row],[1. Identifiant interne d’exploitation agricole*]],GroupMember[1. Identifiant interne d’exploitation agricole*],0)),FALSE,TRUE))</f>
        <v>1</v>
      </c>
      <c r="G385" s="203">
        <f t="shared" si="13"/>
        <v>7.2770999999999999</v>
      </c>
      <c r="H385" s="203">
        <f t="shared" si="14"/>
        <v>-7.2674000000000003</v>
      </c>
      <c r="I385" s="204" t="str">
        <f t="array" ref="I385">IF(ISBLANK(C385),"",IF(C385=MAX(IF(FarmUnit[1. Identifiant interne d’exploitation agricole*]=A385,FarmUnit[3. Superficie de l’unité agricole (ha)*])),"!","-"))</f>
        <v>!</v>
      </c>
      <c r="J385" s="165" t="str">
        <f ca="1">IFERROR(CONCATENATE(VLOOKUP(A385,GM_Table,12,FALSE)," ",(VLOOKUP(A385,GM_Table,13,FALSE))),"")</f>
        <v/>
      </c>
    </row>
    <row r="386" spans="1:10" ht="15" x14ac:dyDescent="0.2">
      <c r="A386" s="155" t="s">
        <v>1766</v>
      </c>
      <c r="B386" s="155" t="s">
        <v>1766</v>
      </c>
      <c r="C386" s="275">
        <v>4</v>
      </c>
      <c r="D386" s="194">
        <v>7.2773000000000003</v>
      </c>
      <c r="E386" s="192">
        <v>-7.2849000000000004</v>
      </c>
      <c r="F386" s="164" t="b">
        <f>IF(ISBLANK(FarmUnit[[#This Row],[1. Identifiant interne d’exploitation agricole*]]),"",IF(ISERROR(MATCH(FarmUnit[[#This Row],[1. Identifiant interne d’exploitation agricole*]],GroupMember[1. Identifiant interne d’exploitation agricole*],0)),FALSE,TRUE))</f>
        <v>1</v>
      </c>
      <c r="G386" s="203">
        <f t="shared" si="13"/>
        <v>7.2773000000000003</v>
      </c>
      <c r="H386" s="203">
        <f t="shared" si="14"/>
        <v>-7.2849000000000004</v>
      </c>
      <c r="I386" s="204" t="str">
        <f t="array" ref="I386">IF(ISBLANK(C386),"",IF(C386=MAX(IF(FarmUnit[1. Identifiant interne d’exploitation agricole*]=A386,FarmUnit[3. Superficie de l’unité agricole (ha)*])),"!","-"))</f>
        <v>!</v>
      </c>
      <c r="J386" s="165" t="str">
        <f ca="1">IFERROR(CONCATENATE(VLOOKUP(A386,GM_Table,12,FALSE)," ",(VLOOKUP(A386,GM_Table,13,FALSE))),"")</f>
        <v/>
      </c>
    </row>
    <row r="387" spans="1:10" ht="15" x14ac:dyDescent="0.2">
      <c r="A387" s="155" t="s">
        <v>1768</v>
      </c>
      <c r="B387" s="155" t="s">
        <v>1768</v>
      </c>
      <c r="C387" s="275">
        <v>3</v>
      </c>
      <c r="D387" s="194">
        <v>7.2950929999999996</v>
      </c>
      <c r="E387" s="192">
        <v>-7.3006359999999999</v>
      </c>
      <c r="F387" s="164" t="b">
        <f>IF(ISBLANK(FarmUnit[[#This Row],[1. Identifiant interne d’exploitation agricole*]]),"",IF(ISERROR(MATCH(FarmUnit[[#This Row],[1. Identifiant interne d’exploitation agricole*]],GroupMember[1. Identifiant interne d’exploitation agricole*],0)),FALSE,TRUE))</f>
        <v>1</v>
      </c>
      <c r="G387" s="203">
        <f t="shared" si="13"/>
        <v>7.2950929999999996</v>
      </c>
      <c r="H387" s="203">
        <f t="shared" si="14"/>
        <v>-7.3006359999999999</v>
      </c>
      <c r="I387" s="204" t="str">
        <f t="array" ref="I387">IF(ISBLANK(C387),"",IF(C387=MAX(IF(FarmUnit[1. Identifiant interne d’exploitation agricole*]=A387,FarmUnit[3. Superficie de l’unité agricole (ha)*])),"!","-"))</f>
        <v>!</v>
      </c>
      <c r="J387" s="165" t="str">
        <f ca="1">IFERROR(CONCATENATE(VLOOKUP(A387,GM_Table,12,FALSE)," ",(VLOOKUP(A387,GM_Table,13,FALSE))),"")</f>
        <v/>
      </c>
    </row>
    <row r="388" spans="1:10" ht="15" x14ac:dyDescent="0.2">
      <c r="A388" s="155" t="s">
        <v>1770</v>
      </c>
      <c r="B388" s="155" t="s">
        <v>1770</v>
      </c>
      <c r="C388" s="275">
        <v>3.14</v>
      </c>
      <c r="D388" s="192">
        <v>7.2733999999999996</v>
      </c>
      <c r="E388" s="192">
        <v>-7.2808999999999999</v>
      </c>
      <c r="F388" s="164" t="b">
        <f>IF(ISBLANK(FarmUnit[[#This Row],[1. Identifiant interne d’exploitation agricole*]]),"",IF(ISERROR(MATCH(FarmUnit[[#This Row],[1. Identifiant interne d’exploitation agricole*]],GroupMember[1. Identifiant interne d’exploitation agricole*],0)),FALSE,TRUE))</f>
        <v>1</v>
      </c>
      <c r="G388" s="203">
        <f t="shared" si="13"/>
        <v>7.2733999999999996</v>
      </c>
      <c r="H388" s="203">
        <f t="shared" si="14"/>
        <v>-7.2808999999999999</v>
      </c>
      <c r="I388" s="204" t="str">
        <f t="array" ref="I388">IF(ISBLANK(C388),"",IF(C388=MAX(IF(FarmUnit[1. Identifiant interne d’exploitation agricole*]=A388,FarmUnit[3. Superficie de l’unité agricole (ha)*])),"!","-"))</f>
        <v>!</v>
      </c>
      <c r="J388" s="165" t="str">
        <f ca="1">IFERROR(CONCATENATE(VLOOKUP(A388,GM_Table,12,FALSE)," ",(VLOOKUP(A388,GM_Table,13,FALSE))),"")</f>
        <v/>
      </c>
    </row>
    <row r="389" spans="1:10" ht="15" x14ac:dyDescent="0.2">
      <c r="A389" s="155" t="s">
        <v>1772</v>
      </c>
      <c r="B389" s="155" t="s">
        <v>1772</v>
      </c>
      <c r="C389" s="275">
        <v>3</v>
      </c>
      <c r="D389" s="192">
        <v>7.2838000000000003</v>
      </c>
      <c r="E389" s="192">
        <v>-7.2887000000000004</v>
      </c>
      <c r="F389" s="164" t="b">
        <f>IF(ISBLANK(FarmUnit[[#This Row],[1. Identifiant interne d’exploitation agricole*]]),"",IF(ISERROR(MATCH(FarmUnit[[#This Row],[1. Identifiant interne d’exploitation agricole*]],GroupMember[1. Identifiant interne d’exploitation agricole*],0)),FALSE,TRUE))</f>
        <v>1</v>
      </c>
      <c r="G389" s="203">
        <f t="shared" si="13"/>
        <v>7.2838000000000003</v>
      </c>
      <c r="H389" s="203">
        <f t="shared" si="14"/>
        <v>-7.2887000000000004</v>
      </c>
      <c r="I389" s="204" t="str">
        <f t="array" ref="I389">IF(ISBLANK(C389),"",IF(C389=MAX(IF(FarmUnit[1. Identifiant interne d’exploitation agricole*]=A389,FarmUnit[3. Superficie de l’unité agricole (ha)*])),"!","-"))</f>
        <v>!</v>
      </c>
      <c r="J389" s="165" t="str">
        <f ca="1">IFERROR(CONCATENATE(VLOOKUP(A389,GM_Table,12,FALSE)," ",(VLOOKUP(A389,GM_Table,13,FALSE))),"")</f>
        <v/>
      </c>
    </row>
    <row r="390" spans="1:10" ht="15" x14ac:dyDescent="0.2">
      <c r="A390" s="155" t="s">
        <v>1774</v>
      </c>
      <c r="B390" s="155" t="s">
        <v>1774</v>
      </c>
      <c r="C390" s="275">
        <v>3</v>
      </c>
      <c r="D390" s="192">
        <v>7.2840999999999996</v>
      </c>
      <c r="E390" s="192">
        <v>-7.2882999999999996</v>
      </c>
      <c r="F390" s="164" t="b">
        <f>IF(ISBLANK(FarmUnit[[#This Row],[1. Identifiant interne d’exploitation agricole*]]),"",IF(ISERROR(MATCH(FarmUnit[[#This Row],[1. Identifiant interne d’exploitation agricole*]],GroupMember[1. Identifiant interne d’exploitation agricole*],0)),FALSE,TRUE))</f>
        <v>1</v>
      </c>
      <c r="G390" s="203">
        <f t="shared" si="13"/>
        <v>7.2840999999999996</v>
      </c>
      <c r="H390" s="203">
        <f t="shared" si="14"/>
        <v>-7.2882999999999996</v>
      </c>
      <c r="I390" s="204" t="str">
        <f t="array" ref="I390">IF(ISBLANK(C390),"",IF(C390=MAX(IF(FarmUnit[1. Identifiant interne d’exploitation agricole*]=A390,FarmUnit[3. Superficie de l’unité agricole (ha)*])),"!","-"))</f>
        <v>!</v>
      </c>
      <c r="J390" s="165" t="str">
        <f ca="1">IFERROR(CONCATENATE(VLOOKUP(A390,GM_Table,12,FALSE)," ",(VLOOKUP(A390,GM_Table,13,FALSE))),"")</f>
        <v/>
      </c>
    </row>
    <row r="391" spans="1:10" ht="15" x14ac:dyDescent="0.2">
      <c r="A391" s="155" t="s">
        <v>1776</v>
      </c>
      <c r="B391" s="155" t="s">
        <v>1776</v>
      </c>
      <c r="C391" s="275">
        <v>2</v>
      </c>
      <c r="D391" s="192">
        <v>7.2750789999999999</v>
      </c>
      <c r="E391" s="192">
        <v>-7.2814290000000002</v>
      </c>
      <c r="F391" s="164" t="b">
        <f>IF(ISBLANK(FarmUnit[[#This Row],[1. Identifiant interne d’exploitation agricole*]]),"",IF(ISERROR(MATCH(FarmUnit[[#This Row],[1. Identifiant interne d’exploitation agricole*]],GroupMember[1. Identifiant interne d’exploitation agricole*],0)),FALSE,TRUE))</f>
        <v>1</v>
      </c>
      <c r="G391" s="203">
        <f t="shared" si="13"/>
        <v>7.2750789999999999</v>
      </c>
      <c r="H391" s="203">
        <f t="shared" si="14"/>
        <v>-7.2814290000000002</v>
      </c>
      <c r="I391" s="204" t="str">
        <f t="array" ref="I391">IF(ISBLANK(C391),"",IF(C391=MAX(IF(FarmUnit[1. Identifiant interne d’exploitation agricole*]=A391,FarmUnit[3. Superficie de l’unité agricole (ha)*])),"!","-"))</f>
        <v>!</v>
      </c>
      <c r="J391" s="165" t="str">
        <f ca="1">IFERROR(CONCATENATE(VLOOKUP(A391,GM_Table,12,FALSE)," ",(VLOOKUP(A391,GM_Table,13,FALSE))),"")</f>
        <v/>
      </c>
    </row>
    <row r="392" spans="1:10" ht="15" x14ac:dyDescent="0.2">
      <c r="A392" s="155" t="s">
        <v>1779</v>
      </c>
      <c r="B392" s="155" t="s">
        <v>1779</v>
      </c>
      <c r="C392" s="275">
        <v>3</v>
      </c>
      <c r="D392" s="192">
        <v>7.3071999999999999</v>
      </c>
      <c r="E392" s="192">
        <v>-7.2858000000000001</v>
      </c>
      <c r="F392" s="164" t="b">
        <f>IF(ISBLANK(FarmUnit[[#This Row],[1. Identifiant interne d’exploitation agricole*]]),"",IF(ISERROR(MATCH(FarmUnit[[#This Row],[1. Identifiant interne d’exploitation agricole*]],GroupMember[1. Identifiant interne d’exploitation agricole*],0)),FALSE,TRUE))</f>
        <v>1</v>
      </c>
      <c r="G392" s="203">
        <f t="shared" si="13"/>
        <v>7.3071999999999999</v>
      </c>
      <c r="H392" s="203">
        <f t="shared" si="14"/>
        <v>-7.2858000000000001</v>
      </c>
      <c r="I392" s="204" t="str">
        <f t="array" ref="I392">IF(ISBLANK(C392),"",IF(C392=MAX(IF(FarmUnit[1. Identifiant interne d’exploitation agricole*]=A392,FarmUnit[3. Superficie de l’unité agricole (ha)*])),"!","-"))</f>
        <v>!</v>
      </c>
      <c r="J392" s="165" t="str">
        <f ca="1">IFERROR(CONCATENATE(VLOOKUP(A392,GM_Table,12,FALSE)," ",(VLOOKUP(A392,GM_Table,13,FALSE))),"")</f>
        <v/>
      </c>
    </row>
    <row r="393" spans="1:10" ht="15" x14ac:dyDescent="0.2">
      <c r="A393" s="155" t="s">
        <v>1781</v>
      </c>
      <c r="B393" s="155" t="s">
        <v>1781</v>
      </c>
      <c r="C393" s="275">
        <v>5</v>
      </c>
      <c r="D393" s="192">
        <v>7.2857000000000003</v>
      </c>
      <c r="E393" s="192">
        <v>-7.3395999999999999</v>
      </c>
      <c r="F393" s="164" t="b">
        <f>IF(ISBLANK(FarmUnit[[#This Row],[1. Identifiant interne d’exploitation agricole*]]),"",IF(ISERROR(MATCH(FarmUnit[[#This Row],[1. Identifiant interne d’exploitation agricole*]],GroupMember[1. Identifiant interne d’exploitation agricole*],0)),FALSE,TRUE))</f>
        <v>1</v>
      </c>
      <c r="G393" s="203">
        <f t="shared" si="13"/>
        <v>7.2857000000000003</v>
      </c>
      <c r="H393" s="203">
        <f t="shared" si="14"/>
        <v>-7.3395999999999999</v>
      </c>
      <c r="I393" s="204" t="str">
        <f t="array" ref="I393">IF(ISBLANK(C393),"",IF(C393=MAX(IF(FarmUnit[1. Identifiant interne d’exploitation agricole*]=A393,FarmUnit[3. Superficie de l’unité agricole (ha)*])),"!","-"))</f>
        <v>!</v>
      </c>
      <c r="J393" s="165" t="str">
        <f ca="1">IFERROR(CONCATENATE(VLOOKUP(A393,GM_Table,12,FALSE)," ",(VLOOKUP(A393,GM_Table,13,FALSE))),"")</f>
        <v/>
      </c>
    </row>
    <row r="394" spans="1:10" ht="15" x14ac:dyDescent="0.2">
      <c r="A394" s="155" t="s">
        <v>1784</v>
      </c>
      <c r="B394" s="155" t="s">
        <v>1784</v>
      </c>
      <c r="C394" s="275">
        <v>5</v>
      </c>
      <c r="D394" s="192">
        <v>7.2988</v>
      </c>
      <c r="E394" s="192">
        <v>-7.2968000000000002</v>
      </c>
      <c r="F394" s="164" t="b">
        <f>IF(ISBLANK(FarmUnit[[#This Row],[1. Identifiant interne d’exploitation agricole*]]),"",IF(ISERROR(MATCH(FarmUnit[[#This Row],[1. Identifiant interne d’exploitation agricole*]],GroupMember[1. Identifiant interne d’exploitation agricole*],0)),FALSE,TRUE))</f>
        <v>1</v>
      </c>
      <c r="G394" s="203">
        <f t="shared" si="13"/>
        <v>7.2988</v>
      </c>
      <c r="H394" s="203">
        <f t="shared" si="14"/>
        <v>-7.2968000000000002</v>
      </c>
      <c r="I394" s="204" t="str">
        <f t="array" ref="I394">IF(ISBLANK(C394),"",IF(C394=MAX(IF(FarmUnit[1. Identifiant interne d’exploitation agricole*]=A394,FarmUnit[3. Superficie de l’unité agricole (ha)*])),"!","-"))</f>
        <v>!</v>
      </c>
      <c r="J394" s="165" t="str">
        <f ca="1">IFERROR(CONCATENATE(VLOOKUP(A394,GM_Table,12,FALSE)," ",(VLOOKUP(A394,GM_Table,13,FALSE))),"")</f>
        <v/>
      </c>
    </row>
    <row r="395" spans="1:10" ht="15" x14ac:dyDescent="0.2">
      <c r="A395" s="155" t="s">
        <v>1787</v>
      </c>
      <c r="B395" s="155" t="s">
        <v>1787</v>
      </c>
      <c r="C395" s="275">
        <v>3</v>
      </c>
      <c r="D395" s="192">
        <v>7.2831999999999999</v>
      </c>
      <c r="E395" s="192">
        <v>-7.3346999999999998</v>
      </c>
      <c r="F395" s="164" t="b">
        <f>IF(ISBLANK(FarmUnit[[#This Row],[1. Identifiant interne d’exploitation agricole*]]),"",IF(ISERROR(MATCH(FarmUnit[[#This Row],[1. Identifiant interne d’exploitation agricole*]],GroupMember[1. Identifiant interne d’exploitation agricole*],0)),FALSE,TRUE))</f>
        <v>1</v>
      </c>
      <c r="G395" s="203">
        <f t="shared" si="13"/>
        <v>7.2831999999999999</v>
      </c>
      <c r="H395" s="203">
        <f t="shared" si="14"/>
        <v>-7.3346999999999998</v>
      </c>
      <c r="I395" s="204" t="str">
        <f t="array" ref="I395">IF(ISBLANK(C395),"",IF(C395=MAX(IF(FarmUnit[1. Identifiant interne d’exploitation agricole*]=A395,FarmUnit[3. Superficie de l’unité agricole (ha)*])),"!","-"))</f>
        <v>!</v>
      </c>
      <c r="J395" s="165" t="str">
        <f ca="1">IFERROR(CONCATENATE(VLOOKUP(A395,GM_Table,12,FALSE)," ",(VLOOKUP(A395,GM_Table,13,FALSE))),"")</f>
        <v/>
      </c>
    </row>
    <row r="396" spans="1:10" ht="15" x14ac:dyDescent="0.2">
      <c r="A396" s="155" t="s">
        <v>1790</v>
      </c>
      <c r="B396" s="155" t="s">
        <v>1790</v>
      </c>
      <c r="C396" s="275">
        <v>4</v>
      </c>
      <c r="D396" s="192">
        <v>7.2831999999999999</v>
      </c>
      <c r="E396" s="192">
        <v>-7.3358999999999996</v>
      </c>
      <c r="F396" s="164" t="b">
        <f>IF(ISBLANK(FarmUnit[[#This Row],[1. Identifiant interne d’exploitation agricole*]]),"",IF(ISERROR(MATCH(FarmUnit[[#This Row],[1. Identifiant interne d’exploitation agricole*]],GroupMember[1. Identifiant interne d’exploitation agricole*],0)),FALSE,TRUE))</f>
        <v>1</v>
      </c>
      <c r="G396" s="203">
        <f t="shared" si="13"/>
        <v>7.2831999999999999</v>
      </c>
      <c r="H396" s="203">
        <f t="shared" si="14"/>
        <v>-7.3358999999999996</v>
      </c>
      <c r="I396" s="204" t="str">
        <f t="array" ref="I396">IF(ISBLANK(C396),"",IF(C396=MAX(IF(FarmUnit[1. Identifiant interne d’exploitation agricole*]=A396,FarmUnit[3. Superficie de l’unité agricole (ha)*])),"!","-"))</f>
        <v>!</v>
      </c>
      <c r="J396" s="165" t="str">
        <f ca="1">IFERROR(CONCATENATE(VLOOKUP(A396,GM_Table,12,FALSE)," ",(VLOOKUP(A396,GM_Table,13,FALSE))),"")</f>
        <v/>
      </c>
    </row>
    <row r="397" spans="1:10" ht="15" x14ac:dyDescent="0.2">
      <c r="A397" s="155" t="s">
        <v>1793</v>
      </c>
      <c r="B397" s="155" t="s">
        <v>1793</v>
      </c>
      <c r="C397" s="275">
        <v>3</v>
      </c>
      <c r="D397" s="192">
        <v>7.2922000000000002</v>
      </c>
      <c r="E397" s="192">
        <v>-7.2934000000000001</v>
      </c>
      <c r="F397" s="164" t="b">
        <f>IF(ISBLANK(FarmUnit[[#This Row],[1. Identifiant interne d’exploitation agricole*]]),"",IF(ISERROR(MATCH(FarmUnit[[#This Row],[1. Identifiant interne d’exploitation agricole*]],GroupMember[1. Identifiant interne d’exploitation agricole*],0)),FALSE,TRUE))</f>
        <v>1</v>
      </c>
      <c r="G397" s="203">
        <f t="shared" si="13"/>
        <v>7.2922000000000002</v>
      </c>
      <c r="H397" s="203">
        <f t="shared" si="14"/>
        <v>-7.2934000000000001</v>
      </c>
      <c r="I397" s="204" t="str">
        <f t="array" ref="I397">IF(ISBLANK(C397),"",IF(C397=MAX(IF(FarmUnit[1. Identifiant interne d’exploitation agricole*]=A397,FarmUnit[3. Superficie de l’unité agricole (ha)*])),"!","-"))</f>
        <v>!</v>
      </c>
      <c r="J397" s="165" t="str">
        <f ca="1">IFERROR(CONCATENATE(VLOOKUP(A397,GM_Table,12,FALSE)," ",(VLOOKUP(A397,GM_Table,13,FALSE))),"")</f>
        <v/>
      </c>
    </row>
    <row r="398" spans="1:10" ht="15" x14ac:dyDescent="0.2">
      <c r="A398" s="155" t="s">
        <v>1795</v>
      </c>
      <c r="B398" s="155" t="s">
        <v>1795</v>
      </c>
      <c r="C398" s="275">
        <v>3</v>
      </c>
      <c r="D398" s="192">
        <v>7.2472000000000003</v>
      </c>
      <c r="E398" s="192">
        <v>-7.2778</v>
      </c>
      <c r="F398" s="164" t="b">
        <f>IF(ISBLANK(FarmUnit[[#This Row],[1. Identifiant interne d’exploitation agricole*]]),"",IF(ISERROR(MATCH(FarmUnit[[#This Row],[1. Identifiant interne d’exploitation agricole*]],GroupMember[1. Identifiant interne d’exploitation agricole*],0)),FALSE,TRUE))</f>
        <v>1</v>
      </c>
      <c r="G398" s="203">
        <f t="shared" si="13"/>
        <v>7.2472000000000003</v>
      </c>
      <c r="H398" s="203">
        <f t="shared" si="14"/>
        <v>-7.2778</v>
      </c>
      <c r="I398" s="204" t="str">
        <f t="array" ref="I398">IF(ISBLANK(C398),"",IF(C398=MAX(IF(FarmUnit[1. Identifiant interne d’exploitation agricole*]=A398,FarmUnit[3. Superficie de l’unité agricole (ha)*])),"!","-"))</f>
        <v>!</v>
      </c>
      <c r="J398" s="165" t="str">
        <f ca="1">IFERROR(CONCATENATE(VLOOKUP(A398,GM_Table,12,FALSE)," ",(VLOOKUP(A398,GM_Table,13,FALSE))),"")</f>
        <v/>
      </c>
    </row>
    <row r="399" spans="1:10" ht="15" x14ac:dyDescent="0.2">
      <c r="A399" s="155" t="s">
        <v>1798</v>
      </c>
      <c r="B399" s="155" t="s">
        <v>1798</v>
      </c>
      <c r="C399" s="275">
        <v>2.08</v>
      </c>
      <c r="D399" s="192">
        <v>7.2462999999999997</v>
      </c>
      <c r="E399" s="192">
        <v>-7.7763999999999998</v>
      </c>
      <c r="F399" s="164" t="b">
        <f>IF(ISBLANK(FarmUnit[[#This Row],[1. Identifiant interne d’exploitation agricole*]]),"",IF(ISERROR(MATCH(FarmUnit[[#This Row],[1. Identifiant interne d’exploitation agricole*]],GroupMember[1. Identifiant interne d’exploitation agricole*],0)),FALSE,TRUE))</f>
        <v>1</v>
      </c>
      <c r="G399" s="203">
        <f t="shared" si="13"/>
        <v>7.2462999999999997</v>
      </c>
      <c r="H399" s="203">
        <f t="shared" si="14"/>
        <v>-7.7763999999999998</v>
      </c>
      <c r="I399" s="204" t="str">
        <f t="array" ref="I399">IF(ISBLANK(C399),"",IF(C399=MAX(IF(FarmUnit[1. Identifiant interne d’exploitation agricole*]=A399,FarmUnit[3. Superficie de l’unité agricole (ha)*])),"!","-"))</f>
        <v>!</v>
      </c>
      <c r="J399" s="165" t="str">
        <f ca="1">IFERROR(CONCATENATE(VLOOKUP(A399,GM_Table,12,FALSE)," ",(VLOOKUP(A399,GM_Table,13,FALSE))),"")</f>
        <v/>
      </c>
    </row>
    <row r="400" spans="1:10" ht="15" x14ac:dyDescent="0.2">
      <c r="A400" s="155" t="s">
        <v>1800</v>
      </c>
      <c r="B400" s="155" t="s">
        <v>1800</v>
      </c>
      <c r="C400" s="275">
        <v>4.63</v>
      </c>
      <c r="D400" s="192">
        <v>7.2488000000000001</v>
      </c>
      <c r="E400" s="192">
        <v>-7.2793000000000001</v>
      </c>
      <c r="F400" s="164" t="b">
        <f>IF(ISBLANK(FarmUnit[[#This Row],[1. Identifiant interne d’exploitation agricole*]]),"",IF(ISERROR(MATCH(FarmUnit[[#This Row],[1. Identifiant interne d’exploitation agricole*]],GroupMember[1. Identifiant interne d’exploitation agricole*],0)),FALSE,TRUE))</f>
        <v>1</v>
      </c>
      <c r="G400" s="203">
        <f t="shared" si="13"/>
        <v>7.2488000000000001</v>
      </c>
      <c r="H400" s="203">
        <f t="shared" si="14"/>
        <v>-7.2793000000000001</v>
      </c>
      <c r="I400" s="204" t="str">
        <f t="array" ref="I400">IF(ISBLANK(C400),"",IF(C400=MAX(IF(FarmUnit[1. Identifiant interne d’exploitation agricole*]=A400,FarmUnit[3. Superficie de l’unité agricole (ha)*])),"!","-"))</f>
        <v>!</v>
      </c>
      <c r="J400" s="165" t="str">
        <f ca="1">IFERROR(CONCATENATE(VLOOKUP(A400,GM_Table,12,FALSE)," ",(VLOOKUP(A400,GM_Table,13,FALSE))),"")</f>
        <v/>
      </c>
    </row>
    <row r="401" spans="1:10" ht="15" x14ac:dyDescent="0.2">
      <c r="A401" s="155" t="s">
        <v>1802</v>
      </c>
      <c r="B401" s="155" t="s">
        <v>1802</v>
      </c>
      <c r="C401" s="275">
        <v>6.3</v>
      </c>
      <c r="D401" s="192">
        <v>7.2900859999999996</v>
      </c>
      <c r="E401" s="192">
        <v>-7.2830240000000002</v>
      </c>
      <c r="F401" s="164" t="b">
        <f>IF(ISBLANK(FarmUnit[[#This Row],[1. Identifiant interne d’exploitation agricole*]]),"",IF(ISERROR(MATCH(FarmUnit[[#This Row],[1. Identifiant interne d’exploitation agricole*]],GroupMember[1. Identifiant interne d’exploitation agricole*],0)),FALSE,TRUE))</f>
        <v>1</v>
      </c>
      <c r="G401" s="203">
        <f t="shared" si="13"/>
        <v>7.2900859999999996</v>
      </c>
      <c r="H401" s="203">
        <f t="shared" si="14"/>
        <v>-7.2830240000000002</v>
      </c>
      <c r="I401" s="204" t="str">
        <f t="array" ref="I401">IF(ISBLANK(C401),"",IF(C401=MAX(IF(FarmUnit[1. Identifiant interne d’exploitation agricole*]=A401,FarmUnit[3. Superficie de l’unité agricole (ha)*])),"!","-"))</f>
        <v>!</v>
      </c>
      <c r="J401" s="165" t="str">
        <f ca="1">IFERROR(CONCATENATE(VLOOKUP(A401,GM_Table,12,FALSE)," ",(VLOOKUP(A401,GM_Table,13,FALSE))),"")</f>
        <v/>
      </c>
    </row>
    <row r="402" spans="1:10" ht="15" x14ac:dyDescent="0.2">
      <c r="A402" s="155" t="s">
        <v>1804</v>
      </c>
      <c r="B402" s="155" t="s">
        <v>1804</v>
      </c>
      <c r="C402" s="275">
        <v>3</v>
      </c>
      <c r="D402" s="192">
        <v>7.2455999999999996</v>
      </c>
      <c r="E402" s="192">
        <v>-7.2782999999999998</v>
      </c>
      <c r="F402" s="164" t="b">
        <f>IF(ISBLANK(FarmUnit[[#This Row],[1. Identifiant interne d’exploitation agricole*]]),"",IF(ISERROR(MATCH(FarmUnit[[#This Row],[1. Identifiant interne d’exploitation agricole*]],GroupMember[1. Identifiant interne d’exploitation agricole*],0)),FALSE,TRUE))</f>
        <v>1</v>
      </c>
      <c r="G402" s="203">
        <f t="shared" si="13"/>
        <v>7.2455999999999996</v>
      </c>
      <c r="H402" s="203">
        <f t="shared" si="14"/>
        <v>-7.2782999999999998</v>
      </c>
      <c r="I402" s="204" t="str">
        <f t="array" ref="I402">IF(ISBLANK(C402),"",IF(C402=MAX(IF(FarmUnit[1. Identifiant interne d’exploitation agricole*]=A402,FarmUnit[3. Superficie de l’unité agricole (ha)*])),"!","-"))</f>
        <v>!</v>
      </c>
      <c r="J402" s="165" t="str">
        <f ca="1">IFERROR(CONCATENATE(VLOOKUP(A402,GM_Table,12,FALSE)," ",(VLOOKUP(A402,GM_Table,13,FALSE))),"")</f>
        <v/>
      </c>
    </row>
    <row r="403" spans="1:10" ht="15" x14ac:dyDescent="0.2">
      <c r="A403" s="155" t="s">
        <v>1806</v>
      </c>
      <c r="B403" s="155" t="s">
        <v>1806</v>
      </c>
      <c r="C403" s="275">
        <v>4</v>
      </c>
      <c r="D403" s="192">
        <v>7.3005000000000004</v>
      </c>
      <c r="E403" s="192">
        <v>-7.2938000000000001</v>
      </c>
      <c r="F403" s="164" t="b">
        <f>IF(ISBLANK(FarmUnit[[#This Row],[1. Identifiant interne d’exploitation agricole*]]),"",IF(ISERROR(MATCH(FarmUnit[[#This Row],[1. Identifiant interne d’exploitation agricole*]],GroupMember[1. Identifiant interne d’exploitation agricole*],0)),FALSE,TRUE))</f>
        <v>1</v>
      </c>
      <c r="G403" s="203">
        <f t="shared" si="13"/>
        <v>7.3005000000000004</v>
      </c>
      <c r="H403" s="203">
        <f t="shared" si="14"/>
        <v>-7.2938000000000001</v>
      </c>
      <c r="I403" s="204" t="str">
        <f t="array" ref="I403">IF(ISBLANK(C403),"",IF(C403=MAX(IF(FarmUnit[1. Identifiant interne d’exploitation agricole*]=A403,FarmUnit[3. Superficie de l’unité agricole (ha)*])),"!","-"))</f>
        <v>!</v>
      </c>
      <c r="J403" s="165" t="str">
        <f ca="1">IFERROR(CONCATENATE(VLOOKUP(A403,GM_Table,12,FALSE)," ",(VLOOKUP(A403,GM_Table,13,FALSE))),"")</f>
        <v/>
      </c>
    </row>
    <row r="404" spans="1:10" ht="15" x14ac:dyDescent="0.2">
      <c r="A404" s="155" t="s">
        <v>1809</v>
      </c>
      <c r="B404" s="155" t="s">
        <v>1809</v>
      </c>
      <c r="C404" s="275">
        <v>6</v>
      </c>
      <c r="D404" s="192">
        <v>7.2778999999999998</v>
      </c>
      <c r="E404" s="192">
        <v>-7.2861000000000002</v>
      </c>
      <c r="F404" s="164" t="b">
        <f>IF(ISBLANK(FarmUnit[[#This Row],[1. Identifiant interne d’exploitation agricole*]]),"",IF(ISERROR(MATCH(FarmUnit[[#This Row],[1. Identifiant interne d’exploitation agricole*]],GroupMember[1. Identifiant interne d’exploitation agricole*],0)),FALSE,TRUE))</f>
        <v>1</v>
      </c>
      <c r="G404" s="203">
        <f t="shared" si="13"/>
        <v>7.2778999999999998</v>
      </c>
      <c r="H404" s="203">
        <f t="shared" si="14"/>
        <v>-7.2861000000000002</v>
      </c>
      <c r="I404" s="204" t="str">
        <f t="array" ref="I404">IF(ISBLANK(C404),"",IF(C404=MAX(IF(FarmUnit[1. Identifiant interne d’exploitation agricole*]=A404,FarmUnit[3. Superficie de l’unité agricole (ha)*])),"!","-"))</f>
        <v>!</v>
      </c>
      <c r="J404" s="165" t="str">
        <f ca="1">IFERROR(CONCATENATE(VLOOKUP(A404,GM_Table,12,FALSE)," ",(VLOOKUP(A404,GM_Table,13,FALSE))),"")</f>
        <v/>
      </c>
    </row>
    <row r="405" spans="1:10" ht="15" x14ac:dyDescent="0.2">
      <c r="A405" s="155" t="s">
        <v>1811</v>
      </c>
      <c r="B405" s="155" t="s">
        <v>1811</v>
      </c>
      <c r="C405" s="275">
        <v>3.11</v>
      </c>
      <c r="D405" s="192">
        <v>7.2687999999999997</v>
      </c>
      <c r="E405" s="192">
        <v>-7.3162000000000003</v>
      </c>
      <c r="F405" s="164" t="b">
        <f>IF(ISBLANK(FarmUnit[[#This Row],[1. Identifiant interne d’exploitation agricole*]]),"",IF(ISERROR(MATCH(FarmUnit[[#This Row],[1. Identifiant interne d’exploitation agricole*]],GroupMember[1. Identifiant interne d’exploitation agricole*],0)),FALSE,TRUE))</f>
        <v>1</v>
      </c>
      <c r="G405" s="203">
        <f t="shared" si="13"/>
        <v>7.2687999999999997</v>
      </c>
      <c r="H405" s="203">
        <f t="shared" si="14"/>
        <v>-7.3162000000000003</v>
      </c>
      <c r="I405" s="204" t="str">
        <f t="array" ref="I405">IF(ISBLANK(C405),"",IF(C405=MAX(IF(FarmUnit[1. Identifiant interne d’exploitation agricole*]=A405,FarmUnit[3. Superficie de l’unité agricole (ha)*])),"!","-"))</f>
        <v>!</v>
      </c>
      <c r="J405" s="165" t="str">
        <f ca="1">IFERROR(CONCATENATE(VLOOKUP(A405,GM_Table,12,FALSE)," ",(VLOOKUP(A405,GM_Table,13,FALSE))),"")</f>
        <v/>
      </c>
    </row>
    <row r="406" spans="1:10" ht="15" x14ac:dyDescent="0.2">
      <c r="A406" s="155" t="s">
        <v>1813</v>
      </c>
      <c r="B406" s="155" t="s">
        <v>1813</v>
      </c>
      <c r="C406" s="275">
        <v>3</v>
      </c>
      <c r="D406" s="192">
        <v>7.2756999999999996</v>
      </c>
      <c r="E406" s="192">
        <v>-7.3521999999999998</v>
      </c>
      <c r="F406" s="164" t="b">
        <f>IF(ISBLANK(FarmUnit[[#This Row],[1. Identifiant interne d’exploitation agricole*]]),"",IF(ISERROR(MATCH(FarmUnit[[#This Row],[1. Identifiant interne d’exploitation agricole*]],GroupMember[1. Identifiant interne d’exploitation agricole*],0)),FALSE,TRUE))</f>
        <v>1</v>
      </c>
      <c r="G406" s="203">
        <f t="shared" si="13"/>
        <v>7.2756999999999996</v>
      </c>
      <c r="H406" s="203">
        <f t="shared" si="14"/>
        <v>-7.3521999999999998</v>
      </c>
      <c r="I406" s="204" t="str">
        <f t="array" ref="I406">IF(ISBLANK(C406),"",IF(C406=MAX(IF(FarmUnit[1. Identifiant interne d’exploitation agricole*]=A406,FarmUnit[3. Superficie de l’unité agricole (ha)*])),"!","-"))</f>
        <v>!</v>
      </c>
      <c r="J406" s="165" t="str">
        <f ca="1">IFERROR(CONCATENATE(VLOOKUP(A406,GM_Table,12,FALSE)," ",(VLOOKUP(A406,GM_Table,13,FALSE))),"")</f>
        <v/>
      </c>
    </row>
    <row r="407" spans="1:10" ht="15" x14ac:dyDescent="0.2">
      <c r="A407" s="155" t="s">
        <v>1816</v>
      </c>
      <c r="B407" s="155" t="s">
        <v>1816</v>
      </c>
      <c r="C407" s="275">
        <v>3.22</v>
      </c>
      <c r="D407" s="192">
        <v>7.2861000000000002</v>
      </c>
      <c r="E407" s="192">
        <v>-7.3305420000000003</v>
      </c>
      <c r="F407" s="164" t="b">
        <f>IF(ISBLANK(FarmUnit[[#This Row],[1. Identifiant interne d’exploitation agricole*]]),"",IF(ISERROR(MATCH(FarmUnit[[#This Row],[1. Identifiant interne d’exploitation agricole*]],GroupMember[1. Identifiant interne d’exploitation agricole*],0)),FALSE,TRUE))</f>
        <v>1</v>
      </c>
      <c r="G407" s="203">
        <f t="shared" si="13"/>
        <v>7.2861000000000002</v>
      </c>
      <c r="H407" s="203">
        <f t="shared" si="14"/>
        <v>-7.3305420000000003</v>
      </c>
      <c r="I407" s="204" t="str">
        <f t="array" ref="I407">IF(ISBLANK(C407),"",IF(C407=MAX(IF(FarmUnit[1. Identifiant interne d’exploitation agricole*]=A407,FarmUnit[3. Superficie de l’unité agricole (ha)*])),"!","-"))</f>
        <v>!</v>
      </c>
      <c r="J407" s="165" t="str">
        <f ca="1">IFERROR(CONCATENATE(VLOOKUP(A407,GM_Table,12,FALSE)," ",(VLOOKUP(A407,GM_Table,13,FALSE))),"")</f>
        <v/>
      </c>
    </row>
    <row r="408" spans="1:10" ht="15" x14ac:dyDescent="0.2">
      <c r="A408" s="155" t="s">
        <v>1819</v>
      </c>
      <c r="B408" s="155" t="s">
        <v>1819</v>
      </c>
      <c r="C408" s="275">
        <v>8</v>
      </c>
      <c r="D408" s="192">
        <v>7.2873000000000001</v>
      </c>
      <c r="E408" s="192">
        <v>-7.3299000000000003</v>
      </c>
      <c r="F408" s="164" t="b">
        <f>IF(ISBLANK(FarmUnit[[#This Row],[1. Identifiant interne d’exploitation agricole*]]),"",IF(ISERROR(MATCH(FarmUnit[[#This Row],[1. Identifiant interne d’exploitation agricole*]],GroupMember[1. Identifiant interne d’exploitation agricole*],0)),FALSE,TRUE))</f>
        <v>1</v>
      </c>
      <c r="G408" s="203">
        <f t="shared" si="13"/>
        <v>7.2873000000000001</v>
      </c>
      <c r="H408" s="203">
        <f t="shared" si="14"/>
        <v>-7.3299000000000003</v>
      </c>
      <c r="I408" s="204" t="str">
        <f t="array" ref="I408">IF(ISBLANK(C408),"",IF(C408=MAX(IF(FarmUnit[1. Identifiant interne d’exploitation agricole*]=A408,FarmUnit[3. Superficie de l’unité agricole (ha)*])),"!","-"))</f>
        <v>!</v>
      </c>
      <c r="J408" s="165" t="str">
        <f ca="1">IFERROR(CONCATENATE(VLOOKUP(A408,GM_Table,12,FALSE)," ",(VLOOKUP(A408,GM_Table,13,FALSE))),"")</f>
        <v/>
      </c>
    </row>
    <row r="409" spans="1:10" ht="15" x14ac:dyDescent="0.2">
      <c r="A409" s="155" t="s">
        <v>1821</v>
      </c>
      <c r="B409" s="155" t="s">
        <v>1821</v>
      </c>
      <c r="C409" s="275">
        <v>3.62</v>
      </c>
      <c r="D409" s="192">
        <v>7.2930999999999999</v>
      </c>
      <c r="E409" s="192">
        <v>-7.2858340000000004</v>
      </c>
      <c r="F409" s="164" t="b">
        <f>IF(ISBLANK(FarmUnit[[#This Row],[1. Identifiant interne d’exploitation agricole*]]),"",IF(ISERROR(MATCH(FarmUnit[[#This Row],[1. Identifiant interne d’exploitation agricole*]],GroupMember[1. Identifiant interne d’exploitation agricole*],0)),FALSE,TRUE))</f>
        <v>1</v>
      </c>
      <c r="G409" s="203">
        <f t="shared" si="13"/>
        <v>7.2930999999999999</v>
      </c>
      <c r="H409" s="203">
        <f t="shared" si="14"/>
        <v>-7.2858340000000004</v>
      </c>
      <c r="I409" s="204" t="str">
        <f t="array" ref="I409">IF(ISBLANK(C409),"",IF(C409=MAX(IF(FarmUnit[1. Identifiant interne d’exploitation agricole*]=A409,FarmUnit[3. Superficie de l’unité agricole (ha)*])),"!","-"))</f>
        <v>!</v>
      </c>
      <c r="J409" s="165" t="str">
        <f ca="1">IFERROR(CONCATENATE(VLOOKUP(A409,GM_Table,12,FALSE)," ",(VLOOKUP(A409,GM_Table,13,FALSE))),"")</f>
        <v/>
      </c>
    </row>
    <row r="410" spans="1:10" ht="15" x14ac:dyDescent="0.2">
      <c r="A410" s="155" t="s">
        <v>1823</v>
      </c>
      <c r="B410" s="155" t="s">
        <v>1823</v>
      </c>
      <c r="C410" s="275">
        <v>2</v>
      </c>
      <c r="D410" s="192">
        <v>7.217371</v>
      </c>
      <c r="E410" s="192">
        <v>-7.2766659999999996</v>
      </c>
      <c r="F410" s="164" t="b">
        <f>IF(ISBLANK(FarmUnit[[#This Row],[1. Identifiant interne d’exploitation agricole*]]),"",IF(ISERROR(MATCH(FarmUnit[[#This Row],[1. Identifiant interne d’exploitation agricole*]],GroupMember[1. Identifiant interne d’exploitation agricole*],0)),FALSE,TRUE))</f>
        <v>1</v>
      </c>
      <c r="G410" s="203">
        <f t="shared" si="13"/>
        <v>7.217371</v>
      </c>
      <c r="H410" s="203">
        <f t="shared" si="14"/>
        <v>-7.2766659999999996</v>
      </c>
      <c r="I410" s="204" t="str">
        <f t="array" ref="I410">IF(ISBLANK(C410),"",IF(C410=MAX(IF(FarmUnit[1. Identifiant interne d’exploitation agricole*]=A410,FarmUnit[3. Superficie de l’unité agricole (ha)*])),"!","-"))</f>
        <v>!</v>
      </c>
      <c r="J410" s="165" t="str">
        <f ca="1">IFERROR(CONCATENATE(VLOOKUP(A410,GM_Table,12,FALSE)," ",(VLOOKUP(A410,GM_Table,13,FALSE))),"")</f>
        <v/>
      </c>
    </row>
    <row r="411" spans="1:10" ht="15" x14ac:dyDescent="0.2">
      <c r="A411" s="155" t="s">
        <v>1826</v>
      </c>
      <c r="B411" s="155" t="s">
        <v>1826</v>
      </c>
      <c r="C411" s="275">
        <v>2.2400000000000002</v>
      </c>
      <c r="D411" s="192">
        <v>7.2777000000000003</v>
      </c>
      <c r="E411" s="192">
        <v>-7.2888999999999999</v>
      </c>
      <c r="F411" s="164" t="b">
        <f>IF(ISBLANK(FarmUnit[[#This Row],[1. Identifiant interne d’exploitation agricole*]]),"",IF(ISERROR(MATCH(FarmUnit[[#This Row],[1. Identifiant interne d’exploitation agricole*]],GroupMember[1. Identifiant interne d’exploitation agricole*],0)),FALSE,TRUE))</f>
        <v>1</v>
      </c>
      <c r="G411" s="203">
        <f t="shared" si="13"/>
        <v>7.2777000000000003</v>
      </c>
      <c r="H411" s="203">
        <f t="shared" si="14"/>
        <v>-7.2888999999999999</v>
      </c>
      <c r="I411" s="204" t="str">
        <f t="array" ref="I411">IF(ISBLANK(C411),"",IF(C411=MAX(IF(FarmUnit[1. Identifiant interne d’exploitation agricole*]=A411,FarmUnit[3. Superficie de l’unité agricole (ha)*])),"!","-"))</f>
        <v>!</v>
      </c>
      <c r="J411" s="165" t="str">
        <f ca="1">IFERROR(CONCATENATE(VLOOKUP(A411,GM_Table,12,FALSE)," ",(VLOOKUP(A411,GM_Table,13,FALSE))),"")</f>
        <v/>
      </c>
    </row>
    <row r="412" spans="1:10" ht="15" x14ac:dyDescent="0.2">
      <c r="A412" s="155" t="s">
        <v>1828</v>
      </c>
      <c r="B412" s="155" t="s">
        <v>1828</v>
      </c>
      <c r="C412" s="275">
        <v>2.93</v>
      </c>
      <c r="D412" s="192">
        <v>7.2294999999999998</v>
      </c>
      <c r="E412" s="192">
        <v>-7.3038999999999996</v>
      </c>
      <c r="F412" s="164" t="b">
        <f>IF(ISBLANK(FarmUnit[[#This Row],[1. Identifiant interne d’exploitation agricole*]]),"",IF(ISERROR(MATCH(FarmUnit[[#This Row],[1. Identifiant interne d’exploitation agricole*]],GroupMember[1. Identifiant interne d’exploitation agricole*],0)),FALSE,TRUE))</f>
        <v>1</v>
      </c>
      <c r="G412" s="203">
        <f t="shared" si="13"/>
        <v>7.2294999999999998</v>
      </c>
      <c r="H412" s="203">
        <f t="shared" si="14"/>
        <v>-7.3038999999999996</v>
      </c>
      <c r="I412" s="204" t="str">
        <f t="array" ref="I412">IF(ISBLANK(C412),"",IF(C412=MAX(IF(FarmUnit[1. Identifiant interne d’exploitation agricole*]=A412,FarmUnit[3. Superficie de l’unité agricole (ha)*])),"!","-"))</f>
        <v>!</v>
      </c>
      <c r="J412" s="165" t="str">
        <f ca="1">IFERROR(CONCATENATE(VLOOKUP(A412,GM_Table,12,FALSE)," ",(VLOOKUP(A412,GM_Table,13,FALSE))),"")</f>
        <v/>
      </c>
    </row>
    <row r="413" spans="1:10" ht="15" x14ac:dyDescent="0.2">
      <c r="A413" s="155" t="s">
        <v>1831</v>
      </c>
      <c r="B413" s="155" t="s">
        <v>1831</v>
      </c>
      <c r="C413" s="275">
        <v>4</v>
      </c>
      <c r="D413" s="192">
        <v>7.2790990000000004</v>
      </c>
      <c r="E413" s="192">
        <v>-7.2918240000000001</v>
      </c>
      <c r="F413" s="164" t="b">
        <f>IF(ISBLANK(FarmUnit[[#This Row],[1. Identifiant interne d’exploitation agricole*]]),"",IF(ISERROR(MATCH(FarmUnit[[#This Row],[1. Identifiant interne d’exploitation agricole*]],GroupMember[1. Identifiant interne d’exploitation agricole*],0)),FALSE,TRUE))</f>
        <v>1</v>
      </c>
      <c r="G413" s="203">
        <f t="shared" si="13"/>
        <v>7.2790990000000004</v>
      </c>
      <c r="H413" s="203">
        <f t="shared" si="14"/>
        <v>-7.2918240000000001</v>
      </c>
      <c r="I413" s="204" t="str">
        <f t="array" ref="I413">IF(ISBLANK(C413),"",IF(C413=MAX(IF(FarmUnit[1. Identifiant interne d’exploitation agricole*]=A413,FarmUnit[3. Superficie de l’unité agricole (ha)*])),"!","-"))</f>
        <v>!</v>
      </c>
      <c r="J413" s="165" t="str">
        <f ca="1">IFERROR(CONCATENATE(VLOOKUP(A413,GM_Table,12,FALSE)," ",(VLOOKUP(A413,GM_Table,13,FALSE))),"")</f>
        <v/>
      </c>
    </row>
    <row r="414" spans="1:10" ht="15" x14ac:dyDescent="0.2">
      <c r="A414" s="155" t="s">
        <v>1833</v>
      </c>
      <c r="B414" s="155" t="s">
        <v>1833</v>
      </c>
      <c r="C414" s="275">
        <v>3</v>
      </c>
      <c r="D414" s="192">
        <v>7.2887000000000004</v>
      </c>
      <c r="E414" s="192">
        <v>-7.3190569999999999</v>
      </c>
      <c r="F414" s="164" t="b">
        <f>IF(ISBLANK(FarmUnit[[#This Row],[1. Identifiant interne d’exploitation agricole*]]),"",IF(ISERROR(MATCH(FarmUnit[[#This Row],[1. Identifiant interne d’exploitation agricole*]],GroupMember[1. Identifiant interne d’exploitation agricole*],0)),FALSE,TRUE))</f>
        <v>1</v>
      </c>
      <c r="G414" s="203">
        <f t="shared" si="13"/>
        <v>7.2887000000000004</v>
      </c>
      <c r="H414" s="203">
        <f t="shared" si="14"/>
        <v>-7.3190569999999999</v>
      </c>
      <c r="I414" s="204" t="str">
        <f t="array" ref="I414">IF(ISBLANK(C414),"",IF(C414=MAX(IF(FarmUnit[1. Identifiant interne d’exploitation agricole*]=A414,FarmUnit[3. Superficie de l’unité agricole (ha)*])),"!","-"))</f>
        <v>!</v>
      </c>
      <c r="J414" s="165" t="str">
        <f ca="1">IFERROR(CONCATENATE(VLOOKUP(A414,GM_Table,12,FALSE)," ",(VLOOKUP(A414,GM_Table,13,FALSE))),"")</f>
        <v/>
      </c>
    </row>
    <row r="415" spans="1:10" ht="15" x14ac:dyDescent="0.2">
      <c r="A415" s="155" t="s">
        <v>1834</v>
      </c>
      <c r="B415" s="155" t="s">
        <v>1834</v>
      </c>
      <c r="C415" s="275">
        <v>2</v>
      </c>
      <c r="D415" s="192">
        <v>7.2817999999999996</v>
      </c>
      <c r="E415" s="192">
        <v>-7.2912999999999997</v>
      </c>
      <c r="F415" s="164" t="b">
        <f>IF(ISBLANK(FarmUnit[[#This Row],[1. Identifiant interne d’exploitation agricole*]]),"",IF(ISERROR(MATCH(FarmUnit[[#This Row],[1. Identifiant interne d’exploitation agricole*]],GroupMember[1. Identifiant interne d’exploitation agricole*],0)),FALSE,TRUE))</f>
        <v>1</v>
      </c>
      <c r="G415" s="203">
        <f t="shared" si="13"/>
        <v>7.2817999999999996</v>
      </c>
      <c r="H415" s="203">
        <f t="shared" si="14"/>
        <v>-7.2912999999999997</v>
      </c>
      <c r="I415" s="204" t="str">
        <f t="array" ref="I415">IF(ISBLANK(C415),"",IF(C415=MAX(IF(FarmUnit[1. Identifiant interne d’exploitation agricole*]=A415,FarmUnit[3. Superficie de l’unité agricole (ha)*])),"!","-"))</f>
        <v>!</v>
      </c>
      <c r="J415" s="165" t="str">
        <f ca="1">IFERROR(CONCATENATE(VLOOKUP(A415,GM_Table,12,FALSE)," ",(VLOOKUP(A415,GM_Table,13,FALSE))),"")</f>
        <v/>
      </c>
    </row>
    <row r="416" spans="1:10" ht="15" x14ac:dyDescent="0.2">
      <c r="A416" s="155" t="s">
        <v>1836</v>
      </c>
      <c r="B416" s="155" t="s">
        <v>1836</v>
      </c>
      <c r="C416" s="275">
        <v>3</v>
      </c>
      <c r="D416" s="192">
        <v>7.2167000000000003</v>
      </c>
      <c r="E416" s="192">
        <v>-7.2980600000000004</v>
      </c>
      <c r="F416" s="164" t="b">
        <f>IF(ISBLANK(FarmUnit[[#This Row],[1. Identifiant interne d’exploitation agricole*]]),"",IF(ISERROR(MATCH(FarmUnit[[#This Row],[1. Identifiant interne d’exploitation agricole*]],GroupMember[1. Identifiant interne d’exploitation agricole*],0)),FALSE,TRUE))</f>
        <v>1</v>
      </c>
      <c r="G416" s="203">
        <f t="shared" si="13"/>
        <v>7.2167000000000003</v>
      </c>
      <c r="H416" s="203">
        <f t="shared" si="14"/>
        <v>-7.2980600000000004</v>
      </c>
      <c r="I416" s="204" t="str">
        <f t="array" ref="I416">IF(ISBLANK(C416),"",IF(C416=MAX(IF(FarmUnit[1. Identifiant interne d’exploitation agricole*]=A416,FarmUnit[3. Superficie de l’unité agricole (ha)*])),"!","-"))</f>
        <v>!</v>
      </c>
      <c r="J416" s="165" t="str">
        <f ca="1">IFERROR(CONCATENATE(VLOOKUP(A416,GM_Table,12,FALSE)," ",(VLOOKUP(A416,GM_Table,13,FALSE))),"")</f>
        <v/>
      </c>
    </row>
    <row r="417" spans="1:10" ht="15" x14ac:dyDescent="0.2">
      <c r="A417" s="155" t="s">
        <v>1839</v>
      </c>
      <c r="B417" s="155" t="s">
        <v>1839</v>
      </c>
      <c r="C417" s="275">
        <v>2.4500000000000002</v>
      </c>
      <c r="D417" s="192">
        <v>7.5467829999999996</v>
      </c>
      <c r="E417" s="192">
        <v>-7.3354999999999997</v>
      </c>
      <c r="F417" s="164" t="b">
        <f>IF(ISBLANK(FarmUnit[[#This Row],[1. Identifiant interne d’exploitation agricole*]]),"",IF(ISERROR(MATCH(FarmUnit[[#This Row],[1. Identifiant interne d’exploitation agricole*]],GroupMember[1. Identifiant interne d’exploitation agricole*],0)),FALSE,TRUE))</f>
        <v>1</v>
      </c>
      <c r="G417" s="203">
        <f t="shared" si="13"/>
        <v>7.5467829999999996</v>
      </c>
      <c r="H417" s="203">
        <f t="shared" si="14"/>
        <v>-7.3354999999999997</v>
      </c>
      <c r="I417" s="204" t="str">
        <f t="array" ref="I417">IF(ISBLANK(C417),"",IF(C417=MAX(IF(FarmUnit[1. Identifiant interne d’exploitation agricole*]=A417,FarmUnit[3. Superficie de l’unité agricole (ha)*])),"!","-"))</f>
        <v>!</v>
      </c>
      <c r="J417" s="165" t="str">
        <f ca="1">IFERROR(CONCATENATE(VLOOKUP(A417,GM_Table,12,FALSE)," ",(VLOOKUP(A417,GM_Table,13,FALSE))),"")</f>
        <v/>
      </c>
    </row>
    <row r="418" spans="1:10" ht="15" x14ac:dyDescent="0.2">
      <c r="A418" s="155" t="s">
        <v>1841</v>
      </c>
      <c r="B418" s="155" t="s">
        <v>1841</v>
      </c>
      <c r="C418" s="275">
        <v>2.4300000000000002</v>
      </c>
      <c r="D418" s="192">
        <v>7.2858000000000001</v>
      </c>
      <c r="E418" s="192">
        <v>-7.2858999999999998</v>
      </c>
      <c r="F418" s="164" t="b">
        <f>IF(ISBLANK(FarmUnit[[#This Row],[1. Identifiant interne d’exploitation agricole*]]),"",IF(ISERROR(MATCH(FarmUnit[[#This Row],[1. Identifiant interne d’exploitation agricole*]],GroupMember[1. Identifiant interne d’exploitation agricole*],0)),FALSE,TRUE))</f>
        <v>1</v>
      </c>
      <c r="G418" s="203">
        <f t="shared" si="13"/>
        <v>7.2858000000000001</v>
      </c>
      <c r="H418" s="203">
        <f t="shared" si="14"/>
        <v>-7.2858999999999998</v>
      </c>
      <c r="I418" s="204" t="str">
        <f t="array" ref="I418">IF(ISBLANK(C418),"",IF(C418=MAX(IF(FarmUnit[1. Identifiant interne d’exploitation agricole*]=A418,FarmUnit[3. Superficie de l’unité agricole (ha)*])),"!","-"))</f>
        <v>!</v>
      </c>
      <c r="J418" s="165" t="str">
        <f ca="1">IFERROR(CONCATENATE(VLOOKUP(A418,GM_Table,12,FALSE)," ",(VLOOKUP(A418,GM_Table,13,FALSE))),"")</f>
        <v/>
      </c>
    </row>
    <row r="419" spans="1:10" ht="15" x14ac:dyDescent="0.2">
      <c r="A419" s="155" t="s">
        <v>1843</v>
      </c>
      <c r="B419" s="155" t="s">
        <v>1843</v>
      </c>
      <c r="C419" s="275">
        <v>3.19</v>
      </c>
      <c r="D419" s="192">
        <v>7.2846000000000002</v>
      </c>
      <c r="E419" s="192">
        <v>-7.2862</v>
      </c>
      <c r="F419" s="164" t="b">
        <f>IF(ISBLANK(FarmUnit[[#This Row],[1. Identifiant interne d’exploitation agricole*]]),"",IF(ISERROR(MATCH(FarmUnit[[#This Row],[1. Identifiant interne d’exploitation agricole*]],GroupMember[1. Identifiant interne d’exploitation agricole*],0)),FALSE,TRUE))</f>
        <v>1</v>
      </c>
      <c r="G419" s="203">
        <f t="shared" si="13"/>
        <v>7.2846000000000002</v>
      </c>
      <c r="H419" s="203">
        <f t="shared" si="14"/>
        <v>-7.2862</v>
      </c>
      <c r="I419" s="204" t="str">
        <f t="array" ref="I419">IF(ISBLANK(C419),"",IF(C419=MAX(IF(FarmUnit[1. Identifiant interne d’exploitation agricole*]=A419,FarmUnit[3. Superficie de l’unité agricole (ha)*])),"!","-"))</f>
        <v>!</v>
      </c>
      <c r="J419" s="165" t="str">
        <f ca="1">IFERROR(CONCATENATE(VLOOKUP(A419,GM_Table,12,FALSE)," ",(VLOOKUP(A419,GM_Table,13,FALSE))),"")</f>
        <v/>
      </c>
    </row>
    <row r="420" spans="1:10" ht="15" x14ac:dyDescent="0.2">
      <c r="A420" s="155" t="s">
        <v>1846</v>
      </c>
      <c r="B420" s="155" t="s">
        <v>1846</v>
      </c>
      <c r="C420" s="275">
        <v>3.55</v>
      </c>
      <c r="D420" s="192">
        <v>7.2988</v>
      </c>
      <c r="E420" s="192">
        <v>-7.3009000000000004</v>
      </c>
      <c r="F420" s="164" t="b">
        <f>IF(ISBLANK(FarmUnit[[#This Row],[1. Identifiant interne d’exploitation agricole*]]),"",IF(ISERROR(MATCH(FarmUnit[[#This Row],[1. Identifiant interne d’exploitation agricole*]],GroupMember[1. Identifiant interne d’exploitation agricole*],0)),FALSE,TRUE))</f>
        <v>1</v>
      </c>
      <c r="G420" s="203">
        <f t="shared" si="13"/>
        <v>7.2988</v>
      </c>
      <c r="H420" s="203">
        <f t="shared" si="14"/>
        <v>-7.3009000000000004</v>
      </c>
      <c r="I420" s="204" t="str">
        <f t="array" ref="I420">IF(ISBLANK(C420),"",IF(C420=MAX(IF(FarmUnit[1. Identifiant interne d’exploitation agricole*]=A420,FarmUnit[3. Superficie de l’unité agricole (ha)*])),"!","-"))</f>
        <v>!</v>
      </c>
      <c r="J420" s="165" t="str">
        <f ca="1">IFERROR(CONCATENATE(VLOOKUP(A420,GM_Table,12,FALSE)," ",(VLOOKUP(A420,GM_Table,13,FALSE))),"")</f>
        <v/>
      </c>
    </row>
    <row r="421" spans="1:10" ht="15" x14ac:dyDescent="0.2">
      <c r="A421" s="155" t="s">
        <v>1849</v>
      </c>
      <c r="B421" s="155" t="s">
        <v>1849</v>
      </c>
      <c r="C421" s="275">
        <v>2.36</v>
      </c>
      <c r="D421" s="192">
        <v>7.2957999999999998</v>
      </c>
      <c r="E421" s="192">
        <v>-7.2991000000000001</v>
      </c>
      <c r="F421" s="164" t="b">
        <f>IF(ISBLANK(FarmUnit[[#This Row],[1. Identifiant interne d’exploitation agricole*]]),"",IF(ISERROR(MATCH(FarmUnit[[#This Row],[1. Identifiant interne d’exploitation agricole*]],GroupMember[1. Identifiant interne d’exploitation agricole*],0)),FALSE,TRUE))</f>
        <v>1</v>
      </c>
      <c r="G421" s="203">
        <f t="shared" si="13"/>
        <v>7.2957999999999998</v>
      </c>
      <c r="H421" s="203">
        <f t="shared" si="14"/>
        <v>-7.2991000000000001</v>
      </c>
      <c r="I421" s="204" t="str">
        <f t="array" ref="I421">IF(ISBLANK(C421),"",IF(C421=MAX(IF(FarmUnit[1. Identifiant interne d’exploitation agricole*]=A421,FarmUnit[3. Superficie de l’unité agricole (ha)*])),"!","-"))</f>
        <v>!</v>
      </c>
      <c r="J421" s="165" t="str">
        <f ca="1">IFERROR(CONCATENATE(VLOOKUP(A421,GM_Table,12,FALSE)," ",(VLOOKUP(A421,GM_Table,13,FALSE))),"")</f>
        <v/>
      </c>
    </row>
    <row r="422" spans="1:10" ht="15" x14ac:dyDescent="0.2">
      <c r="A422" s="155" t="s">
        <v>1851</v>
      </c>
      <c r="B422" s="155" t="s">
        <v>1851</v>
      </c>
      <c r="C422" s="275">
        <v>2.91</v>
      </c>
      <c r="D422" s="192">
        <v>7.2168999999999999</v>
      </c>
      <c r="E422" s="192">
        <v>-7.2739000000000003</v>
      </c>
      <c r="F422" s="164" t="b">
        <f>IF(ISBLANK(FarmUnit[[#This Row],[1. Identifiant interne d’exploitation agricole*]]),"",IF(ISERROR(MATCH(FarmUnit[[#This Row],[1. Identifiant interne d’exploitation agricole*]],GroupMember[1. Identifiant interne d’exploitation agricole*],0)),FALSE,TRUE))</f>
        <v>1</v>
      </c>
      <c r="G422" s="203">
        <f t="shared" si="13"/>
        <v>7.2168999999999999</v>
      </c>
      <c r="H422" s="203">
        <f t="shared" si="14"/>
        <v>-7.2739000000000003</v>
      </c>
      <c r="I422" s="204" t="str">
        <f t="array" ref="I422">IF(ISBLANK(C422),"",IF(C422=MAX(IF(FarmUnit[1. Identifiant interne d’exploitation agricole*]=A422,FarmUnit[3. Superficie de l’unité agricole (ha)*])),"!","-"))</f>
        <v>!</v>
      </c>
      <c r="J422" s="165" t="str">
        <f ca="1">IFERROR(CONCATENATE(VLOOKUP(A422,GM_Table,12,FALSE)," ",(VLOOKUP(A422,GM_Table,13,FALSE))),"")</f>
        <v/>
      </c>
    </row>
    <row r="423" spans="1:10" ht="15" x14ac:dyDescent="0.2">
      <c r="A423" s="155" t="s">
        <v>1852</v>
      </c>
      <c r="B423" s="155" t="s">
        <v>1852</v>
      </c>
      <c r="C423" s="275">
        <v>5</v>
      </c>
      <c r="D423" s="192">
        <v>7.2845000000000004</v>
      </c>
      <c r="E423" s="192">
        <v>-7.2702</v>
      </c>
      <c r="F423" s="164" t="b">
        <f>IF(ISBLANK(FarmUnit[[#This Row],[1. Identifiant interne d’exploitation agricole*]]),"",IF(ISERROR(MATCH(FarmUnit[[#This Row],[1. Identifiant interne d’exploitation agricole*]],GroupMember[1. Identifiant interne d’exploitation agricole*],0)),FALSE,TRUE))</f>
        <v>1</v>
      </c>
      <c r="G423" s="203">
        <f t="shared" si="13"/>
        <v>7.2845000000000004</v>
      </c>
      <c r="H423" s="203">
        <f t="shared" si="14"/>
        <v>-7.2702</v>
      </c>
      <c r="I423" s="204" t="str">
        <f t="array" ref="I423">IF(ISBLANK(C423),"",IF(C423=MAX(IF(FarmUnit[1. Identifiant interne d’exploitation agricole*]=A423,FarmUnit[3. Superficie de l’unité agricole (ha)*])),"!","-"))</f>
        <v>!</v>
      </c>
      <c r="J423" s="165" t="str">
        <f ca="1">IFERROR(CONCATENATE(VLOOKUP(A423,GM_Table,12,FALSE)," ",(VLOOKUP(A423,GM_Table,13,FALSE))),"")</f>
        <v/>
      </c>
    </row>
    <row r="424" spans="1:10" ht="15" x14ac:dyDescent="0.2">
      <c r="A424" s="155" t="s">
        <v>1854</v>
      </c>
      <c r="B424" s="155" t="s">
        <v>1854</v>
      </c>
      <c r="C424" s="275">
        <v>3.41</v>
      </c>
      <c r="D424" s="192">
        <v>7.2967000000000004</v>
      </c>
      <c r="E424" s="192">
        <v>-7.2984999999999998</v>
      </c>
      <c r="F424" s="164" t="b">
        <f>IF(ISBLANK(FarmUnit[[#This Row],[1. Identifiant interne d’exploitation agricole*]]),"",IF(ISERROR(MATCH(FarmUnit[[#This Row],[1. Identifiant interne d’exploitation agricole*]],GroupMember[1. Identifiant interne d’exploitation agricole*],0)),FALSE,TRUE))</f>
        <v>1</v>
      </c>
      <c r="G424" s="203">
        <f t="shared" si="13"/>
        <v>7.2967000000000004</v>
      </c>
      <c r="H424" s="203">
        <f t="shared" si="14"/>
        <v>-7.2984999999999998</v>
      </c>
      <c r="I424" s="204" t="str">
        <f t="array" ref="I424">IF(ISBLANK(C424),"",IF(C424=MAX(IF(FarmUnit[1. Identifiant interne d’exploitation agricole*]=A424,FarmUnit[3. Superficie de l’unité agricole (ha)*])),"!","-"))</f>
        <v>!</v>
      </c>
      <c r="J424" s="165" t="str">
        <f ca="1">IFERROR(CONCATENATE(VLOOKUP(A424,GM_Table,12,FALSE)," ",(VLOOKUP(A424,GM_Table,13,FALSE))),"")</f>
        <v/>
      </c>
    </row>
    <row r="425" spans="1:10" ht="15" x14ac:dyDescent="0.2">
      <c r="A425" s="155" t="s">
        <v>1856</v>
      </c>
      <c r="B425" s="155" t="s">
        <v>1856</v>
      </c>
      <c r="C425" s="275">
        <v>2.39</v>
      </c>
      <c r="D425" s="192">
        <v>7.2961</v>
      </c>
      <c r="E425" s="192">
        <v>-7.2977999999999996</v>
      </c>
      <c r="F425" s="164" t="b">
        <f>IF(ISBLANK(FarmUnit[[#This Row],[1. Identifiant interne d’exploitation agricole*]]),"",IF(ISERROR(MATCH(FarmUnit[[#This Row],[1. Identifiant interne d’exploitation agricole*]],GroupMember[1. Identifiant interne d’exploitation agricole*],0)),FALSE,TRUE))</f>
        <v>1</v>
      </c>
      <c r="G425" s="203">
        <f t="shared" si="13"/>
        <v>7.2961</v>
      </c>
      <c r="H425" s="203">
        <f t="shared" si="14"/>
        <v>-7.2977999999999996</v>
      </c>
      <c r="I425" s="204" t="str">
        <f t="array" ref="I425">IF(ISBLANK(C425),"",IF(C425=MAX(IF(FarmUnit[1. Identifiant interne d’exploitation agricole*]=A425,FarmUnit[3. Superficie de l’unité agricole (ha)*])),"!","-"))</f>
        <v>!</v>
      </c>
      <c r="J425" s="165" t="str">
        <f ca="1">IFERROR(CONCATENATE(VLOOKUP(A425,GM_Table,12,FALSE)," ",(VLOOKUP(A425,GM_Table,13,FALSE))),"")</f>
        <v/>
      </c>
    </row>
    <row r="426" spans="1:10" ht="15" x14ac:dyDescent="0.2">
      <c r="A426" s="158" t="s">
        <v>1859</v>
      </c>
      <c r="B426" s="158" t="s">
        <v>1859</v>
      </c>
      <c r="C426" s="275">
        <v>2.1800000000000002</v>
      </c>
      <c r="D426" s="192">
        <v>7.3044000000000002</v>
      </c>
      <c r="E426" s="192">
        <v>-7.2995000000000001</v>
      </c>
      <c r="F426" s="164" t="b">
        <f>IF(ISBLANK(FarmUnit[[#This Row],[1. Identifiant interne d’exploitation agricole*]]),"",IF(ISERROR(MATCH(FarmUnit[[#This Row],[1. Identifiant interne d’exploitation agricole*]],GroupMember[1. Identifiant interne d’exploitation agricole*],0)),FALSE,TRUE))</f>
        <v>1</v>
      </c>
      <c r="G426" s="203">
        <f t="shared" si="13"/>
        <v>7.3044000000000002</v>
      </c>
      <c r="H426" s="203">
        <f t="shared" si="14"/>
        <v>-7.2995000000000001</v>
      </c>
      <c r="I426" s="204" t="str">
        <f t="array" ref="I426">IF(ISBLANK(C426),"",IF(C426=MAX(IF(FarmUnit[1. Identifiant interne d’exploitation agricole*]=A426,FarmUnit[3. Superficie de l’unité agricole (ha)*])),"!","-"))</f>
        <v>!</v>
      </c>
      <c r="J426" s="165" t="str">
        <f ca="1">IFERROR(CONCATENATE(VLOOKUP(A426,GM_Table,12,FALSE)," ",(VLOOKUP(A426,GM_Table,13,FALSE))),"")</f>
        <v/>
      </c>
    </row>
    <row r="427" spans="1:10" ht="15" x14ac:dyDescent="0.2">
      <c r="A427" s="155" t="s">
        <v>1861</v>
      </c>
      <c r="B427" s="155" t="s">
        <v>1861</v>
      </c>
      <c r="C427" s="275">
        <v>2.29</v>
      </c>
      <c r="D427" s="192">
        <v>7.2276999999999996</v>
      </c>
      <c r="E427" s="192">
        <v>-7.2832999999999997</v>
      </c>
      <c r="F427" s="164" t="b">
        <f>IF(ISBLANK(FarmUnit[[#This Row],[1. Identifiant interne d’exploitation agricole*]]),"",IF(ISERROR(MATCH(FarmUnit[[#This Row],[1. Identifiant interne d’exploitation agricole*]],GroupMember[1. Identifiant interne d’exploitation agricole*],0)),FALSE,TRUE))</f>
        <v>1</v>
      </c>
      <c r="G427" s="203">
        <f t="shared" si="13"/>
        <v>7.2276999999999996</v>
      </c>
      <c r="H427" s="203">
        <f t="shared" si="14"/>
        <v>-7.2832999999999997</v>
      </c>
      <c r="I427" s="204" t="str">
        <f t="array" ref="I427">IF(ISBLANK(C427),"",IF(C427=MAX(IF(FarmUnit[1. Identifiant interne d’exploitation agricole*]=A427,FarmUnit[3. Superficie de l’unité agricole (ha)*])),"!","-"))</f>
        <v>!</v>
      </c>
      <c r="J427" s="165" t="str">
        <f ca="1">IFERROR(CONCATENATE(VLOOKUP(A427,GM_Table,12,FALSE)," ",(VLOOKUP(A427,GM_Table,13,FALSE))),"")</f>
        <v/>
      </c>
    </row>
    <row r="428" spans="1:10" ht="15" x14ac:dyDescent="0.2">
      <c r="A428" s="158" t="s">
        <v>1864</v>
      </c>
      <c r="B428" s="158" t="s">
        <v>1864</v>
      </c>
      <c r="C428" s="275">
        <v>4</v>
      </c>
      <c r="D428" s="192">
        <v>7.2919</v>
      </c>
      <c r="E428" s="192">
        <v>-7.2862</v>
      </c>
      <c r="F428" s="164" t="b">
        <f>IF(ISBLANK(FarmUnit[[#This Row],[1. Identifiant interne d’exploitation agricole*]]),"",IF(ISERROR(MATCH(FarmUnit[[#This Row],[1. Identifiant interne d’exploitation agricole*]],GroupMember[1. Identifiant interne d’exploitation agricole*],0)),FALSE,TRUE))</f>
        <v>1</v>
      </c>
      <c r="G428" s="203">
        <f t="shared" si="13"/>
        <v>7.2919</v>
      </c>
      <c r="H428" s="203">
        <f t="shared" si="14"/>
        <v>-7.2862</v>
      </c>
      <c r="I428" s="204" t="str">
        <f t="array" ref="I428">IF(ISBLANK(C428),"",IF(C428=MAX(IF(FarmUnit[1. Identifiant interne d’exploitation agricole*]=A428,FarmUnit[3. Superficie de l’unité agricole (ha)*])),"!","-"))</f>
        <v>!</v>
      </c>
      <c r="J428" s="165" t="str">
        <f ca="1">IFERROR(CONCATENATE(VLOOKUP(A428,GM_Table,12,FALSE)," ",(VLOOKUP(A428,GM_Table,13,FALSE))),"")</f>
        <v/>
      </c>
    </row>
    <row r="429" spans="1:10" ht="15" x14ac:dyDescent="0.2">
      <c r="A429" s="155" t="s">
        <v>1866</v>
      </c>
      <c r="B429" s="155" t="s">
        <v>1866</v>
      </c>
      <c r="C429" s="275">
        <v>3</v>
      </c>
      <c r="D429" s="192">
        <v>7.3113999999999999</v>
      </c>
      <c r="E429" s="192">
        <v>-7.2964000000000002</v>
      </c>
      <c r="F429" s="164" t="b">
        <f>IF(ISBLANK(FarmUnit[[#This Row],[1. Identifiant interne d’exploitation agricole*]]),"",IF(ISERROR(MATCH(FarmUnit[[#This Row],[1. Identifiant interne d’exploitation agricole*]],GroupMember[1. Identifiant interne d’exploitation agricole*],0)),FALSE,TRUE))</f>
        <v>1</v>
      </c>
      <c r="G429" s="203">
        <f t="shared" si="13"/>
        <v>7.3113999999999999</v>
      </c>
      <c r="H429" s="203">
        <f t="shared" si="14"/>
        <v>-7.2964000000000002</v>
      </c>
      <c r="I429" s="204" t="str">
        <f t="array" ref="I429">IF(ISBLANK(C429),"",IF(C429=MAX(IF(FarmUnit[1. Identifiant interne d’exploitation agricole*]=A429,FarmUnit[3. Superficie de l’unité agricole (ha)*])),"!","-"))</f>
        <v>!</v>
      </c>
      <c r="J429" s="165" t="str">
        <f ca="1">IFERROR(CONCATENATE(VLOOKUP(A429,GM_Table,12,FALSE)," ",(VLOOKUP(A429,GM_Table,13,FALSE))),"")</f>
        <v/>
      </c>
    </row>
    <row r="430" spans="1:10" ht="15" x14ac:dyDescent="0.2">
      <c r="A430" s="158" t="s">
        <v>1869</v>
      </c>
      <c r="B430" s="158" t="s">
        <v>1869</v>
      </c>
      <c r="C430" s="275">
        <v>2.34</v>
      </c>
      <c r="D430" s="192">
        <v>7.2187999999999999</v>
      </c>
      <c r="E430" s="192">
        <v>-7.2816999999999998</v>
      </c>
      <c r="F430" s="164" t="b">
        <f>IF(ISBLANK(FarmUnit[[#This Row],[1. Identifiant interne d’exploitation agricole*]]),"",IF(ISERROR(MATCH(FarmUnit[[#This Row],[1. Identifiant interne d’exploitation agricole*]],GroupMember[1. Identifiant interne d’exploitation agricole*],0)),FALSE,TRUE))</f>
        <v>1</v>
      </c>
      <c r="G430" s="203">
        <f t="shared" si="13"/>
        <v>7.2187999999999999</v>
      </c>
      <c r="H430" s="203">
        <f t="shared" si="14"/>
        <v>-7.2816999999999998</v>
      </c>
      <c r="I430" s="204" t="str">
        <f t="array" ref="I430">IF(ISBLANK(C430),"",IF(C430=MAX(IF(FarmUnit[1. Identifiant interne d’exploitation agricole*]=A430,FarmUnit[3. Superficie de l’unité agricole (ha)*])),"!","-"))</f>
        <v>!</v>
      </c>
      <c r="J430" s="165" t="str">
        <f ca="1">IFERROR(CONCATENATE(VLOOKUP(A430,GM_Table,12,FALSE)," ",(VLOOKUP(A430,GM_Table,13,FALSE))),"")</f>
        <v/>
      </c>
    </row>
    <row r="431" spans="1:10" ht="15" x14ac:dyDescent="0.2">
      <c r="A431" s="155" t="s">
        <v>1871</v>
      </c>
      <c r="B431" s="155" t="s">
        <v>1871</v>
      </c>
      <c r="C431" s="275">
        <v>3</v>
      </c>
      <c r="D431" s="192">
        <v>7.3089000000000004</v>
      </c>
      <c r="E431" s="192">
        <v>-7.2977999999999996</v>
      </c>
      <c r="F431" s="164" t="b">
        <f>IF(ISBLANK(FarmUnit[[#This Row],[1. Identifiant interne d’exploitation agricole*]]),"",IF(ISERROR(MATCH(FarmUnit[[#This Row],[1. Identifiant interne d’exploitation agricole*]],GroupMember[1. Identifiant interne d’exploitation agricole*],0)),FALSE,TRUE))</f>
        <v>1</v>
      </c>
      <c r="G431" s="203">
        <f t="shared" si="13"/>
        <v>7.3089000000000004</v>
      </c>
      <c r="H431" s="203">
        <f t="shared" si="14"/>
        <v>-7.2977999999999996</v>
      </c>
      <c r="I431" s="204" t="str">
        <f t="array" ref="I431">IF(ISBLANK(C431),"",IF(C431=MAX(IF(FarmUnit[1. Identifiant interne d’exploitation agricole*]=A431,FarmUnit[3. Superficie de l’unité agricole (ha)*])),"!","-"))</f>
        <v>!</v>
      </c>
      <c r="J431" s="165" t="str">
        <f ca="1">IFERROR(CONCATENATE(VLOOKUP(A431,GM_Table,12,FALSE)," ",(VLOOKUP(A431,GM_Table,13,FALSE))),"")</f>
        <v/>
      </c>
    </row>
    <row r="432" spans="1:10" ht="15" x14ac:dyDescent="0.2">
      <c r="A432" s="158" t="s">
        <v>1873</v>
      </c>
      <c r="B432" s="158" t="s">
        <v>1873</v>
      </c>
      <c r="C432" s="275">
        <v>6</v>
      </c>
      <c r="D432" s="192">
        <v>7.3085000000000004</v>
      </c>
      <c r="E432" s="192">
        <v>-7.2950999999999997</v>
      </c>
      <c r="F432" s="164" t="b">
        <f>IF(ISBLANK(FarmUnit[[#This Row],[1. Identifiant interne d’exploitation agricole*]]),"",IF(ISERROR(MATCH(FarmUnit[[#This Row],[1. Identifiant interne d’exploitation agricole*]],GroupMember[1. Identifiant interne d’exploitation agricole*],0)),FALSE,TRUE))</f>
        <v>1</v>
      </c>
      <c r="G432" s="203">
        <f t="shared" si="13"/>
        <v>7.3085000000000004</v>
      </c>
      <c r="H432" s="203">
        <f t="shared" si="14"/>
        <v>-7.2950999999999997</v>
      </c>
      <c r="I432" s="204" t="str">
        <f t="array" ref="I432">IF(ISBLANK(C432),"",IF(C432=MAX(IF(FarmUnit[1. Identifiant interne d’exploitation agricole*]=A432,FarmUnit[3. Superficie de l’unité agricole (ha)*])),"!","-"))</f>
        <v>!</v>
      </c>
      <c r="J432" s="165" t="str">
        <f ca="1">IFERROR(CONCATENATE(VLOOKUP(A432,GM_Table,12,FALSE)," ",(VLOOKUP(A432,GM_Table,13,FALSE))),"")</f>
        <v/>
      </c>
    </row>
    <row r="433" spans="1:10" ht="15" x14ac:dyDescent="0.2">
      <c r="A433" s="155" t="s">
        <v>1876</v>
      </c>
      <c r="B433" s="155" t="s">
        <v>1876</v>
      </c>
      <c r="C433" s="275">
        <v>14.78</v>
      </c>
      <c r="D433" s="192">
        <v>7.2925000000000004</v>
      </c>
      <c r="E433" s="192">
        <v>-7.3211000000000004</v>
      </c>
      <c r="F433" s="164" t="b">
        <f>IF(ISBLANK(FarmUnit[[#This Row],[1. Identifiant interne d’exploitation agricole*]]),"",IF(ISERROR(MATCH(FarmUnit[[#This Row],[1. Identifiant interne d’exploitation agricole*]],GroupMember[1. Identifiant interne d’exploitation agricole*],0)),FALSE,TRUE))</f>
        <v>1</v>
      </c>
      <c r="G433" s="203">
        <f t="shared" si="13"/>
        <v>7.2925000000000004</v>
      </c>
      <c r="H433" s="203">
        <f t="shared" si="14"/>
        <v>-7.3211000000000004</v>
      </c>
      <c r="I433" s="204" t="str">
        <f t="array" ref="I433">IF(ISBLANK(C433),"",IF(C433=MAX(IF(FarmUnit[1. Identifiant interne d’exploitation agricole*]=A433,FarmUnit[3. Superficie de l’unité agricole (ha)*])),"!","-"))</f>
        <v>!</v>
      </c>
      <c r="J433" s="165" t="str">
        <f ca="1">IFERROR(CONCATENATE(VLOOKUP(A433,GM_Table,12,FALSE)," ",(VLOOKUP(A433,GM_Table,13,FALSE))),"")</f>
        <v/>
      </c>
    </row>
    <row r="434" spans="1:10" ht="15" x14ac:dyDescent="0.2">
      <c r="A434" s="158" t="s">
        <v>1878</v>
      </c>
      <c r="B434" s="158" t="s">
        <v>1878</v>
      </c>
      <c r="C434" s="275">
        <v>2.2000000000000002</v>
      </c>
      <c r="D434" s="192">
        <v>7.2590880000000002</v>
      </c>
      <c r="E434" s="192">
        <v>-7.3242989999999999</v>
      </c>
      <c r="F434" s="164" t="b">
        <f>IF(ISBLANK(FarmUnit[[#This Row],[1. Identifiant interne d’exploitation agricole*]]),"",IF(ISERROR(MATCH(FarmUnit[[#This Row],[1. Identifiant interne d’exploitation agricole*]],GroupMember[1. Identifiant interne d’exploitation agricole*],0)),FALSE,TRUE))</f>
        <v>1</v>
      </c>
      <c r="G434" s="203">
        <f t="shared" si="13"/>
        <v>7.2590880000000002</v>
      </c>
      <c r="H434" s="203">
        <f t="shared" si="14"/>
        <v>-7.3242989999999999</v>
      </c>
      <c r="I434" s="204" t="str">
        <f t="array" ref="I434">IF(ISBLANK(C434),"",IF(C434=MAX(IF(FarmUnit[1. Identifiant interne d’exploitation agricole*]=A434,FarmUnit[3. Superficie de l’unité agricole (ha)*])),"!","-"))</f>
        <v>!</v>
      </c>
      <c r="J434" s="165" t="str">
        <f ca="1">IFERROR(CONCATENATE(VLOOKUP(A434,GM_Table,12,FALSE)," ",(VLOOKUP(A434,GM_Table,13,FALSE))),"")</f>
        <v/>
      </c>
    </row>
    <row r="435" spans="1:10" ht="15" x14ac:dyDescent="0.2">
      <c r="A435" s="155" t="s">
        <v>1880</v>
      </c>
      <c r="B435" s="155" t="s">
        <v>1880</v>
      </c>
      <c r="C435" s="275">
        <v>2.33</v>
      </c>
      <c r="D435" s="192">
        <v>7.2827999999999999</v>
      </c>
      <c r="E435" s="192">
        <v>-7.3436000000000003</v>
      </c>
      <c r="F435" s="164" t="b">
        <f>IF(ISBLANK(FarmUnit[[#This Row],[1. Identifiant interne d’exploitation agricole*]]),"",IF(ISERROR(MATCH(FarmUnit[[#This Row],[1. Identifiant interne d’exploitation agricole*]],GroupMember[1. Identifiant interne d’exploitation agricole*],0)),FALSE,TRUE))</f>
        <v>1</v>
      </c>
      <c r="G435" s="203">
        <f t="shared" ref="G435:G498" si="15">IF(D435=0,"",D435)</f>
        <v>7.2827999999999999</v>
      </c>
      <c r="H435" s="203">
        <f t="shared" ref="H435:H498" si="16">IF(E435=0,"",E435)</f>
        <v>-7.3436000000000003</v>
      </c>
      <c r="I435" s="204" t="str">
        <f t="array" ref="I435">IF(ISBLANK(C435),"",IF(C435=MAX(IF(FarmUnit[1. Identifiant interne d’exploitation agricole*]=A435,FarmUnit[3. Superficie de l’unité agricole (ha)*])),"!","-"))</f>
        <v>!</v>
      </c>
      <c r="J435" s="165" t="str">
        <f ca="1">IFERROR(CONCATENATE(VLOOKUP(A435,GM_Table,12,FALSE)," ",(VLOOKUP(A435,GM_Table,13,FALSE))),"")</f>
        <v/>
      </c>
    </row>
    <row r="436" spans="1:10" ht="15" x14ac:dyDescent="0.2">
      <c r="A436" s="158" t="s">
        <v>1883</v>
      </c>
      <c r="B436" s="158" t="s">
        <v>1883</v>
      </c>
      <c r="C436" s="275">
        <v>2</v>
      </c>
      <c r="D436" s="192">
        <v>7.2831999999999999</v>
      </c>
      <c r="E436" s="192">
        <v>-7.3446999999999996</v>
      </c>
      <c r="F436" s="164" t="b">
        <f>IF(ISBLANK(FarmUnit[[#This Row],[1. Identifiant interne d’exploitation agricole*]]),"",IF(ISERROR(MATCH(FarmUnit[[#This Row],[1. Identifiant interne d’exploitation agricole*]],GroupMember[1. Identifiant interne d’exploitation agricole*],0)),FALSE,TRUE))</f>
        <v>1</v>
      </c>
      <c r="G436" s="203">
        <f t="shared" si="15"/>
        <v>7.2831999999999999</v>
      </c>
      <c r="H436" s="203">
        <f t="shared" si="16"/>
        <v>-7.3446999999999996</v>
      </c>
      <c r="I436" s="204" t="str">
        <f t="array" ref="I436">IF(ISBLANK(C436),"",IF(C436=MAX(IF(FarmUnit[1. Identifiant interne d’exploitation agricole*]=A436,FarmUnit[3. Superficie de l’unité agricole (ha)*])),"!","-"))</f>
        <v>!</v>
      </c>
      <c r="J436" s="165" t="str">
        <f ca="1">IFERROR(CONCATENATE(VLOOKUP(A436,GM_Table,12,FALSE)," ",(VLOOKUP(A436,GM_Table,13,FALSE))),"")</f>
        <v/>
      </c>
    </row>
    <row r="437" spans="1:10" ht="15" x14ac:dyDescent="0.2">
      <c r="A437" s="155" t="s">
        <v>1886</v>
      </c>
      <c r="B437" s="155" t="s">
        <v>1886</v>
      </c>
      <c r="C437" s="275">
        <v>2</v>
      </c>
      <c r="D437" s="192">
        <v>7.2961</v>
      </c>
      <c r="E437" s="192">
        <v>-7.3047000000000004</v>
      </c>
      <c r="F437" s="164" t="b">
        <f>IF(ISBLANK(FarmUnit[[#This Row],[1. Identifiant interne d’exploitation agricole*]]),"",IF(ISERROR(MATCH(FarmUnit[[#This Row],[1. Identifiant interne d’exploitation agricole*]],GroupMember[1. Identifiant interne d’exploitation agricole*],0)),FALSE,TRUE))</f>
        <v>1</v>
      </c>
      <c r="G437" s="203">
        <f t="shared" si="15"/>
        <v>7.2961</v>
      </c>
      <c r="H437" s="203">
        <f t="shared" si="16"/>
        <v>-7.3047000000000004</v>
      </c>
      <c r="I437" s="204" t="str">
        <f t="array" ref="I437">IF(ISBLANK(C437),"",IF(C437=MAX(IF(FarmUnit[1. Identifiant interne d’exploitation agricole*]=A437,FarmUnit[3. Superficie de l’unité agricole (ha)*])),"!","-"))</f>
        <v>!</v>
      </c>
      <c r="J437" s="165" t="str">
        <f ca="1">IFERROR(CONCATENATE(VLOOKUP(A437,GM_Table,12,FALSE)," ",(VLOOKUP(A437,GM_Table,13,FALSE))),"")</f>
        <v/>
      </c>
    </row>
    <row r="438" spans="1:10" ht="15" x14ac:dyDescent="0.2">
      <c r="A438" s="158" t="s">
        <v>1888</v>
      </c>
      <c r="B438" s="158" t="s">
        <v>1888</v>
      </c>
      <c r="C438" s="275">
        <v>2</v>
      </c>
      <c r="D438" s="192">
        <v>7.2968000000000002</v>
      </c>
      <c r="E438" s="192">
        <v>-7.3121999999999998</v>
      </c>
      <c r="F438" s="164" t="b">
        <f>IF(ISBLANK(FarmUnit[[#This Row],[1. Identifiant interne d’exploitation agricole*]]),"",IF(ISERROR(MATCH(FarmUnit[[#This Row],[1. Identifiant interne d’exploitation agricole*]],GroupMember[1. Identifiant interne d’exploitation agricole*],0)),FALSE,TRUE))</f>
        <v>1</v>
      </c>
      <c r="G438" s="203">
        <f t="shared" si="15"/>
        <v>7.2968000000000002</v>
      </c>
      <c r="H438" s="203">
        <f t="shared" si="16"/>
        <v>-7.3121999999999998</v>
      </c>
      <c r="I438" s="204" t="str">
        <f t="array" ref="I438">IF(ISBLANK(C438),"",IF(C438=MAX(IF(FarmUnit[1. Identifiant interne d’exploitation agricole*]=A438,FarmUnit[3. Superficie de l’unité agricole (ha)*])),"!","-"))</f>
        <v>!</v>
      </c>
      <c r="J438" s="165" t="str">
        <f ca="1">IFERROR(CONCATENATE(VLOOKUP(A438,GM_Table,12,FALSE)," ",(VLOOKUP(A438,GM_Table,13,FALSE))),"")</f>
        <v/>
      </c>
    </row>
    <row r="439" spans="1:10" ht="15" x14ac:dyDescent="0.2">
      <c r="A439" s="155" t="s">
        <v>1890</v>
      </c>
      <c r="B439" s="155" t="s">
        <v>1890</v>
      </c>
      <c r="C439" s="275">
        <v>2.41</v>
      </c>
      <c r="D439" s="192">
        <v>7.3018000000000001</v>
      </c>
      <c r="E439" s="192">
        <v>-7.2976000000000001</v>
      </c>
      <c r="F439" s="164" t="b">
        <f>IF(ISBLANK(FarmUnit[[#This Row],[1. Identifiant interne d’exploitation agricole*]]),"",IF(ISERROR(MATCH(FarmUnit[[#This Row],[1. Identifiant interne d’exploitation agricole*]],GroupMember[1. Identifiant interne d’exploitation agricole*],0)),FALSE,TRUE))</f>
        <v>1</v>
      </c>
      <c r="G439" s="203">
        <f t="shared" si="15"/>
        <v>7.3018000000000001</v>
      </c>
      <c r="H439" s="203">
        <f t="shared" si="16"/>
        <v>-7.2976000000000001</v>
      </c>
      <c r="I439" s="204" t="str">
        <f t="array" ref="I439">IF(ISBLANK(C439),"",IF(C439=MAX(IF(FarmUnit[1. Identifiant interne d’exploitation agricole*]=A439,FarmUnit[3. Superficie de l’unité agricole (ha)*])),"!","-"))</f>
        <v>!</v>
      </c>
      <c r="J439" s="165" t="str">
        <f ca="1">IFERROR(CONCATENATE(VLOOKUP(A439,GM_Table,12,FALSE)," ",(VLOOKUP(A439,GM_Table,13,FALSE))),"")</f>
        <v/>
      </c>
    </row>
    <row r="440" spans="1:10" ht="15" x14ac:dyDescent="0.2">
      <c r="A440" s="158" t="s">
        <v>1893</v>
      </c>
      <c r="B440" s="158" t="s">
        <v>1893</v>
      </c>
      <c r="C440" s="275">
        <v>3.28</v>
      </c>
      <c r="D440" s="192">
        <v>7.2995999999999999</v>
      </c>
      <c r="E440" s="192">
        <v>-7.2976999999999999</v>
      </c>
      <c r="F440" s="164" t="b">
        <f>IF(ISBLANK(FarmUnit[[#This Row],[1. Identifiant interne d’exploitation agricole*]]),"",IF(ISERROR(MATCH(FarmUnit[[#This Row],[1. Identifiant interne d’exploitation agricole*]],GroupMember[1. Identifiant interne d’exploitation agricole*],0)),FALSE,TRUE))</f>
        <v>1</v>
      </c>
      <c r="G440" s="203">
        <f t="shared" si="15"/>
        <v>7.2995999999999999</v>
      </c>
      <c r="H440" s="203">
        <f t="shared" si="16"/>
        <v>-7.2976999999999999</v>
      </c>
      <c r="I440" s="204" t="str">
        <f t="array" ref="I440">IF(ISBLANK(C440),"",IF(C440=MAX(IF(FarmUnit[1. Identifiant interne d’exploitation agricole*]=A440,FarmUnit[3. Superficie de l’unité agricole (ha)*])),"!","-"))</f>
        <v>!</v>
      </c>
      <c r="J440" s="165" t="str">
        <f ca="1">IFERROR(CONCATENATE(VLOOKUP(A440,GM_Table,12,FALSE)," ",(VLOOKUP(A440,GM_Table,13,FALSE))),"")</f>
        <v/>
      </c>
    </row>
    <row r="441" spans="1:10" ht="15" x14ac:dyDescent="0.2">
      <c r="A441" s="155" t="s">
        <v>1896</v>
      </c>
      <c r="B441" s="155" t="s">
        <v>1896</v>
      </c>
      <c r="C441" s="275">
        <v>3</v>
      </c>
      <c r="D441" s="192">
        <v>7.2988999999999997</v>
      </c>
      <c r="E441" s="192">
        <v>-7.3101000000000003</v>
      </c>
      <c r="F441" s="164" t="b">
        <f>IF(ISBLANK(FarmUnit[[#This Row],[1. Identifiant interne d’exploitation agricole*]]),"",IF(ISERROR(MATCH(FarmUnit[[#This Row],[1. Identifiant interne d’exploitation agricole*]],GroupMember[1. Identifiant interne d’exploitation agricole*],0)),FALSE,TRUE))</f>
        <v>1</v>
      </c>
      <c r="G441" s="203">
        <f t="shared" si="15"/>
        <v>7.2988999999999997</v>
      </c>
      <c r="H441" s="203">
        <f t="shared" si="16"/>
        <v>-7.3101000000000003</v>
      </c>
      <c r="I441" s="204" t="str">
        <f t="array" ref="I441">IF(ISBLANK(C441),"",IF(C441=MAX(IF(FarmUnit[1. Identifiant interne d’exploitation agricole*]=A441,FarmUnit[3. Superficie de l’unité agricole (ha)*])),"!","-"))</f>
        <v>!</v>
      </c>
      <c r="J441" s="165" t="str">
        <f ca="1">IFERROR(CONCATENATE(VLOOKUP(A441,GM_Table,12,FALSE)," ",(VLOOKUP(A441,GM_Table,13,FALSE))),"")</f>
        <v/>
      </c>
    </row>
    <row r="442" spans="1:10" ht="15" x14ac:dyDescent="0.2">
      <c r="A442" s="158" t="s">
        <v>1898</v>
      </c>
      <c r="B442" s="158" t="s">
        <v>1898</v>
      </c>
      <c r="C442" s="275">
        <v>2.15</v>
      </c>
      <c r="D442" s="192">
        <v>7.262073</v>
      </c>
      <c r="E442" s="192">
        <v>-7.3217420000000004</v>
      </c>
      <c r="F442" s="164" t="b">
        <f>IF(ISBLANK(FarmUnit[[#This Row],[1. Identifiant interne d’exploitation agricole*]]),"",IF(ISERROR(MATCH(FarmUnit[[#This Row],[1. Identifiant interne d’exploitation agricole*]],GroupMember[1. Identifiant interne d’exploitation agricole*],0)),FALSE,TRUE))</f>
        <v>1</v>
      </c>
      <c r="G442" s="203">
        <f t="shared" si="15"/>
        <v>7.262073</v>
      </c>
      <c r="H442" s="203">
        <f t="shared" si="16"/>
        <v>-7.3217420000000004</v>
      </c>
      <c r="I442" s="204" t="str">
        <f t="array" ref="I442">IF(ISBLANK(C442),"",IF(C442=MAX(IF(FarmUnit[1. Identifiant interne d’exploitation agricole*]=A442,FarmUnit[3. Superficie de l’unité agricole (ha)*])),"!","-"))</f>
        <v>!</v>
      </c>
      <c r="J442" s="165" t="str">
        <f ca="1">IFERROR(CONCATENATE(VLOOKUP(A442,GM_Table,12,FALSE)," ",(VLOOKUP(A442,GM_Table,13,FALSE))),"")</f>
        <v/>
      </c>
    </row>
    <row r="443" spans="1:10" ht="15" x14ac:dyDescent="0.2">
      <c r="A443" s="155" t="s">
        <v>1900</v>
      </c>
      <c r="B443" s="155" t="s">
        <v>1900</v>
      </c>
      <c r="C443" s="275">
        <v>2.1</v>
      </c>
      <c r="D443" s="192">
        <v>7.2834000000000003</v>
      </c>
      <c r="E443" s="192">
        <v>-7.2850999999999999</v>
      </c>
      <c r="F443" s="164" t="b">
        <f>IF(ISBLANK(FarmUnit[[#This Row],[1. Identifiant interne d’exploitation agricole*]]),"",IF(ISERROR(MATCH(FarmUnit[[#This Row],[1. Identifiant interne d’exploitation agricole*]],GroupMember[1. Identifiant interne d’exploitation agricole*],0)),FALSE,TRUE))</f>
        <v>1</v>
      </c>
      <c r="G443" s="203">
        <f t="shared" si="15"/>
        <v>7.2834000000000003</v>
      </c>
      <c r="H443" s="203">
        <f t="shared" si="16"/>
        <v>-7.2850999999999999</v>
      </c>
      <c r="I443" s="204" t="str">
        <f t="array" ref="I443">IF(ISBLANK(C443),"",IF(C443=MAX(IF(FarmUnit[1. Identifiant interne d’exploitation agricole*]=A443,FarmUnit[3. Superficie de l’unité agricole (ha)*])),"!","-"))</f>
        <v>!</v>
      </c>
      <c r="J443" s="165" t="str">
        <f ca="1">IFERROR(CONCATENATE(VLOOKUP(A443,GM_Table,12,FALSE)," ",(VLOOKUP(A443,GM_Table,13,FALSE))),"")</f>
        <v/>
      </c>
    </row>
    <row r="444" spans="1:10" ht="15" x14ac:dyDescent="0.2">
      <c r="A444" s="158" t="s">
        <v>1902</v>
      </c>
      <c r="B444" s="158" t="s">
        <v>1902</v>
      </c>
      <c r="C444" s="275">
        <v>6.4</v>
      </c>
      <c r="D444" s="192">
        <v>7.2763999999999998</v>
      </c>
      <c r="E444" s="192">
        <v>-7.3521999999999998</v>
      </c>
      <c r="F444" s="164" t="b">
        <f>IF(ISBLANK(FarmUnit[[#This Row],[1. Identifiant interne d’exploitation agricole*]]),"",IF(ISERROR(MATCH(FarmUnit[[#This Row],[1. Identifiant interne d’exploitation agricole*]],GroupMember[1. Identifiant interne d’exploitation agricole*],0)),FALSE,TRUE))</f>
        <v>1</v>
      </c>
      <c r="G444" s="203">
        <f t="shared" si="15"/>
        <v>7.2763999999999998</v>
      </c>
      <c r="H444" s="203">
        <f t="shared" si="16"/>
        <v>-7.3521999999999998</v>
      </c>
      <c r="I444" s="204" t="str">
        <f t="array" ref="I444">IF(ISBLANK(C444),"",IF(C444=MAX(IF(FarmUnit[1. Identifiant interne d’exploitation agricole*]=A444,FarmUnit[3. Superficie de l’unité agricole (ha)*])),"!","-"))</f>
        <v>!</v>
      </c>
      <c r="J444" s="165" t="str">
        <f ca="1">IFERROR(CONCATENATE(VLOOKUP(A444,GM_Table,12,FALSE)," ",(VLOOKUP(A444,GM_Table,13,FALSE))),"")</f>
        <v/>
      </c>
    </row>
    <row r="445" spans="1:10" ht="15" x14ac:dyDescent="0.2">
      <c r="A445" s="155" t="s">
        <v>1904</v>
      </c>
      <c r="B445" s="155" t="s">
        <v>1904</v>
      </c>
      <c r="C445" s="275">
        <v>3.33</v>
      </c>
      <c r="D445" s="192">
        <v>7.2186000000000003</v>
      </c>
      <c r="E445" s="192">
        <v>-7.2828999999999997</v>
      </c>
      <c r="F445" s="164" t="b">
        <f>IF(ISBLANK(FarmUnit[[#This Row],[1. Identifiant interne d’exploitation agricole*]]),"",IF(ISERROR(MATCH(FarmUnit[[#This Row],[1. Identifiant interne d’exploitation agricole*]],GroupMember[1. Identifiant interne d’exploitation agricole*],0)),FALSE,TRUE))</f>
        <v>1</v>
      </c>
      <c r="G445" s="203">
        <f t="shared" si="15"/>
        <v>7.2186000000000003</v>
      </c>
      <c r="H445" s="203">
        <f t="shared" si="16"/>
        <v>-7.2828999999999997</v>
      </c>
      <c r="I445" s="204" t="str">
        <f t="array" ref="I445">IF(ISBLANK(C445),"",IF(C445=MAX(IF(FarmUnit[1. Identifiant interne d’exploitation agricole*]=A445,FarmUnit[3. Superficie de l’unité agricole (ha)*])),"!","-"))</f>
        <v>!</v>
      </c>
      <c r="J445" s="165" t="str">
        <f ca="1">IFERROR(CONCATENATE(VLOOKUP(A445,GM_Table,12,FALSE)," ",(VLOOKUP(A445,GM_Table,13,FALSE))),"")</f>
        <v/>
      </c>
    </row>
    <row r="446" spans="1:10" ht="15" x14ac:dyDescent="0.2">
      <c r="A446" s="158" t="s">
        <v>1907</v>
      </c>
      <c r="B446" s="158" t="s">
        <v>1907</v>
      </c>
      <c r="C446" s="275">
        <v>2.2599999999999998</v>
      </c>
      <c r="D446" s="192">
        <v>7.2535999999999996</v>
      </c>
      <c r="E446" s="192">
        <v>-7.2838000000000003</v>
      </c>
      <c r="F446" s="164" t="b">
        <f>IF(ISBLANK(FarmUnit[[#This Row],[1. Identifiant interne d’exploitation agricole*]]),"",IF(ISERROR(MATCH(FarmUnit[[#This Row],[1. Identifiant interne d’exploitation agricole*]],GroupMember[1. Identifiant interne d’exploitation agricole*],0)),FALSE,TRUE))</f>
        <v>1</v>
      </c>
      <c r="G446" s="203">
        <f t="shared" si="15"/>
        <v>7.2535999999999996</v>
      </c>
      <c r="H446" s="203">
        <f t="shared" si="16"/>
        <v>-7.2838000000000003</v>
      </c>
      <c r="I446" s="204" t="str">
        <f t="array" ref="I446">IF(ISBLANK(C446),"",IF(C446=MAX(IF(FarmUnit[1. Identifiant interne d’exploitation agricole*]=A446,FarmUnit[3. Superficie de l’unité agricole (ha)*])),"!","-"))</f>
        <v>!</v>
      </c>
      <c r="J446" s="165" t="str">
        <f ca="1">IFERROR(CONCATENATE(VLOOKUP(A446,GM_Table,12,FALSE)," ",(VLOOKUP(A446,GM_Table,13,FALSE))),"")</f>
        <v/>
      </c>
    </row>
    <row r="447" spans="1:10" ht="15" x14ac:dyDescent="0.2">
      <c r="A447" s="155" t="s">
        <v>1909</v>
      </c>
      <c r="B447" s="155" t="s">
        <v>1909</v>
      </c>
      <c r="C447" s="275">
        <v>2.29</v>
      </c>
      <c r="D447" s="192">
        <v>7.2877999999999998</v>
      </c>
      <c r="E447" s="192">
        <v>-7.3032000000000004</v>
      </c>
      <c r="F447" s="164" t="b">
        <f>IF(ISBLANK(FarmUnit[[#This Row],[1. Identifiant interne d’exploitation agricole*]]),"",IF(ISERROR(MATCH(FarmUnit[[#This Row],[1. Identifiant interne d’exploitation agricole*]],GroupMember[1. Identifiant interne d’exploitation agricole*],0)),FALSE,TRUE))</f>
        <v>1</v>
      </c>
      <c r="G447" s="203">
        <f t="shared" si="15"/>
        <v>7.2877999999999998</v>
      </c>
      <c r="H447" s="203">
        <f t="shared" si="16"/>
        <v>-7.3032000000000004</v>
      </c>
      <c r="I447" s="204" t="str">
        <f t="array" ref="I447">IF(ISBLANK(C447),"",IF(C447=MAX(IF(FarmUnit[1. Identifiant interne d’exploitation agricole*]=A447,FarmUnit[3. Superficie de l’unité agricole (ha)*])),"!","-"))</f>
        <v>!</v>
      </c>
      <c r="J447" s="165" t="str">
        <f ca="1">IFERROR(CONCATENATE(VLOOKUP(A447,GM_Table,12,FALSE)," ",(VLOOKUP(A447,GM_Table,13,FALSE))),"")</f>
        <v/>
      </c>
    </row>
    <row r="448" spans="1:10" ht="15" x14ac:dyDescent="0.2">
      <c r="A448" s="158" t="s">
        <v>1911</v>
      </c>
      <c r="B448" s="158" t="s">
        <v>1911</v>
      </c>
      <c r="C448" s="275">
        <v>2</v>
      </c>
      <c r="D448" s="192">
        <v>7.2882999999999996</v>
      </c>
      <c r="E448" s="192">
        <v>-7.3240999999999996</v>
      </c>
      <c r="F448" s="164" t="b">
        <f>IF(ISBLANK(FarmUnit[[#This Row],[1. Identifiant interne d’exploitation agricole*]]),"",IF(ISERROR(MATCH(FarmUnit[[#This Row],[1. Identifiant interne d’exploitation agricole*]],GroupMember[1. Identifiant interne d’exploitation agricole*],0)),FALSE,TRUE))</f>
        <v>1</v>
      </c>
      <c r="G448" s="203">
        <f t="shared" si="15"/>
        <v>7.2882999999999996</v>
      </c>
      <c r="H448" s="203">
        <f t="shared" si="16"/>
        <v>-7.3240999999999996</v>
      </c>
      <c r="I448" s="204" t="str">
        <f t="array" ref="I448">IF(ISBLANK(C448),"",IF(C448=MAX(IF(FarmUnit[1. Identifiant interne d’exploitation agricole*]=A448,FarmUnit[3. Superficie de l’unité agricole (ha)*])),"!","-"))</f>
        <v>!</v>
      </c>
      <c r="J448" s="165" t="str">
        <f ca="1">IFERROR(CONCATENATE(VLOOKUP(A448,GM_Table,12,FALSE)," ",(VLOOKUP(A448,GM_Table,13,FALSE))),"")</f>
        <v/>
      </c>
    </row>
    <row r="449" spans="1:10" ht="15" x14ac:dyDescent="0.2">
      <c r="A449" s="155" t="s">
        <v>1913</v>
      </c>
      <c r="B449" s="155" t="s">
        <v>1913</v>
      </c>
      <c r="C449" s="275">
        <v>3.3</v>
      </c>
      <c r="D449" s="192">
        <v>7.2755999999999998</v>
      </c>
      <c r="E449" s="192">
        <v>-7.3541999999999996</v>
      </c>
      <c r="F449" s="164" t="b">
        <f>IF(ISBLANK(FarmUnit[[#This Row],[1. Identifiant interne d’exploitation agricole*]]),"",IF(ISERROR(MATCH(FarmUnit[[#This Row],[1. Identifiant interne d’exploitation agricole*]],GroupMember[1. Identifiant interne d’exploitation agricole*],0)),FALSE,TRUE))</f>
        <v>1</v>
      </c>
      <c r="G449" s="203">
        <f t="shared" si="15"/>
        <v>7.2755999999999998</v>
      </c>
      <c r="H449" s="203">
        <f t="shared" si="16"/>
        <v>-7.3541999999999996</v>
      </c>
      <c r="I449" s="204" t="str">
        <f t="array" ref="I449">IF(ISBLANK(C449),"",IF(C449=MAX(IF(FarmUnit[1. Identifiant interne d’exploitation agricole*]=A449,FarmUnit[3. Superficie de l’unité agricole (ha)*])),"!","-"))</f>
        <v>!</v>
      </c>
      <c r="J449" s="165" t="str">
        <f ca="1">IFERROR(CONCATENATE(VLOOKUP(A449,GM_Table,12,FALSE)," ",(VLOOKUP(A449,GM_Table,13,FALSE))),"")</f>
        <v/>
      </c>
    </row>
    <row r="450" spans="1:10" ht="15" x14ac:dyDescent="0.2">
      <c r="A450" s="158" t="s">
        <v>1914</v>
      </c>
      <c r="B450" s="158" t="s">
        <v>1914</v>
      </c>
      <c r="C450" s="275">
        <v>2.2799999999999998</v>
      </c>
      <c r="D450" s="192">
        <v>7.2930999999999999</v>
      </c>
      <c r="E450" s="192">
        <v>-7.3353999999999999</v>
      </c>
      <c r="F450" s="164" t="b">
        <f>IF(ISBLANK(FarmUnit[[#This Row],[1. Identifiant interne d’exploitation agricole*]]),"",IF(ISERROR(MATCH(FarmUnit[[#This Row],[1. Identifiant interne d’exploitation agricole*]],GroupMember[1. Identifiant interne d’exploitation agricole*],0)),FALSE,TRUE))</f>
        <v>1</v>
      </c>
      <c r="G450" s="203">
        <f t="shared" si="15"/>
        <v>7.2930999999999999</v>
      </c>
      <c r="H450" s="203">
        <f t="shared" si="16"/>
        <v>-7.3353999999999999</v>
      </c>
      <c r="I450" s="204" t="str">
        <f t="array" ref="I450">IF(ISBLANK(C450),"",IF(C450=MAX(IF(FarmUnit[1. Identifiant interne d’exploitation agricole*]=A450,FarmUnit[3. Superficie de l’unité agricole (ha)*])),"!","-"))</f>
        <v>!</v>
      </c>
      <c r="J450" s="165" t="str">
        <f ca="1">IFERROR(CONCATENATE(VLOOKUP(A450,GM_Table,12,FALSE)," ",(VLOOKUP(A450,GM_Table,13,FALSE))),"")</f>
        <v/>
      </c>
    </row>
    <row r="451" spans="1:10" ht="15" x14ac:dyDescent="0.2">
      <c r="A451" s="155" t="s">
        <v>1916</v>
      </c>
      <c r="B451" s="155" t="s">
        <v>1916</v>
      </c>
      <c r="C451" s="275">
        <v>2.33</v>
      </c>
      <c r="D451" s="192">
        <v>7.2756999999999996</v>
      </c>
      <c r="E451" s="192">
        <v>-7.3532000000000002</v>
      </c>
      <c r="F451" s="164" t="b">
        <f>IF(ISBLANK(FarmUnit[[#This Row],[1. Identifiant interne d’exploitation agricole*]]),"",IF(ISERROR(MATCH(FarmUnit[[#This Row],[1. Identifiant interne d’exploitation agricole*]],GroupMember[1. Identifiant interne d’exploitation agricole*],0)),FALSE,TRUE))</f>
        <v>1</v>
      </c>
      <c r="G451" s="203">
        <f t="shared" si="15"/>
        <v>7.2756999999999996</v>
      </c>
      <c r="H451" s="203">
        <f t="shared" si="16"/>
        <v>-7.3532000000000002</v>
      </c>
      <c r="I451" s="204" t="str">
        <f t="array" ref="I451">IF(ISBLANK(C451),"",IF(C451=MAX(IF(FarmUnit[1. Identifiant interne d’exploitation agricole*]=A451,FarmUnit[3. Superficie de l’unité agricole (ha)*])),"!","-"))</f>
        <v>!</v>
      </c>
      <c r="J451" s="165" t="str">
        <f ca="1">IFERROR(CONCATENATE(VLOOKUP(A451,GM_Table,12,FALSE)," ",(VLOOKUP(A451,GM_Table,13,FALSE))),"")</f>
        <v/>
      </c>
    </row>
    <row r="452" spans="1:10" ht="15" x14ac:dyDescent="0.2">
      <c r="A452" s="158" t="s">
        <v>1918</v>
      </c>
      <c r="B452" s="158" t="s">
        <v>1918</v>
      </c>
      <c r="C452" s="275">
        <v>2.2799999999999998</v>
      </c>
      <c r="D452" s="192">
        <v>7.2613000000000003</v>
      </c>
      <c r="E452" s="192">
        <v>-7.3216999999999999</v>
      </c>
      <c r="F452" s="164" t="b">
        <f>IF(ISBLANK(FarmUnit[[#This Row],[1. Identifiant interne d’exploitation agricole*]]),"",IF(ISERROR(MATCH(FarmUnit[[#This Row],[1. Identifiant interne d’exploitation agricole*]],GroupMember[1. Identifiant interne d’exploitation agricole*],0)),FALSE,TRUE))</f>
        <v>1</v>
      </c>
      <c r="G452" s="203">
        <f t="shared" si="15"/>
        <v>7.2613000000000003</v>
      </c>
      <c r="H452" s="203">
        <f t="shared" si="16"/>
        <v>-7.3216999999999999</v>
      </c>
      <c r="I452" s="204" t="str">
        <f t="array" ref="I452">IF(ISBLANK(C452),"",IF(C452=MAX(IF(FarmUnit[1. Identifiant interne d’exploitation agricole*]=A452,FarmUnit[3. Superficie de l’unité agricole (ha)*])),"!","-"))</f>
        <v>!</v>
      </c>
      <c r="J452" s="165" t="str">
        <f ca="1">IFERROR(CONCATENATE(VLOOKUP(A452,GM_Table,12,FALSE)," ",(VLOOKUP(A452,GM_Table,13,FALSE))),"")</f>
        <v/>
      </c>
    </row>
    <row r="453" spans="1:10" ht="15" x14ac:dyDescent="0.2">
      <c r="A453" s="155" t="s">
        <v>1920</v>
      </c>
      <c r="B453" s="155" t="s">
        <v>1920</v>
      </c>
      <c r="C453" s="275">
        <v>2.09</v>
      </c>
      <c r="D453" s="192">
        <v>7.2923999999999998</v>
      </c>
      <c r="E453" s="192">
        <v>-7.3048000000000002</v>
      </c>
      <c r="F453" s="164" t="b">
        <f>IF(ISBLANK(FarmUnit[[#This Row],[1. Identifiant interne d’exploitation agricole*]]),"",IF(ISERROR(MATCH(FarmUnit[[#This Row],[1. Identifiant interne d’exploitation agricole*]],GroupMember[1. Identifiant interne d’exploitation agricole*],0)),FALSE,TRUE))</f>
        <v>1</v>
      </c>
      <c r="G453" s="203">
        <f t="shared" si="15"/>
        <v>7.2923999999999998</v>
      </c>
      <c r="H453" s="203">
        <f t="shared" si="16"/>
        <v>-7.3048000000000002</v>
      </c>
      <c r="I453" s="204" t="str">
        <f t="array" ref="I453">IF(ISBLANK(C453),"",IF(C453=MAX(IF(FarmUnit[1. Identifiant interne d’exploitation agricole*]=A453,FarmUnit[3. Superficie de l’unité agricole (ha)*])),"!","-"))</f>
        <v>!</v>
      </c>
      <c r="J453" s="165" t="str">
        <f ca="1">IFERROR(CONCATENATE(VLOOKUP(A453,GM_Table,12,FALSE)," ",(VLOOKUP(A453,GM_Table,13,FALSE))),"")</f>
        <v/>
      </c>
    </row>
    <row r="454" spans="1:10" ht="15" x14ac:dyDescent="0.2">
      <c r="A454" s="158" t="s">
        <v>1922</v>
      </c>
      <c r="B454" s="158" t="s">
        <v>1922</v>
      </c>
      <c r="C454" s="275">
        <v>3.76</v>
      </c>
      <c r="D454" s="192">
        <v>7.2838000000000003</v>
      </c>
      <c r="E454" s="192">
        <v>-7.2942999999999998</v>
      </c>
      <c r="F454" s="164" t="b">
        <f>IF(ISBLANK(FarmUnit[[#This Row],[1. Identifiant interne d’exploitation agricole*]]),"",IF(ISERROR(MATCH(FarmUnit[[#This Row],[1. Identifiant interne d’exploitation agricole*]],GroupMember[1. Identifiant interne d’exploitation agricole*],0)),FALSE,TRUE))</f>
        <v>1</v>
      </c>
      <c r="G454" s="203">
        <f t="shared" si="15"/>
        <v>7.2838000000000003</v>
      </c>
      <c r="H454" s="203">
        <f t="shared" si="16"/>
        <v>-7.2942999999999998</v>
      </c>
      <c r="I454" s="204" t="str">
        <f t="array" ref="I454">IF(ISBLANK(C454),"",IF(C454=MAX(IF(FarmUnit[1. Identifiant interne d’exploitation agricole*]=A454,FarmUnit[3. Superficie de l’unité agricole (ha)*])),"!","-"))</f>
        <v>!</v>
      </c>
      <c r="J454" s="165" t="str">
        <f ca="1">IFERROR(CONCATENATE(VLOOKUP(A454,GM_Table,12,FALSE)," ",(VLOOKUP(A454,GM_Table,13,FALSE))),"")</f>
        <v/>
      </c>
    </row>
    <row r="455" spans="1:10" ht="15" x14ac:dyDescent="0.2">
      <c r="A455" s="155" t="s">
        <v>1925</v>
      </c>
      <c r="B455" s="155" t="s">
        <v>1925</v>
      </c>
      <c r="C455" s="275">
        <v>3.26</v>
      </c>
      <c r="D455" s="192">
        <v>7.3045</v>
      </c>
      <c r="E455" s="192">
        <v>-7.2851999999999997</v>
      </c>
      <c r="F455" s="164" t="b">
        <f>IF(ISBLANK(FarmUnit[[#This Row],[1. Identifiant interne d’exploitation agricole*]]),"",IF(ISERROR(MATCH(FarmUnit[[#This Row],[1. Identifiant interne d’exploitation agricole*]],GroupMember[1. Identifiant interne d’exploitation agricole*],0)),FALSE,TRUE))</f>
        <v>1</v>
      </c>
      <c r="G455" s="203">
        <f t="shared" si="15"/>
        <v>7.3045</v>
      </c>
      <c r="H455" s="203">
        <f t="shared" si="16"/>
        <v>-7.2851999999999997</v>
      </c>
      <c r="I455" s="204" t="str">
        <f t="array" ref="I455">IF(ISBLANK(C455),"",IF(C455=MAX(IF(FarmUnit[1. Identifiant interne d’exploitation agricole*]=A455,FarmUnit[3. Superficie de l’unité agricole (ha)*])),"!","-"))</f>
        <v>!</v>
      </c>
      <c r="J455" s="165" t="str">
        <f ca="1">IFERROR(CONCATENATE(VLOOKUP(A455,GM_Table,12,FALSE)," ",(VLOOKUP(A455,GM_Table,13,FALSE))),"")</f>
        <v/>
      </c>
    </row>
    <row r="456" spans="1:10" ht="15" x14ac:dyDescent="0.2">
      <c r="A456" s="158" t="s">
        <v>1928</v>
      </c>
      <c r="B456" s="158" t="s">
        <v>1928</v>
      </c>
      <c r="C456" s="275">
        <v>2.17</v>
      </c>
      <c r="D456" s="192">
        <v>7.2683999999999997</v>
      </c>
      <c r="E456" s="192">
        <v>-7.2842000000000002</v>
      </c>
      <c r="F456" s="164" t="b">
        <f>IF(ISBLANK(FarmUnit[[#This Row],[1. Identifiant interne d’exploitation agricole*]]),"",IF(ISERROR(MATCH(FarmUnit[[#This Row],[1. Identifiant interne d’exploitation agricole*]],GroupMember[1. Identifiant interne d’exploitation agricole*],0)),FALSE,TRUE))</f>
        <v>1</v>
      </c>
      <c r="G456" s="203">
        <f t="shared" si="15"/>
        <v>7.2683999999999997</v>
      </c>
      <c r="H456" s="203">
        <f t="shared" si="16"/>
        <v>-7.2842000000000002</v>
      </c>
      <c r="I456" s="204" t="str">
        <f t="array" ref="I456">IF(ISBLANK(C456),"",IF(C456=MAX(IF(FarmUnit[1. Identifiant interne d’exploitation agricole*]=A456,FarmUnit[3. Superficie de l’unité agricole (ha)*])),"!","-"))</f>
        <v>!</v>
      </c>
      <c r="J456" s="165" t="str">
        <f ca="1">IFERROR(CONCATENATE(VLOOKUP(A456,GM_Table,12,FALSE)," ",(VLOOKUP(A456,GM_Table,13,FALSE))),"")</f>
        <v/>
      </c>
    </row>
    <row r="457" spans="1:10" ht="15" x14ac:dyDescent="0.2">
      <c r="A457" s="155" t="s">
        <v>1931</v>
      </c>
      <c r="B457" s="155" t="s">
        <v>1931</v>
      </c>
      <c r="C457" s="275">
        <v>3</v>
      </c>
      <c r="D457" s="192">
        <v>7.2272999999999996</v>
      </c>
      <c r="E457" s="192">
        <v>-7.3240769999999999</v>
      </c>
      <c r="F457" s="164" t="b">
        <f>IF(ISBLANK(FarmUnit[[#This Row],[1. Identifiant interne d’exploitation agricole*]]),"",IF(ISERROR(MATCH(FarmUnit[[#This Row],[1. Identifiant interne d’exploitation agricole*]],GroupMember[1. Identifiant interne d’exploitation agricole*],0)),FALSE,TRUE))</f>
        <v>1</v>
      </c>
      <c r="G457" s="203">
        <f t="shared" si="15"/>
        <v>7.2272999999999996</v>
      </c>
      <c r="H457" s="203">
        <f t="shared" si="16"/>
        <v>-7.3240769999999999</v>
      </c>
      <c r="I457" s="204" t="str">
        <f t="array" ref="I457">IF(ISBLANK(C457),"",IF(C457=MAX(IF(FarmUnit[1. Identifiant interne d’exploitation agricole*]=A457,FarmUnit[3. Superficie de l’unité agricole (ha)*])),"!","-"))</f>
        <v>!</v>
      </c>
      <c r="J457" s="165" t="str">
        <f ca="1">IFERROR(CONCATENATE(VLOOKUP(A457,GM_Table,12,FALSE)," ",(VLOOKUP(A457,GM_Table,13,FALSE))),"")</f>
        <v/>
      </c>
    </row>
    <row r="458" spans="1:10" ht="15" x14ac:dyDescent="0.2">
      <c r="A458" s="158" t="s">
        <v>1934</v>
      </c>
      <c r="B458" s="158" t="s">
        <v>1934</v>
      </c>
      <c r="C458" s="275">
        <v>2.41</v>
      </c>
      <c r="D458" s="192">
        <v>7.2416999999999998</v>
      </c>
      <c r="E458" s="192">
        <v>-7.3110999999999997</v>
      </c>
      <c r="F458" s="164" t="b">
        <f>IF(ISBLANK(FarmUnit[[#This Row],[1. Identifiant interne d’exploitation agricole*]]),"",IF(ISERROR(MATCH(FarmUnit[[#This Row],[1. Identifiant interne d’exploitation agricole*]],GroupMember[1. Identifiant interne d’exploitation agricole*],0)),FALSE,TRUE))</f>
        <v>1</v>
      </c>
      <c r="G458" s="203">
        <f t="shared" si="15"/>
        <v>7.2416999999999998</v>
      </c>
      <c r="H458" s="203">
        <f t="shared" si="16"/>
        <v>-7.3110999999999997</v>
      </c>
      <c r="I458" s="204" t="str">
        <f t="array" ref="I458">IF(ISBLANK(C458),"",IF(C458=MAX(IF(FarmUnit[1. Identifiant interne d’exploitation agricole*]=A458,FarmUnit[3. Superficie de l’unité agricole (ha)*])),"!","-"))</f>
        <v>!</v>
      </c>
      <c r="J458" s="165" t="str">
        <f ca="1">IFERROR(CONCATENATE(VLOOKUP(A458,GM_Table,12,FALSE)," ",(VLOOKUP(A458,GM_Table,13,FALSE))),"")</f>
        <v/>
      </c>
    </row>
    <row r="459" spans="1:10" ht="15" x14ac:dyDescent="0.2">
      <c r="A459" s="155" t="s">
        <v>1936</v>
      </c>
      <c r="B459" s="155" t="s">
        <v>1936</v>
      </c>
      <c r="C459" s="275">
        <v>2.1800000000000002</v>
      </c>
      <c r="D459" s="192">
        <v>7.3017000000000003</v>
      </c>
      <c r="E459" s="192">
        <v>-7.2965</v>
      </c>
      <c r="F459" s="164" t="b">
        <f>IF(ISBLANK(FarmUnit[[#This Row],[1. Identifiant interne d’exploitation agricole*]]),"",IF(ISERROR(MATCH(FarmUnit[[#This Row],[1. Identifiant interne d’exploitation agricole*]],GroupMember[1. Identifiant interne d’exploitation agricole*],0)),FALSE,TRUE))</f>
        <v>1</v>
      </c>
      <c r="G459" s="203">
        <f t="shared" si="15"/>
        <v>7.3017000000000003</v>
      </c>
      <c r="H459" s="203">
        <f t="shared" si="16"/>
        <v>-7.2965</v>
      </c>
      <c r="I459" s="204" t="str">
        <f t="array" ref="I459">IF(ISBLANK(C459),"",IF(C459=MAX(IF(FarmUnit[1. Identifiant interne d’exploitation agricole*]=A459,FarmUnit[3. Superficie de l’unité agricole (ha)*])),"!","-"))</f>
        <v>!</v>
      </c>
      <c r="J459" s="165" t="str">
        <f ca="1">IFERROR(CONCATENATE(VLOOKUP(A459,GM_Table,12,FALSE)," ",(VLOOKUP(A459,GM_Table,13,FALSE))),"")</f>
        <v/>
      </c>
    </row>
    <row r="460" spans="1:10" ht="15" x14ac:dyDescent="0.2">
      <c r="A460" s="158" t="s">
        <v>1939</v>
      </c>
      <c r="B460" s="158" t="s">
        <v>1939</v>
      </c>
      <c r="C460" s="275">
        <v>2.0699999999999998</v>
      </c>
      <c r="D460" s="192">
        <v>7.2813999999999997</v>
      </c>
      <c r="E460" s="192">
        <v>-7.3132999999999999</v>
      </c>
      <c r="F460" s="164" t="b">
        <f>IF(ISBLANK(FarmUnit[[#This Row],[1. Identifiant interne d’exploitation agricole*]]),"",IF(ISERROR(MATCH(FarmUnit[[#This Row],[1. Identifiant interne d’exploitation agricole*]],GroupMember[1. Identifiant interne d’exploitation agricole*],0)),FALSE,TRUE))</f>
        <v>1</v>
      </c>
      <c r="G460" s="203">
        <f t="shared" si="15"/>
        <v>7.2813999999999997</v>
      </c>
      <c r="H460" s="203">
        <f t="shared" si="16"/>
        <v>-7.3132999999999999</v>
      </c>
      <c r="I460" s="204" t="str">
        <f t="array" ref="I460">IF(ISBLANK(C460),"",IF(C460=MAX(IF(FarmUnit[1. Identifiant interne d’exploitation agricole*]=A460,FarmUnit[3. Superficie de l’unité agricole (ha)*])),"!","-"))</f>
        <v>!</v>
      </c>
      <c r="J460" s="165" t="str">
        <f ca="1">IFERROR(CONCATENATE(VLOOKUP(A460,GM_Table,12,FALSE)," ",(VLOOKUP(A460,GM_Table,13,FALSE))),"")</f>
        <v/>
      </c>
    </row>
    <row r="461" spans="1:10" ht="15" x14ac:dyDescent="0.2">
      <c r="A461" s="155" t="s">
        <v>1940</v>
      </c>
      <c r="B461" s="155" t="s">
        <v>1940</v>
      </c>
      <c r="C461" s="275">
        <v>3</v>
      </c>
      <c r="D461" s="192">
        <v>7.2954999999999997</v>
      </c>
      <c r="E461" s="192">
        <v>-7.2973999999999997</v>
      </c>
      <c r="F461" s="164" t="b">
        <f>IF(ISBLANK(FarmUnit[[#This Row],[1. Identifiant interne d’exploitation agricole*]]),"",IF(ISERROR(MATCH(FarmUnit[[#This Row],[1. Identifiant interne d’exploitation agricole*]],GroupMember[1. Identifiant interne d’exploitation agricole*],0)),FALSE,TRUE))</f>
        <v>1</v>
      </c>
      <c r="G461" s="203">
        <f t="shared" si="15"/>
        <v>7.2954999999999997</v>
      </c>
      <c r="H461" s="203">
        <f t="shared" si="16"/>
        <v>-7.2973999999999997</v>
      </c>
      <c r="I461" s="204" t="str">
        <f t="array" ref="I461">IF(ISBLANK(C461),"",IF(C461=MAX(IF(FarmUnit[1. Identifiant interne d’exploitation agricole*]=A461,FarmUnit[3. Superficie de l’unité agricole (ha)*])),"!","-"))</f>
        <v>!</v>
      </c>
      <c r="J461" s="165" t="str">
        <f ca="1">IFERROR(CONCATENATE(VLOOKUP(A461,GM_Table,12,FALSE)," ",(VLOOKUP(A461,GM_Table,13,FALSE))),"")</f>
        <v/>
      </c>
    </row>
    <row r="462" spans="1:10" ht="15" x14ac:dyDescent="0.2">
      <c r="A462" s="158" t="s">
        <v>1943</v>
      </c>
      <c r="B462" s="158" t="s">
        <v>1943</v>
      </c>
      <c r="C462" s="275">
        <v>2.2400000000000002</v>
      </c>
      <c r="D462" s="192">
        <v>7.2900850000000004</v>
      </c>
      <c r="E462" s="192">
        <v>-7.3168199999999999</v>
      </c>
      <c r="F462" s="164" t="b">
        <f>IF(ISBLANK(FarmUnit[[#This Row],[1. Identifiant interne d’exploitation agricole*]]),"",IF(ISERROR(MATCH(FarmUnit[[#This Row],[1. Identifiant interne d’exploitation agricole*]],GroupMember[1. Identifiant interne d’exploitation agricole*],0)),FALSE,TRUE))</f>
        <v>1</v>
      </c>
      <c r="G462" s="203">
        <f t="shared" si="15"/>
        <v>7.2900850000000004</v>
      </c>
      <c r="H462" s="203">
        <f t="shared" si="16"/>
        <v>-7.3168199999999999</v>
      </c>
      <c r="I462" s="204" t="str">
        <f t="array" ref="I462">IF(ISBLANK(C462),"",IF(C462=MAX(IF(FarmUnit[1. Identifiant interne d’exploitation agricole*]=A462,FarmUnit[3. Superficie de l’unité agricole (ha)*])),"!","-"))</f>
        <v>!</v>
      </c>
      <c r="J462" s="165" t="str">
        <f ca="1">IFERROR(CONCATENATE(VLOOKUP(A462,GM_Table,12,FALSE)," ",(VLOOKUP(A462,GM_Table,13,FALSE))),"")</f>
        <v/>
      </c>
    </row>
    <row r="463" spans="1:10" ht="15" x14ac:dyDescent="0.2">
      <c r="A463" s="155" t="s">
        <v>1946</v>
      </c>
      <c r="B463" s="155" t="s">
        <v>1946</v>
      </c>
      <c r="C463" s="275">
        <v>2.69</v>
      </c>
      <c r="D463" s="192">
        <v>7.2968999999999999</v>
      </c>
      <c r="E463" s="192">
        <v>-7.2971000000000004</v>
      </c>
      <c r="F463" s="164" t="b">
        <f>IF(ISBLANK(FarmUnit[[#This Row],[1. Identifiant interne d’exploitation agricole*]]),"",IF(ISERROR(MATCH(FarmUnit[[#This Row],[1. Identifiant interne d’exploitation agricole*]],GroupMember[1. Identifiant interne d’exploitation agricole*],0)),FALSE,TRUE))</f>
        <v>1</v>
      </c>
      <c r="G463" s="203">
        <f t="shared" si="15"/>
        <v>7.2968999999999999</v>
      </c>
      <c r="H463" s="203">
        <f t="shared" si="16"/>
        <v>-7.2971000000000004</v>
      </c>
      <c r="I463" s="204" t="str">
        <f t="array" ref="I463">IF(ISBLANK(C463),"",IF(C463=MAX(IF(FarmUnit[1. Identifiant interne d’exploitation agricole*]=A463,FarmUnit[3. Superficie de l’unité agricole (ha)*])),"!","-"))</f>
        <v>!</v>
      </c>
      <c r="J463" s="165" t="str">
        <f ca="1">IFERROR(CONCATENATE(VLOOKUP(A463,GM_Table,12,FALSE)," ",(VLOOKUP(A463,GM_Table,13,FALSE))),"")</f>
        <v/>
      </c>
    </row>
    <row r="464" spans="1:10" ht="15" x14ac:dyDescent="0.2">
      <c r="A464" s="158" t="s">
        <v>1949</v>
      </c>
      <c r="B464" s="158" t="s">
        <v>1949</v>
      </c>
      <c r="C464" s="275">
        <v>2.35</v>
      </c>
      <c r="D464" s="192">
        <v>7.2996999999999996</v>
      </c>
      <c r="E464" s="192">
        <v>-7.3148</v>
      </c>
      <c r="F464" s="164" t="b">
        <f>IF(ISBLANK(FarmUnit[[#This Row],[1. Identifiant interne d’exploitation agricole*]]),"",IF(ISERROR(MATCH(FarmUnit[[#This Row],[1. Identifiant interne d’exploitation agricole*]],GroupMember[1. Identifiant interne d’exploitation agricole*],0)),FALSE,TRUE))</f>
        <v>1</v>
      </c>
      <c r="G464" s="203">
        <f t="shared" si="15"/>
        <v>7.2996999999999996</v>
      </c>
      <c r="H464" s="203">
        <f t="shared" si="16"/>
        <v>-7.3148</v>
      </c>
      <c r="I464" s="204" t="str">
        <f t="array" ref="I464">IF(ISBLANK(C464),"",IF(C464=MAX(IF(FarmUnit[1. Identifiant interne d’exploitation agricole*]=A464,FarmUnit[3. Superficie de l’unité agricole (ha)*])),"!","-"))</f>
        <v>!</v>
      </c>
      <c r="J464" s="165" t="str">
        <f ca="1">IFERROR(CONCATENATE(VLOOKUP(A464,GM_Table,12,FALSE)," ",(VLOOKUP(A464,GM_Table,13,FALSE))),"")</f>
        <v/>
      </c>
    </row>
    <row r="465" spans="1:10" ht="15" x14ac:dyDescent="0.2">
      <c r="A465" s="155" t="s">
        <v>1951</v>
      </c>
      <c r="B465" s="155" t="s">
        <v>1951</v>
      </c>
      <c r="C465" s="275">
        <v>2.15</v>
      </c>
      <c r="D465" s="192">
        <v>7.2975000000000003</v>
      </c>
      <c r="E465" s="192">
        <v>-7.297059</v>
      </c>
      <c r="F465" s="164" t="b">
        <f>IF(ISBLANK(FarmUnit[[#This Row],[1. Identifiant interne d’exploitation agricole*]]),"",IF(ISERROR(MATCH(FarmUnit[[#This Row],[1. Identifiant interne d’exploitation agricole*]],GroupMember[1. Identifiant interne d’exploitation agricole*],0)),FALSE,TRUE))</f>
        <v>1</v>
      </c>
      <c r="G465" s="203">
        <f t="shared" si="15"/>
        <v>7.2975000000000003</v>
      </c>
      <c r="H465" s="203">
        <f t="shared" si="16"/>
        <v>-7.297059</v>
      </c>
      <c r="I465" s="204" t="str">
        <f t="array" ref="I465">IF(ISBLANK(C465),"",IF(C465=MAX(IF(FarmUnit[1. Identifiant interne d’exploitation agricole*]=A465,FarmUnit[3. Superficie de l’unité agricole (ha)*])),"!","-"))</f>
        <v>!</v>
      </c>
      <c r="J465" s="165" t="str">
        <f ca="1">IFERROR(CONCATENATE(VLOOKUP(A465,GM_Table,12,FALSE)," ",(VLOOKUP(A465,GM_Table,13,FALSE))),"")</f>
        <v/>
      </c>
    </row>
    <row r="466" spans="1:10" ht="15" x14ac:dyDescent="0.2">
      <c r="A466" s="158" t="s">
        <v>1952</v>
      </c>
      <c r="B466" s="158" t="s">
        <v>1952</v>
      </c>
      <c r="C466" s="275">
        <v>2.2400000000000002</v>
      </c>
      <c r="D466" s="192">
        <v>7.2920999999999996</v>
      </c>
      <c r="E466" s="192">
        <v>-7.3236999999999997</v>
      </c>
      <c r="F466" s="164" t="b">
        <f>IF(ISBLANK(FarmUnit[[#This Row],[1. Identifiant interne d’exploitation agricole*]]),"",IF(ISERROR(MATCH(FarmUnit[[#This Row],[1. Identifiant interne d’exploitation agricole*]],GroupMember[1. Identifiant interne d’exploitation agricole*],0)),FALSE,TRUE))</f>
        <v>1</v>
      </c>
      <c r="G466" s="203">
        <f t="shared" si="15"/>
        <v>7.2920999999999996</v>
      </c>
      <c r="H466" s="203">
        <f t="shared" si="16"/>
        <v>-7.3236999999999997</v>
      </c>
      <c r="I466" s="204" t="str">
        <f t="array" ref="I466">IF(ISBLANK(C466),"",IF(C466=MAX(IF(FarmUnit[1. Identifiant interne d’exploitation agricole*]=A466,FarmUnit[3. Superficie de l’unité agricole (ha)*])),"!","-"))</f>
        <v>!</v>
      </c>
      <c r="J466" s="165" t="str">
        <f ca="1">IFERROR(CONCATENATE(VLOOKUP(A466,GM_Table,12,FALSE)," ",(VLOOKUP(A466,GM_Table,13,FALSE))),"")</f>
        <v/>
      </c>
    </row>
    <row r="467" spans="1:10" ht="15" x14ac:dyDescent="0.2">
      <c r="A467" s="155" t="s">
        <v>1955</v>
      </c>
      <c r="B467" s="155" t="s">
        <v>1955</v>
      </c>
      <c r="C467" s="275">
        <v>2.3199999999999998</v>
      </c>
      <c r="D467" s="192">
        <v>7.2933000000000003</v>
      </c>
      <c r="E467" s="192">
        <v>-7.2965</v>
      </c>
      <c r="F467" s="164" t="b">
        <f>IF(ISBLANK(FarmUnit[[#This Row],[1. Identifiant interne d’exploitation agricole*]]),"",IF(ISERROR(MATCH(FarmUnit[[#This Row],[1. Identifiant interne d’exploitation agricole*]],GroupMember[1. Identifiant interne d’exploitation agricole*],0)),FALSE,TRUE))</f>
        <v>1</v>
      </c>
      <c r="G467" s="203">
        <f t="shared" si="15"/>
        <v>7.2933000000000003</v>
      </c>
      <c r="H467" s="203">
        <f t="shared" si="16"/>
        <v>-7.2965</v>
      </c>
      <c r="I467" s="204" t="str">
        <f t="array" ref="I467">IF(ISBLANK(C467),"",IF(C467=MAX(IF(FarmUnit[1. Identifiant interne d’exploitation agricole*]=A467,FarmUnit[3. Superficie de l’unité agricole (ha)*])),"!","-"))</f>
        <v>!</v>
      </c>
      <c r="J467" s="165" t="str">
        <f ca="1">IFERROR(CONCATENATE(VLOOKUP(A467,GM_Table,12,FALSE)," ",(VLOOKUP(A467,GM_Table,13,FALSE))),"")</f>
        <v/>
      </c>
    </row>
    <row r="468" spans="1:10" ht="15" x14ac:dyDescent="0.2">
      <c r="A468" s="158" t="s">
        <v>1958</v>
      </c>
      <c r="B468" s="158" t="s">
        <v>1958</v>
      </c>
      <c r="C468" s="275">
        <v>3.91</v>
      </c>
      <c r="D468" s="192">
        <v>7.2172999999999998</v>
      </c>
      <c r="E468" s="192">
        <v>-7.2861000000000002</v>
      </c>
      <c r="F468" s="164" t="b">
        <f>IF(ISBLANK(FarmUnit[[#This Row],[1. Identifiant interne d’exploitation agricole*]]),"",IF(ISERROR(MATCH(FarmUnit[[#This Row],[1. Identifiant interne d’exploitation agricole*]],GroupMember[1. Identifiant interne d’exploitation agricole*],0)),FALSE,TRUE))</f>
        <v>1</v>
      </c>
      <c r="G468" s="203">
        <f t="shared" si="15"/>
        <v>7.2172999999999998</v>
      </c>
      <c r="H468" s="203">
        <f t="shared" si="16"/>
        <v>-7.2861000000000002</v>
      </c>
      <c r="I468" s="204" t="str">
        <f t="array" ref="I468">IF(ISBLANK(C468),"",IF(C468=MAX(IF(FarmUnit[1. Identifiant interne d’exploitation agricole*]=A468,FarmUnit[3. Superficie de l’unité agricole (ha)*])),"!","-"))</f>
        <v>!</v>
      </c>
      <c r="J468" s="165" t="str">
        <f ca="1">IFERROR(CONCATENATE(VLOOKUP(A468,GM_Table,12,FALSE)," ",(VLOOKUP(A468,GM_Table,13,FALSE))),"")</f>
        <v/>
      </c>
    </row>
    <row r="469" spans="1:10" ht="15" x14ac:dyDescent="0.2">
      <c r="A469" s="155" t="s">
        <v>1960</v>
      </c>
      <c r="B469" s="155" t="s">
        <v>1960</v>
      </c>
      <c r="C469" s="275">
        <v>3.01</v>
      </c>
      <c r="D469" s="192">
        <v>7.2503000000000002</v>
      </c>
      <c r="E469" s="192">
        <v>-7.2927</v>
      </c>
      <c r="F469" s="164" t="b">
        <f>IF(ISBLANK(FarmUnit[[#This Row],[1. Identifiant interne d’exploitation agricole*]]),"",IF(ISERROR(MATCH(FarmUnit[[#This Row],[1. Identifiant interne d’exploitation agricole*]],GroupMember[1. Identifiant interne d’exploitation agricole*],0)),FALSE,TRUE))</f>
        <v>1</v>
      </c>
      <c r="G469" s="203">
        <f t="shared" si="15"/>
        <v>7.2503000000000002</v>
      </c>
      <c r="H469" s="203">
        <f t="shared" si="16"/>
        <v>-7.2927</v>
      </c>
      <c r="I469" s="204" t="str">
        <f t="array" ref="I469">IF(ISBLANK(C469),"",IF(C469=MAX(IF(FarmUnit[1. Identifiant interne d’exploitation agricole*]=A469,FarmUnit[3. Superficie de l’unité agricole (ha)*])),"!","-"))</f>
        <v>!</v>
      </c>
      <c r="J469" s="165" t="str">
        <f ca="1">IFERROR(CONCATENATE(VLOOKUP(A469,GM_Table,12,FALSE)," ",(VLOOKUP(A469,GM_Table,13,FALSE))),"")</f>
        <v/>
      </c>
    </row>
    <row r="470" spans="1:10" ht="15" x14ac:dyDescent="0.2">
      <c r="A470" s="158" t="s">
        <v>1963</v>
      </c>
      <c r="B470" s="158" t="s">
        <v>1963</v>
      </c>
      <c r="C470" s="275">
        <v>5.68</v>
      </c>
      <c r="D470" s="192">
        <v>7.2449000000000003</v>
      </c>
      <c r="E470" s="192">
        <v>-7.2912999999999997</v>
      </c>
      <c r="F470" s="164" t="b">
        <f>IF(ISBLANK(FarmUnit[[#This Row],[1. Identifiant interne d’exploitation agricole*]]),"",IF(ISERROR(MATCH(FarmUnit[[#This Row],[1. Identifiant interne d’exploitation agricole*]],GroupMember[1. Identifiant interne d’exploitation agricole*],0)),FALSE,TRUE))</f>
        <v>1</v>
      </c>
      <c r="G470" s="203">
        <f t="shared" si="15"/>
        <v>7.2449000000000003</v>
      </c>
      <c r="H470" s="203">
        <f t="shared" si="16"/>
        <v>-7.2912999999999997</v>
      </c>
      <c r="I470" s="204" t="str">
        <f t="array" ref="I470">IF(ISBLANK(C470),"",IF(C470=MAX(IF(FarmUnit[1. Identifiant interne d’exploitation agricole*]=A470,FarmUnit[3. Superficie de l’unité agricole (ha)*])),"!","-"))</f>
        <v>!</v>
      </c>
      <c r="J470" s="165" t="str">
        <f ca="1">IFERROR(CONCATENATE(VLOOKUP(A470,GM_Table,12,FALSE)," ",(VLOOKUP(A470,GM_Table,13,FALSE))),"")</f>
        <v/>
      </c>
    </row>
    <row r="471" spans="1:10" ht="15" x14ac:dyDescent="0.2">
      <c r="A471" s="155" t="s">
        <v>1966</v>
      </c>
      <c r="B471" s="155" t="s">
        <v>1966</v>
      </c>
      <c r="C471" s="275">
        <v>3.96</v>
      </c>
      <c r="D471" s="192">
        <v>7.2805999999999997</v>
      </c>
      <c r="E471" s="192">
        <v>-7.2948000000000004</v>
      </c>
      <c r="F471" s="164" t="b">
        <f>IF(ISBLANK(FarmUnit[[#This Row],[1. Identifiant interne d’exploitation agricole*]]),"",IF(ISERROR(MATCH(FarmUnit[[#This Row],[1. Identifiant interne d’exploitation agricole*]],GroupMember[1. Identifiant interne d’exploitation agricole*],0)),FALSE,TRUE))</f>
        <v>1</v>
      </c>
      <c r="G471" s="203">
        <f t="shared" si="15"/>
        <v>7.2805999999999997</v>
      </c>
      <c r="H471" s="203">
        <f t="shared" si="16"/>
        <v>-7.2948000000000004</v>
      </c>
      <c r="I471" s="204" t="str">
        <f t="array" ref="I471">IF(ISBLANK(C471),"",IF(C471=MAX(IF(FarmUnit[1. Identifiant interne d’exploitation agricole*]=A471,FarmUnit[3. Superficie de l’unité agricole (ha)*])),"!","-"))</f>
        <v>!</v>
      </c>
      <c r="J471" s="165" t="str">
        <f ca="1">IFERROR(CONCATENATE(VLOOKUP(A471,GM_Table,12,FALSE)," ",(VLOOKUP(A471,GM_Table,13,FALSE))),"")</f>
        <v/>
      </c>
    </row>
    <row r="472" spans="1:10" ht="15" x14ac:dyDescent="0.2">
      <c r="A472" s="158" t="s">
        <v>1968</v>
      </c>
      <c r="B472" s="158" t="s">
        <v>1968</v>
      </c>
      <c r="C472" s="275">
        <v>2</v>
      </c>
      <c r="D472" s="192">
        <v>7.2836350000000003</v>
      </c>
      <c r="E472" s="192">
        <v>-7.2400549999999999</v>
      </c>
      <c r="F472" s="164" t="b">
        <f>IF(ISBLANK(FarmUnit[[#This Row],[1. Identifiant interne d’exploitation agricole*]]),"",IF(ISERROR(MATCH(FarmUnit[[#This Row],[1. Identifiant interne d’exploitation agricole*]],GroupMember[1. Identifiant interne d’exploitation agricole*],0)),FALSE,TRUE))</f>
        <v>1</v>
      </c>
      <c r="G472" s="203">
        <f t="shared" si="15"/>
        <v>7.2836350000000003</v>
      </c>
      <c r="H472" s="203">
        <f t="shared" si="16"/>
        <v>-7.2400549999999999</v>
      </c>
      <c r="I472" s="204" t="str">
        <f t="array" ref="I472">IF(ISBLANK(C472),"",IF(C472=MAX(IF(FarmUnit[1. Identifiant interne d’exploitation agricole*]=A472,FarmUnit[3. Superficie de l’unité agricole (ha)*])),"!","-"))</f>
        <v>!</v>
      </c>
      <c r="J472" s="165" t="str">
        <f ca="1">IFERROR(CONCATENATE(VLOOKUP(A472,GM_Table,12,FALSE)," ",(VLOOKUP(A472,GM_Table,13,FALSE))),"")</f>
        <v/>
      </c>
    </row>
    <row r="473" spans="1:10" ht="15" x14ac:dyDescent="0.2">
      <c r="A473" s="155" t="s">
        <v>1971</v>
      </c>
      <c r="B473" s="155" t="s">
        <v>1971</v>
      </c>
      <c r="C473" s="275">
        <v>2.33</v>
      </c>
      <c r="D473" s="192">
        <v>7.2906810000000002</v>
      </c>
      <c r="E473" s="192">
        <v>-7.2839219999999996</v>
      </c>
      <c r="F473" s="164" t="b">
        <f>IF(ISBLANK(FarmUnit[[#This Row],[1. Identifiant interne d’exploitation agricole*]]),"",IF(ISERROR(MATCH(FarmUnit[[#This Row],[1. Identifiant interne d’exploitation agricole*]],GroupMember[1. Identifiant interne d’exploitation agricole*],0)),FALSE,TRUE))</f>
        <v>1</v>
      </c>
      <c r="G473" s="203">
        <f t="shared" si="15"/>
        <v>7.2906810000000002</v>
      </c>
      <c r="H473" s="203">
        <f t="shared" si="16"/>
        <v>-7.2839219999999996</v>
      </c>
      <c r="I473" s="204" t="str">
        <f t="array" ref="I473">IF(ISBLANK(C473),"",IF(C473=MAX(IF(FarmUnit[1. Identifiant interne d’exploitation agricole*]=A473,FarmUnit[3. Superficie de l’unité agricole (ha)*])),"!","-"))</f>
        <v>!</v>
      </c>
      <c r="J473" s="165" t="str">
        <f ca="1">IFERROR(CONCATENATE(VLOOKUP(A473,GM_Table,12,FALSE)," ",(VLOOKUP(A473,GM_Table,13,FALSE))),"")</f>
        <v/>
      </c>
    </row>
    <row r="474" spans="1:10" ht="15" x14ac:dyDescent="0.2">
      <c r="A474" s="158" t="s">
        <v>1973</v>
      </c>
      <c r="B474" s="158" t="s">
        <v>1973</v>
      </c>
      <c r="C474" s="275">
        <v>2.4300000000000002</v>
      </c>
      <c r="D474" s="192">
        <v>7.2893150000000002</v>
      </c>
      <c r="E474" s="192">
        <v>-7.295852</v>
      </c>
      <c r="F474" s="164" t="b">
        <f>IF(ISBLANK(FarmUnit[[#This Row],[1. Identifiant interne d’exploitation agricole*]]),"",IF(ISERROR(MATCH(FarmUnit[[#This Row],[1. Identifiant interne d’exploitation agricole*]],GroupMember[1. Identifiant interne d’exploitation agricole*],0)),FALSE,TRUE))</f>
        <v>1</v>
      </c>
      <c r="G474" s="203">
        <f t="shared" si="15"/>
        <v>7.2893150000000002</v>
      </c>
      <c r="H474" s="203">
        <f t="shared" si="16"/>
        <v>-7.295852</v>
      </c>
      <c r="I474" s="204" t="str">
        <f t="array" ref="I474">IF(ISBLANK(C474),"",IF(C474=MAX(IF(FarmUnit[1. Identifiant interne d’exploitation agricole*]=A474,FarmUnit[3. Superficie de l’unité agricole (ha)*])),"!","-"))</f>
        <v>!</v>
      </c>
      <c r="J474" s="165" t="str">
        <f ca="1">IFERROR(CONCATENATE(VLOOKUP(A474,GM_Table,12,FALSE)," ",(VLOOKUP(A474,GM_Table,13,FALSE))),"")</f>
        <v/>
      </c>
    </row>
    <row r="475" spans="1:10" ht="15" x14ac:dyDescent="0.2">
      <c r="A475" s="155" t="s">
        <v>1976</v>
      </c>
      <c r="B475" s="155" t="s">
        <v>1976</v>
      </c>
      <c r="C475" s="275">
        <v>2.29</v>
      </c>
      <c r="D475" s="192">
        <v>7.2908759999999999</v>
      </c>
      <c r="E475" s="192">
        <v>-7.2953520000000003</v>
      </c>
      <c r="F475" s="164" t="b">
        <f>IF(ISBLANK(FarmUnit[[#This Row],[1. Identifiant interne d’exploitation agricole*]]),"",IF(ISERROR(MATCH(FarmUnit[[#This Row],[1. Identifiant interne d’exploitation agricole*]],GroupMember[1. Identifiant interne d’exploitation agricole*],0)),FALSE,TRUE))</f>
        <v>1</v>
      </c>
      <c r="G475" s="203">
        <f t="shared" si="15"/>
        <v>7.2908759999999999</v>
      </c>
      <c r="H475" s="203">
        <f t="shared" si="16"/>
        <v>-7.2953520000000003</v>
      </c>
      <c r="I475" s="204" t="str">
        <f t="array" ref="I475">IF(ISBLANK(C475),"",IF(C475=MAX(IF(FarmUnit[1. Identifiant interne d’exploitation agricole*]=A475,FarmUnit[3. Superficie de l’unité agricole (ha)*])),"!","-"))</f>
        <v>!</v>
      </c>
      <c r="J475" s="165" t="str">
        <f ca="1">IFERROR(CONCATENATE(VLOOKUP(A475,GM_Table,12,FALSE)," ",(VLOOKUP(A475,GM_Table,13,FALSE))),"")</f>
        <v/>
      </c>
    </row>
    <row r="476" spans="1:10" ht="15" x14ac:dyDescent="0.2">
      <c r="A476" s="158" t="s">
        <v>1978</v>
      </c>
      <c r="B476" s="158" t="s">
        <v>1978</v>
      </c>
      <c r="C476" s="275">
        <v>5.0199999999999996</v>
      </c>
      <c r="D476" s="192">
        <v>7.301285</v>
      </c>
      <c r="E476" s="192">
        <v>-7.2948339999999998</v>
      </c>
      <c r="F476" s="164" t="b">
        <f>IF(ISBLANK(FarmUnit[[#This Row],[1. Identifiant interne d’exploitation agricole*]]),"",IF(ISERROR(MATCH(FarmUnit[[#This Row],[1. Identifiant interne d’exploitation agricole*]],GroupMember[1. Identifiant interne d’exploitation agricole*],0)),FALSE,TRUE))</f>
        <v>1</v>
      </c>
      <c r="G476" s="203">
        <f t="shared" si="15"/>
        <v>7.301285</v>
      </c>
      <c r="H476" s="203">
        <f t="shared" si="16"/>
        <v>-7.2948339999999998</v>
      </c>
      <c r="I476" s="204" t="str">
        <f t="array" ref="I476">IF(ISBLANK(C476),"",IF(C476=MAX(IF(FarmUnit[1. Identifiant interne d’exploitation agricole*]=A476,FarmUnit[3. Superficie de l’unité agricole (ha)*])),"!","-"))</f>
        <v>!</v>
      </c>
      <c r="J476" s="165" t="str">
        <f ca="1">IFERROR(CONCATENATE(VLOOKUP(A476,GM_Table,12,FALSE)," ",(VLOOKUP(A476,GM_Table,13,FALSE))),"")</f>
        <v/>
      </c>
    </row>
    <row r="477" spans="1:10" ht="15" x14ac:dyDescent="0.2">
      <c r="A477" s="155" t="s">
        <v>1981</v>
      </c>
      <c r="B477" s="155" t="s">
        <v>1981</v>
      </c>
      <c r="C477" s="275">
        <v>2.2200000000000002</v>
      </c>
      <c r="D477" s="192">
        <v>7.2988429999999997</v>
      </c>
      <c r="E477" s="192">
        <v>-7.2952510000000004</v>
      </c>
      <c r="F477" s="164" t="b">
        <f>IF(ISBLANK(FarmUnit[[#This Row],[1. Identifiant interne d’exploitation agricole*]]),"",IF(ISERROR(MATCH(FarmUnit[[#This Row],[1. Identifiant interne d’exploitation agricole*]],GroupMember[1. Identifiant interne d’exploitation agricole*],0)),FALSE,TRUE))</f>
        <v>1</v>
      </c>
      <c r="G477" s="203">
        <f t="shared" si="15"/>
        <v>7.2988429999999997</v>
      </c>
      <c r="H477" s="203">
        <f t="shared" si="16"/>
        <v>-7.2952510000000004</v>
      </c>
      <c r="I477" s="204" t="str">
        <f t="array" ref="I477">IF(ISBLANK(C477),"",IF(C477=MAX(IF(FarmUnit[1. Identifiant interne d’exploitation agricole*]=A477,FarmUnit[3. Superficie de l’unité agricole (ha)*])),"!","-"))</f>
        <v>!</v>
      </c>
      <c r="J477" s="165" t="str">
        <f ca="1">IFERROR(CONCATENATE(VLOOKUP(A477,GM_Table,12,FALSE)," ",(VLOOKUP(A477,GM_Table,13,FALSE))),"")</f>
        <v/>
      </c>
    </row>
    <row r="478" spans="1:10" ht="15" x14ac:dyDescent="0.2">
      <c r="A478" s="158" t="s">
        <v>1983</v>
      </c>
      <c r="B478" s="158" t="s">
        <v>1983</v>
      </c>
      <c r="C478" s="275">
        <v>3</v>
      </c>
      <c r="D478" s="192">
        <v>7.2811190000000003</v>
      </c>
      <c r="E478" s="192">
        <v>-7.3113000000000001</v>
      </c>
      <c r="F478" s="164" t="b">
        <f>IF(ISBLANK(FarmUnit[[#This Row],[1. Identifiant interne d’exploitation agricole*]]),"",IF(ISERROR(MATCH(FarmUnit[[#This Row],[1. Identifiant interne d’exploitation agricole*]],GroupMember[1. Identifiant interne d’exploitation agricole*],0)),FALSE,TRUE))</f>
        <v>1</v>
      </c>
      <c r="G478" s="203">
        <f t="shared" si="15"/>
        <v>7.2811190000000003</v>
      </c>
      <c r="H478" s="203">
        <f t="shared" si="16"/>
        <v>-7.3113000000000001</v>
      </c>
      <c r="I478" s="204" t="str">
        <f t="array" ref="I478">IF(ISBLANK(C478),"",IF(C478=MAX(IF(FarmUnit[1. Identifiant interne d’exploitation agricole*]=A478,FarmUnit[3. Superficie de l’unité agricole (ha)*])),"!","-"))</f>
        <v>!</v>
      </c>
      <c r="J478" s="165" t="str">
        <f ca="1">IFERROR(CONCATENATE(VLOOKUP(A478,GM_Table,12,FALSE)," ",(VLOOKUP(A478,GM_Table,13,FALSE))),"")</f>
        <v/>
      </c>
    </row>
    <row r="479" spans="1:10" ht="15" x14ac:dyDescent="0.2">
      <c r="A479" s="155" t="s">
        <v>1985</v>
      </c>
      <c r="B479" s="155" t="s">
        <v>1985</v>
      </c>
      <c r="C479" s="275">
        <v>2.12</v>
      </c>
      <c r="D479" s="192">
        <v>7.2995999999999999</v>
      </c>
      <c r="E479" s="192">
        <v>-7.2953000000000001</v>
      </c>
      <c r="F479" s="164" t="b">
        <f>IF(ISBLANK(FarmUnit[[#This Row],[1. Identifiant interne d’exploitation agricole*]]),"",IF(ISERROR(MATCH(FarmUnit[[#This Row],[1. Identifiant interne d’exploitation agricole*]],GroupMember[1. Identifiant interne d’exploitation agricole*],0)),FALSE,TRUE))</f>
        <v>1</v>
      </c>
      <c r="G479" s="203">
        <f t="shared" si="15"/>
        <v>7.2995999999999999</v>
      </c>
      <c r="H479" s="203">
        <f t="shared" si="16"/>
        <v>-7.2953000000000001</v>
      </c>
      <c r="I479" s="204" t="str">
        <f t="array" ref="I479">IF(ISBLANK(C479),"",IF(C479=MAX(IF(FarmUnit[1. Identifiant interne d’exploitation agricole*]=A479,FarmUnit[3. Superficie de l’unité agricole (ha)*])),"!","-"))</f>
        <v>!</v>
      </c>
      <c r="J479" s="165" t="str">
        <f ca="1">IFERROR(CONCATENATE(VLOOKUP(A479,GM_Table,12,FALSE)," ",(VLOOKUP(A479,GM_Table,13,FALSE))),"")</f>
        <v/>
      </c>
    </row>
    <row r="480" spans="1:10" ht="15" x14ac:dyDescent="0.2">
      <c r="A480" s="158" t="s">
        <v>1988</v>
      </c>
      <c r="B480" s="158" t="s">
        <v>1988</v>
      </c>
      <c r="C480" s="275">
        <v>1.88</v>
      </c>
      <c r="D480" s="192">
        <v>7.2918529999999997</v>
      </c>
      <c r="E480" s="192">
        <v>-7.3145569999999998</v>
      </c>
      <c r="F480" s="164" t="b">
        <f>IF(ISBLANK(FarmUnit[[#This Row],[1. Identifiant interne d’exploitation agricole*]]),"",IF(ISERROR(MATCH(FarmUnit[[#This Row],[1. Identifiant interne d’exploitation agricole*]],GroupMember[1. Identifiant interne d’exploitation agricole*],0)),FALSE,TRUE))</f>
        <v>1</v>
      </c>
      <c r="G480" s="203">
        <f t="shared" si="15"/>
        <v>7.2918529999999997</v>
      </c>
      <c r="H480" s="203">
        <f t="shared" si="16"/>
        <v>-7.3145569999999998</v>
      </c>
      <c r="I480" s="204" t="str">
        <f t="array" ref="I480">IF(ISBLANK(C480),"",IF(C480=MAX(IF(FarmUnit[1. Identifiant interne d’exploitation agricole*]=A480,FarmUnit[3. Superficie de l’unité agricole (ha)*])),"!","-"))</f>
        <v>!</v>
      </c>
      <c r="J480" s="165" t="str">
        <f ca="1">IFERROR(CONCATENATE(VLOOKUP(A480,GM_Table,12,FALSE)," ",(VLOOKUP(A480,GM_Table,13,FALSE))),"")</f>
        <v/>
      </c>
    </row>
    <row r="481" spans="1:10" ht="15" x14ac:dyDescent="0.2">
      <c r="A481" s="155" t="s">
        <v>1990</v>
      </c>
      <c r="B481" s="155" t="s">
        <v>1990</v>
      </c>
      <c r="C481" s="275">
        <v>1.71</v>
      </c>
      <c r="D481" s="192">
        <v>7.2767229999999996</v>
      </c>
      <c r="E481" s="192">
        <v>-7.2940100000000001</v>
      </c>
      <c r="F481" s="164" t="b">
        <f>IF(ISBLANK(FarmUnit[[#This Row],[1. Identifiant interne d’exploitation agricole*]]),"",IF(ISERROR(MATCH(FarmUnit[[#This Row],[1. Identifiant interne d’exploitation agricole*]],GroupMember[1. Identifiant interne d’exploitation agricole*],0)),FALSE,TRUE))</f>
        <v>1</v>
      </c>
      <c r="G481" s="203">
        <f t="shared" si="15"/>
        <v>7.2767229999999996</v>
      </c>
      <c r="H481" s="203">
        <f t="shared" si="16"/>
        <v>-7.2940100000000001</v>
      </c>
      <c r="I481" s="204" t="str">
        <f t="array" ref="I481">IF(ISBLANK(C481),"",IF(C481=MAX(IF(FarmUnit[1. Identifiant interne d’exploitation agricole*]=A481,FarmUnit[3. Superficie de l’unité agricole (ha)*])),"!","-"))</f>
        <v>!</v>
      </c>
      <c r="J481" s="165" t="str">
        <f ca="1">IFERROR(CONCATENATE(VLOOKUP(A481,GM_Table,12,FALSE)," ",(VLOOKUP(A481,GM_Table,13,FALSE))),"")</f>
        <v/>
      </c>
    </row>
    <row r="482" spans="1:10" ht="15" x14ac:dyDescent="0.2">
      <c r="A482" s="158" t="s">
        <v>1993</v>
      </c>
      <c r="B482" s="158" t="s">
        <v>1993</v>
      </c>
      <c r="C482" s="275">
        <v>3</v>
      </c>
      <c r="D482" s="192">
        <v>7.2168999999999999</v>
      </c>
      <c r="E482" s="192">
        <v>-7.2870999999999997</v>
      </c>
      <c r="F482" s="164" t="b">
        <f>IF(ISBLANK(FarmUnit[[#This Row],[1. Identifiant interne d’exploitation agricole*]]),"",IF(ISERROR(MATCH(FarmUnit[[#This Row],[1. Identifiant interne d’exploitation agricole*]],GroupMember[1. Identifiant interne d’exploitation agricole*],0)),FALSE,TRUE))</f>
        <v>1</v>
      </c>
      <c r="G482" s="203">
        <f t="shared" si="15"/>
        <v>7.2168999999999999</v>
      </c>
      <c r="H482" s="203">
        <f t="shared" si="16"/>
        <v>-7.2870999999999997</v>
      </c>
      <c r="I482" s="204" t="str">
        <f t="array" ref="I482">IF(ISBLANK(C482),"",IF(C482=MAX(IF(FarmUnit[1. Identifiant interne d’exploitation agricole*]=A482,FarmUnit[3. Superficie de l’unité agricole (ha)*])),"!","-"))</f>
        <v>!</v>
      </c>
      <c r="J482" s="165" t="str">
        <f ca="1">IFERROR(CONCATENATE(VLOOKUP(A482,GM_Table,12,FALSE)," ",(VLOOKUP(A482,GM_Table,13,FALSE))),"")</f>
        <v/>
      </c>
    </row>
    <row r="483" spans="1:10" ht="15" x14ac:dyDescent="0.2">
      <c r="A483" s="155" t="s">
        <v>1996</v>
      </c>
      <c r="B483" s="155" t="s">
        <v>1996</v>
      </c>
      <c r="C483" s="275">
        <v>4.45</v>
      </c>
      <c r="D483" s="192">
        <v>7.2172999999999998</v>
      </c>
      <c r="E483" s="192">
        <v>-7.2984999999999998</v>
      </c>
      <c r="F483" s="164" t="b">
        <f>IF(ISBLANK(FarmUnit[[#This Row],[1. Identifiant interne d’exploitation agricole*]]),"",IF(ISERROR(MATCH(FarmUnit[[#This Row],[1. Identifiant interne d’exploitation agricole*]],GroupMember[1. Identifiant interne d’exploitation agricole*],0)),FALSE,TRUE))</f>
        <v>1</v>
      </c>
      <c r="G483" s="203">
        <f t="shared" si="15"/>
        <v>7.2172999999999998</v>
      </c>
      <c r="H483" s="203">
        <f t="shared" si="16"/>
        <v>-7.2984999999999998</v>
      </c>
      <c r="I483" s="204" t="str">
        <f t="array" ref="I483">IF(ISBLANK(C483),"",IF(C483=MAX(IF(FarmUnit[1. Identifiant interne d’exploitation agricole*]=A483,FarmUnit[3. Superficie de l’unité agricole (ha)*])),"!","-"))</f>
        <v>!</v>
      </c>
      <c r="J483" s="165" t="str">
        <f ca="1">IFERROR(CONCATENATE(VLOOKUP(A483,GM_Table,12,FALSE)," ",(VLOOKUP(A483,GM_Table,13,FALSE))),"")</f>
        <v/>
      </c>
    </row>
    <row r="484" spans="1:10" ht="15" x14ac:dyDescent="0.2">
      <c r="A484" s="158" t="s">
        <v>1999</v>
      </c>
      <c r="B484" s="158" t="s">
        <v>1999</v>
      </c>
      <c r="C484" s="275">
        <v>4</v>
      </c>
      <c r="D484" s="192">
        <v>7.291404</v>
      </c>
      <c r="E484" s="192">
        <v>-7.2827679999999999</v>
      </c>
      <c r="F484" s="164" t="b">
        <f>IF(ISBLANK(FarmUnit[[#This Row],[1. Identifiant interne d’exploitation agricole*]]),"",IF(ISERROR(MATCH(FarmUnit[[#This Row],[1. Identifiant interne d’exploitation agricole*]],GroupMember[1. Identifiant interne d’exploitation agricole*],0)),FALSE,TRUE))</f>
        <v>1</v>
      </c>
      <c r="G484" s="203">
        <f t="shared" si="15"/>
        <v>7.291404</v>
      </c>
      <c r="H484" s="203">
        <f t="shared" si="16"/>
        <v>-7.2827679999999999</v>
      </c>
      <c r="I484" s="204" t="str">
        <f t="array" ref="I484">IF(ISBLANK(C484),"",IF(C484=MAX(IF(FarmUnit[1. Identifiant interne d’exploitation agricole*]=A484,FarmUnit[3. Superficie de l’unité agricole (ha)*])),"!","-"))</f>
        <v>!</v>
      </c>
      <c r="J484" s="165" t="str">
        <f ca="1">IFERROR(CONCATENATE(VLOOKUP(A484,GM_Table,12,FALSE)," ",(VLOOKUP(A484,GM_Table,13,FALSE))),"")</f>
        <v/>
      </c>
    </row>
    <row r="485" spans="1:10" ht="15" x14ac:dyDescent="0.2">
      <c r="A485" s="155" t="s">
        <v>2002</v>
      </c>
      <c r="B485" s="155" t="s">
        <v>2002</v>
      </c>
      <c r="C485" s="275">
        <v>4</v>
      </c>
      <c r="D485" s="192">
        <v>7.2917480000000001</v>
      </c>
      <c r="E485" s="192">
        <v>-7.3001680000000002</v>
      </c>
      <c r="F485" s="164" t="b">
        <f>IF(ISBLANK(FarmUnit[[#This Row],[1. Identifiant interne d’exploitation agricole*]]),"",IF(ISERROR(MATCH(FarmUnit[[#This Row],[1. Identifiant interne d’exploitation agricole*]],GroupMember[1. Identifiant interne d’exploitation agricole*],0)),FALSE,TRUE))</f>
        <v>1</v>
      </c>
      <c r="G485" s="203">
        <f t="shared" si="15"/>
        <v>7.2917480000000001</v>
      </c>
      <c r="H485" s="203">
        <f t="shared" si="16"/>
        <v>-7.3001680000000002</v>
      </c>
      <c r="I485" s="204" t="str">
        <f t="array" ref="I485">IF(ISBLANK(C485),"",IF(C485=MAX(IF(FarmUnit[1. Identifiant interne d’exploitation agricole*]=A485,FarmUnit[3. Superficie de l’unité agricole (ha)*])),"!","-"))</f>
        <v>!</v>
      </c>
      <c r="J485" s="165" t="str">
        <f ca="1">IFERROR(CONCATENATE(VLOOKUP(A485,GM_Table,12,FALSE)," ",(VLOOKUP(A485,GM_Table,13,FALSE))),"")</f>
        <v/>
      </c>
    </row>
    <row r="486" spans="1:10" ht="15" x14ac:dyDescent="0.2">
      <c r="A486" s="158" t="s">
        <v>2005</v>
      </c>
      <c r="B486" s="158" t="s">
        <v>2005</v>
      </c>
      <c r="C486" s="275">
        <v>2.76</v>
      </c>
      <c r="D486" s="192">
        <v>7.2911020000000004</v>
      </c>
      <c r="E486" s="192">
        <v>-7.2991760000000001</v>
      </c>
      <c r="F486" s="164" t="b">
        <f>IF(ISBLANK(FarmUnit[[#This Row],[1. Identifiant interne d’exploitation agricole*]]),"",IF(ISERROR(MATCH(FarmUnit[[#This Row],[1. Identifiant interne d’exploitation agricole*]],GroupMember[1. Identifiant interne d’exploitation agricole*],0)),FALSE,TRUE))</f>
        <v>1</v>
      </c>
      <c r="G486" s="203">
        <f t="shared" si="15"/>
        <v>7.2911020000000004</v>
      </c>
      <c r="H486" s="203">
        <f t="shared" si="16"/>
        <v>-7.2991760000000001</v>
      </c>
      <c r="I486" s="204" t="str">
        <f t="array" ref="I486">IF(ISBLANK(C486),"",IF(C486=MAX(IF(FarmUnit[1. Identifiant interne d’exploitation agricole*]=A486,FarmUnit[3. Superficie de l’unité agricole (ha)*])),"!","-"))</f>
        <v>!</v>
      </c>
      <c r="J486" s="165" t="str">
        <f ca="1">IFERROR(CONCATENATE(VLOOKUP(A486,GM_Table,12,FALSE)," ",(VLOOKUP(A486,GM_Table,13,FALSE))),"")</f>
        <v/>
      </c>
    </row>
    <row r="487" spans="1:10" ht="15" x14ac:dyDescent="0.2">
      <c r="A487" s="155" t="s">
        <v>2008</v>
      </c>
      <c r="B487" s="155" t="s">
        <v>2008</v>
      </c>
      <c r="C487" s="275">
        <v>2</v>
      </c>
      <c r="D487" s="192">
        <v>7.2751000000000001</v>
      </c>
      <c r="E487" s="192">
        <v>-7.3140999999999998</v>
      </c>
      <c r="F487" s="164" t="b">
        <f>IF(ISBLANK(FarmUnit[[#This Row],[1. Identifiant interne d’exploitation agricole*]]),"",IF(ISERROR(MATCH(FarmUnit[[#This Row],[1. Identifiant interne d’exploitation agricole*]],GroupMember[1. Identifiant interne d’exploitation agricole*],0)),FALSE,TRUE))</f>
        <v>1</v>
      </c>
      <c r="G487" s="203">
        <f t="shared" si="15"/>
        <v>7.2751000000000001</v>
      </c>
      <c r="H487" s="203">
        <f t="shared" si="16"/>
        <v>-7.3140999999999998</v>
      </c>
      <c r="I487" s="204" t="str">
        <f t="array" ref="I487">IF(ISBLANK(C487),"",IF(C487=MAX(IF(FarmUnit[1. Identifiant interne d’exploitation agricole*]=A487,FarmUnit[3. Superficie de l’unité agricole (ha)*])),"!","-"))</f>
        <v>!</v>
      </c>
      <c r="J487" s="165" t="str">
        <f ca="1">IFERROR(CONCATENATE(VLOOKUP(A487,GM_Table,12,FALSE)," ",(VLOOKUP(A487,GM_Table,13,FALSE))),"")</f>
        <v/>
      </c>
    </row>
    <row r="488" spans="1:10" ht="15" x14ac:dyDescent="0.2">
      <c r="A488" s="158" t="s">
        <v>2011</v>
      </c>
      <c r="B488" s="158" t="s">
        <v>2011</v>
      </c>
      <c r="C488" s="275">
        <v>3</v>
      </c>
      <c r="D488" s="192">
        <v>7.2885</v>
      </c>
      <c r="E488" s="192">
        <v>-7.3361999999999998</v>
      </c>
      <c r="F488" s="164" t="b">
        <f>IF(ISBLANK(FarmUnit[[#This Row],[1. Identifiant interne d’exploitation agricole*]]),"",IF(ISERROR(MATCH(FarmUnit[[#This Row],[1. Identifiant interne d’exploitation agricole*]],GroupMember[1. Identifiant interne d’exploitation agricole*],0)),FALSE,TRUE))</f>
        <v>1</v>
      </c>
      <c r="G488" s="203">
        <f t="shared" si="15"/>
        <v>7.2885</v>
      </c>
      <c r="H488" s="203">
        <f t="shared" si="16"/>
        <v>-7.3361999999999998</v>
      </c>
      <c r="I488" s="204" t="str">
        <f t="array" ref="I488">IF(ISBLANK(C488),"",IF(C488=MAX(IF(FarmUnit[1. Identifiant interne d’exploitation agricole*]=A488,FarmUnit[3. Superficie de l’unité agricole (ha)*])),"!","-"))</f>
        <v>!</v>
      </c>
      <c r="J488" s="165" t="str">
        <f ca="1">IFERROR(CONCATENATE(VLOOKUP(A488,GM_Table,12,FALSE)," ",(VLOOKUP(A488,GM_Table,13,FALSE))),"")</f>
        <v/>
      </c>
    </row>
    <row r="489" spans="1:10" ht="15" x14ac:dyDescent="0.2">
      <c r="A489" s="155" t="s">
        <v>2013</v>
      </c>
      <c r="B489" s="155" t="s">
        <v>2013</v>
      </c>
      <c r="C489" s="275">
        <v>2.27</v>
      </c>
      <c r="D489" s="192">
        <v>7.2368290000000002</v>
      </c>
      <c r="E489" s="192">
        <v>-7.2734649999999998</v>
      </c>
      <c r="F489" s="164" t="b">
        <f>IF(ISBLANK(FarmUnit[[#This Row],[1. Identifiant interne d’exploitation agricole*]]),"",IF(ISERROR(MATCH(FarmUnit[[#This Row],[1. Identifiant interne d’exploitation agricole*]],GroupMember[1. Identifiant interne d’exploitation agricole*],0)),FALSE,TRUE))</f>
        <v>1</v>
      </c>
      <c r="G489" s="203">
        <f t="shared" si="15"/>
        <v>7.2368290000000002</v>
      </c>
      <c r="H489" s="203">
        <f t="shared" si="16"/>
        <v>-7.2734649999999998</v>
      </c>
      <c r="I489" s="204" t="str">
        <f t="array" ref="I489">IF(ISBLANK(C489),"",IF(C489=MAX(IF(FarmUnit[1. Identifiant interne d’exploitation agricole*]=A489,FarmUnit[3. Superficie de l’unité agricole (ha)*])),"!","-"))</f>
        <v>!</v>
      </c>
      <c r="J489" s="165" t="str">
        <f ca="1">IFERROR(CONCATENATE(VLOOKUP(A489,GM_Table,12,FALSE)," ",(VLOOKUP(A489,GM_Table,13,FALSE))),"")</f>
        <v/>
      </c>
    </row>
    <row r="490" spans="1:10" ht="15" x14ac:dyDescent="0.2">
      <c r="A490" s="158" t="s">
        <v>2016</v>
      </c>
      <c r="B490" s="158" t="s">
        <v>2016</v>
      </c>
      <c r="C490" s="275">
        <v>3.49</v>
      </c>
      <c r="D490" s="192">
        <v>7.2301409999999997</v>
      </c>
      <c r="E490" s="192">
        <v>-7.2704560000000003</v>
      </c>
      <c r="F490" s="164" t="b">
        <f>IF(ISBLANK(FarmUnit[[#This Row],[1. Identifiant interne d’exploitation agricole*]]),"",IF(ISERROR(MATCH(FarmUnit[[#This Row],[1. Identifiant interne d’exploitation agricole*]],GroupMember[1. Identifiant interne d’exploitation agricole*],0)),FALSE,TRUE))</f>
        <v>1</v>
      </c>
      <c r="G490" s="203">
        <f t="shared" si="15"/>
        <v>7.2301409999999997</v>
      </c>
      <c r="H490" s="203">
        <f t="shared" si="16"/>
        <v>-7.2704560000000003</v>
      </c>
      <c r="I490" s="204" t="str">
        <f t="array" ref="I490">IF(ISBLANK(C490),"",IF(C490=MAX(IF(FarmUnit[1. Identifiant interne d’exploitation agricole*]=A490,FarmUnit[3. Superficie de l’unité agricole (ha)*])),"!","-"))</f>
        <v>!</v>
      </c>
      <c r="J490" s="165" t="str">
        <f ca="1">IFERROR(CONCATENATE(VLOOKUP(A490,GM_Table,12,FALSE)," ",(VLOOKUP(A490,GM_Table,13,FALSE))),"")</f>
        <v/>
      </c>
    </row>
    <row r="491" spans="1:10" ht="15" x14ac:dyDescent="0.2">
      <c r="A491" s="155" t="s">
        <v>2018</v>
      </c>
      <c r="B491" s="155" t="s">
        <v>2018</v>
      </c>
      <c r="C491" s="275">
        <v>2.91</v>
      </c>
      <c r="D491" s="192">
        <v>7.239668</v>
      </c>
      <c r="E491" s="192">
        <v>-7.2708680000000001</v>
      </c>
      <c r="F491" s="164" t="b">
        <f>IF(ISBLANK(FarmUnit[[#This Row],[1. Identifiant interne d’exploitation agricole*]]),"",IF(ISERROR(MATCH(FarmUnit[[#This Row],[1. Identifiant interne d’exploitation agricole*]],GroupMember[1. Identifiant interne d’exploitation agricole*],0)),FALSE,TRUE))</f>
        <v>1</v>
      </c>
      <c r="G491" s="203">
        <f t="shared" si="15"/>
        <v>7.239668</v>
      </c>
      <c r="H491" s="203">
        <f t="shared" si="16"/>
        <v>-7.2708680000000001</v>
      </c>
      <c r="I491" s="204" t="str">
        <f t="array" ref="I491">IF(ISBLANK(C491),"",IF(C491=MAX(IF(FarmUnit[1. Identifiant interne d’exploitation agricole*]=A491,FarmUnit[3. Superficie de l’unité agricole (ha)*])),"!","-"))</f>
        <v>!</v>
      </c>
      <c r="J491" s="165" t="str">
        <f ca="1">IFERROR(CONCATENATE(VLOOKUP(A491,GM_Table,12,FALSE)," ",(VLOOKUP(A491,GM_Table,13,FALSE))),"")</f>
        <v/>
      </c>
    </row>
    <row r="492" spans="1:10" ht="15" x14ac:dyDescent="0.2">
      <c r="A492" s="158" t="s">
        <v>2019</v>
      </c>
      <c r="B492" s="158" t="s">
        <v>2019</v>
      </c>
      <c r="C492" s="275">
        <v>2.52</v>
      </c>
      <c r="D492" s="192">
        <v>7.2556669999999999</v>
      </c>
      <c r="E492" s="192">
        <v>-7.286562</v>
      </c>
      <c r="F492" s="164" t="b">
        <f>IF(ISBLANK(FarmUnit[[#This Row],[1. Identifiant interne d’exploitation agricole*]]),"",IF(ISERROR(MATCH(FarmUnit[[#This Row],[1. Identifiant interne d’exploitation agricole*]],GroupMember[1. Identifiant interne d’exploitation agricole*],0)),FALSE,TRUE))</f>
        <v>1</v>
      </c>
      <c r="G492" s="203">
        <f t="shared" si="15"/>
        <v>7.2556669999999999</v>
      </c>
      <c r="H492" s="203">
        <f t="shared" si="16"/>
        <v>-7.286562</v>
      </c>
      <c r="I492" s="204" t="str">
        <f t="array" ref="I492">IF(ISBLANK(C492),"",IF(C492=MAX(IF(FarmUnit[1. Identifiant interne d’exploitation agricole*]=A492,FarmUnit[3. Superficie de l’unité agricole (ha)*])),"!","-"))</f>
        <v>!</v>
      </c>
      <c r="J492" s="165" t="str">
        <f ca="1">IFERROR(CONCATENATE(VLOOKUP(A492,GM_Table,12,FALSE)," ",(VLOOKUP(A492,GM_Table,13,FALSE))),"")</f>
        <v/>
      </c>
    </row>
    <row r="493" spans="1:10" ht="15" x14ac:dyDescent="0.2">
      <c r="A493" s="155" t="s">
        <v>2021</v>
      </c>
      <c r="B493" s="155" t="s">
        <v>2021</v>
      </c>
      <c r="C493" s="275">
        <v>3.92</v>
      </c>
      <c r="D493" s="192">
        <v>7.2442219999999997</v>
      </c>
      <c r="E493" s="192">
        <v>-7.3115730000000001</v>
      </c>
      <c r="F493" s="164" t="b">
        <f>IF(ISBLANK(FarmUnit[[#This Row],[1. Identifiant interne d’exploitation agricole*]]),"",IF(ISERROR(MATCH(FarmUnit[[#This Row],[1. Identifiant interne d’exploitation agricole*]],GroupMember[1. Identifiant interne d’exploitation agricole*],0)),FALSE,TRUE))</f>
        <v>1</v>
      </c>
      <c r="G493" s="203">
        <f t="shared" si="15"/>
        <v>7.2442219999999997</v>
      </c>
      <c r="H493" s="203">
        <f t="shared" si="16"/>
        <v>-7.3115730000000001</v>
      </c>
      <c r="I493" s="204" t="str">
        <f t="array" ref="I493">IF(ISBLANK(C493),"",IF(C493=MAX(IF(FarmUnit[1. Identifiant interne d’exploitation agricole*]=A493,FarmUnit[3. Superficie de l’unité agricole (ha)*])),"!","-"))</f>
        <v>!</v>
      </c>
      <c r="J493" s="165" t="str">
        <f ca="1">IFERROR(CONCATENATE(VLOOKUP(A493,GM_Table,12,FALSE)," ",(VLOOKUP(A493,GM_Table,13,FALSE))),"")</f>
        <v/>
      </c>
    </row>
    <row r="494" spans="1:10" ht="15" x14ac:dyDescent="0.2">
      <c r="A494" s="158" t="s">
        <v>2023</v>
      </c>
      <c r="B494" s="158" t="s">
        <v>2023</v>
      </c>
      <c r="C494" s="275">
        <v>3.02</v>
      </c>
      <c r="D494" s="192">
        <v>7.249657</v>
      </c>
      <c r="E494" s="192">
        <v>-7.3148229999999996</v>
      </c>
      <c r="F494" s="164" t="b">
        <f>IF(ISBLANK(FarmUnit[[#This Row],[1. Identifiant interne d’exploitation agricole*]]),"",IF(ISERROR(MATCH(FarmUnit[[#This Row],[1. Identifiant interne d’exploitation agricole*]],GroupMember[1. Identifiant interne d’exploitation agricole*],0)),FALSE,TRUE))</f>
        <v>1</v>
      </c>
      <c r="G494" s="203">
        <f t="shared" si="15"/>
        <v>7.249657</v>
      </c>
      <c r="H494" s="203">
        <f t="shared" si="16"/>
        <v>-7.3148229999999996</v>
      </c>
      <c r="I494" s="204" t="str">
        <f t="array" ref="I494">IF(ISBLANK(C494),"",IF(C494=MAX(IF(FarmUnit[1. Identifiant interne d’exploitation agricole*]=A494,FarmUnit[3. Superficie de l’unité agricole (ha)*])),"!","-"))</f>
        <v>!</v>
      </c>
      <c r="J494" s="165" t="str">
        <f ca="1">IFERROR(CONCATENATE(VLOOKUP(A494,GM_Table,12,FALSE)," ",(VLOOKUP(A494,GM_Table,13,FALSE))),"")</f>
        <v/>
      </c>
    </row>
    <row r="495" spans="1:10" ht="15" x14ac:dyDescent="0.2">
      <c r="A495" s="155" t="s">
        <v>2026</v>
      </c>
      <c r="B495" s="155" t="s">
        <v>2026</v>
      </c>
      <c r="C495" s="275">
        <v>2.46</v>
      </c>
      <c r="D495" s="192">
        <v>7.2831999999999999</v>
      </c>
      <c r="E495" s="192">
        <v>-7.2824</v>
      </c>
      <c r="F495" s="164" t="b">
        <f>IF(ISBLANK(FarmUnit[[#This Row],[1. Identifiant interne d’exploitation agricole*]]),"",IF(ISERROR(MATCH(FarmUnit[[#This Row],[1. Identifiant interne d’exploitation agricole*]],GroupMember[1. Identifiant interne d’exploitation agricole*],0)),FALSE,TRUE))</f>
        <v>1</v>
      </c>
      <c r="G495" s="203">
        <f t="shared" si="15"/>
        <v>7.2831999999999999</v>
      </c>
      <c r="H495" s="203">
        <f t="shared" si="16"/>
        <v>-7.2824</v>
      </c>
      <c r="I495" s="204" t="str">
        <f t="array" ref="I495">IF(ISBLANK(C495),"",IF(C495=MAX(IF(FarmUnit[1. Identifiant interne d’exploitation agricole*]=A495,FarmUnit[3. Superficie de l’unité agricole (ha)*])),"!","-"))</f>
        <v>!</v>
      </c>
      <c r="J495" s="165" t="str">
        <f ca="1">IFERROR(CONCATENATE(VLOOKUP(A495,GM_Table,12,FALSE)," ",(VLOOKUP(A495,GM_Table,13,FALSE))),"")</f>
        <v/>
      </c>
    </row>
    <row r="496" spans="1:10" ht="15" x14ac:dyDescent="0.2">
      <c r="A496" s="158" t="s">
        <v>2028</v>
      </c>
      <c r="B496" s="158" t="s">
        <v>2028</v>
      </c>
      <c r="C496" s="275">
        <v>3.32</v>
      </c>
      <c r="D496" s="192">
        <v>7.2857630000000002</v>
      </c>
      <c r="E496" s="192">
        <v>-7.2798410000000002</v>
      </c>
      <c r="F496" s="164" t="b">
        <f>IF(ISBLANK(FarmUnit[[#This Row],[1. Identifiant interne d’exploitation agricole*]]),"",IF(ISERROR(MATCH(FarmUnit[[#This Row],[1. Identifiant interne d’exploitation agricole*]],GroupMember[1. Identifiant interne d’exploitation agricole*],0)),FALSE,TRUE))</f>
        <v>1</v>
      </c>
      <c r="G496" s="203">
        <f t="shared" si="15"/>
        <v>7.2857630000000002</v>
      </c>
      <c r="H496" s="203">
        <f t="shared" si="16"/>
        <v>-7.2798410000000002</v>
      </c>
      <c r="I496" s="204" t="str">
        <f t="array" ref="I496">IF(ISBLANK(C496),"",IF(C496=MAX(IF(FarmUnit[1. Identifiant interne d’exploitation agricole*]=A496,FarmUnit[3. Superficie de l’unité agricole (ha)*])),"!","-"))</f>
        <v>!</v>
      </c>
      <c r="J496" s="165" t="str">
        <f ca="1">IFERROR(CONCATENATE(VLOOKUP(A496,GM_Table,12,FALSE)," ",(VLOOKUP(A496,GM_Table,13,FALSE))),"")</f>
        <v/>
      </c>
    </row>
    <row r="497" spans="1:10" ht="15" x14ac:dyDescent="0.2">
      <c r="A497" s="155" t="s">
        <v>2030</v>
      </c>
      <c r="B497" s="155" t="s">
        <v>2030</v>
      </c>
      <c r="C497" s="275">
        <v>2</v>
      </c>
      <c r="D497" s="192">
        <v>7.2812489999999999</v>
      </c>
      <c r="E497" s="192">
        <v>-7.2991000000000001</v>
      </c>
      <c r="F497" s="164" t="b">
        <f>IF(ISBLANK(FarmUnit[[#This Row],[1. Identifiant interne d’exploitation agricole*]]),"",IF(ISERROR(MATCH(FarmUnit[[#This Row],[1. Identifiant interne d’exploitation agricole*]],GroupMember[1. Identifiant interne d’exploitation agricole*],0)),FALSE,TRUE))</f>
        <v>1</v>
      </c>
      <c r="G497" s="203">
        <f t="shared" si="15"/>
        <v>7.2812489999999999</v>
      </c>
      <c r="H497" s="203">
        <f t="shared" si="16"/>
        <v>-7.2991000000000001</v>
      </c>
      <c r="I497" s="204" t="str">
        <f t="array" ref="I497">IF(ISBLANK(C497),"",IF(C497=MAX(IF(FarmUnit[1. Identifiant interne d’exploitation agricole*]=A497,FarmUnit[3. Superficie de l’unité agricole (ha)*])),"!","-"))</f>
        <v>!</v>
      </c>
      <c r="J497" s="165" t="str">
        <f ca="1">IFERROR(CONCATENATE(VLOOKUP(A497,GM_Table,12,FALSE)," ",(VLOOKUP(A497,GM_Table,13,FALSE))),"")</f>
        <v/>
      </c>
    </row>
    <row r="498" spans="1:10" ht="15" x14ac:dyDescent="0.2">
      <c r="A498" s="158" t="s">
        <v>2032</v>
      </c>
      <c r="B498" s="158" t="s">
        <v>2032</v>
      </c>
      <c r="C498" s="275">
        <v>5</v>
      </c>
      <c r="D498" s="192">
        <v>7.2880630000000002</v>
      </c>
      <c r="E498" s="192">
        <v>-7.335216</v>
      </c>
      <c r="F498" s="164" t="b">
        <f>IF(ISBLANK(FarmUnit[[#This Row],[1. Identifiant interne d’exploitation agricole*]]),"",IF(ISERROR(MATCH(FarmUnit[[#This Row],[1. Identifiant interne d’exploitation agricole*]],GroupMember[1. Identifiant interne d’exploitation agricole*],0)),FALSE,TRUE))</f>
        <v>1</v>
      </c>
      <c r="G498" s="203">
        <f t="shared" si="15"/>
        <v>7.2880630000000002</v>
      </c>
      <c r="H498" s="203">
        <f t="shared" si="16"/>
        <v>-7.335216</v>
      </c>
      <c r="I498" s="204" t="str">
        <f t="array" ref="I498">IF(ISBLANK(C498),"",IF(C498=MAX(IF(FarmUnit[1. Identifiant interne d’exploitation agricole*]=A498,FarmUnit[3. Superficie de l’unité agricole (ha)*])),"!","-"))</f>
        <v>!</v>
      </c>
      <c r="J498" s="165" t="str">
        <f ca="1">IFERROR(CONCATENATE(VLOOKUP(A498,GM_Table,12,FALSE)," ",(VLOOKUP(A498,GM_Table,13,FALSE))),"")</f>
        <v/>
      </c>
    </row>
    <row r="499" spans="1:10" ht="15" x14ac:dyDescent="0.2">
      <c r="A499" s="155" t="s">
        <v>2034</v>
      </c>
      <c r="B499" s="155" t="s">
        <v>2034</v>
      </c>
      <c r="C499" s="275">
        <v>3.87</v>
      </c>
      <c r="D499" s="192">
        <v>7.270556</v>
      </c>
      <c r="E499" s="192">
        <v>-7.3332160000000002</v>
      </c>
      <c r="F499" s="164" t="b">
        <f>IF(ISBLANK(FarmUnit[[#This Row],[1. Identifiant interne d’exploitation agricole*]]),"",IF(ISERROR(MATCH(FarmUnit[[#This Row],[1. Identifiant interne d’exploitation agricole*]],GroupMember[1. Identifiant interne d’exploitation agricole*],0)),FALSE,TRUE))</f>
        <v>1</v>
      </c>
      <c r="G499" s="203">
        <f t="shared" ref="G499:G562" si="17">IF(D499=0,"",D499)</f>
        <v>7.270556</v>
      </c>
      <c r="H499" s="203">
        <f t="shared" ref="H499:H562" si="18">IF(E499=0,"",E499)</f>
        <v>-7.3332160000000002</v>
      </c>
      <c r="I499" s="204" t="str">
        <f t="array" ref="I499">IF(ISBLANK(C499),"",IF(C499=MAX(IF(FarmUnit[1. Identifiant interne d’exploitation agricole*]=A499,FarmUnit[3. Superficie de l’unité agricole (ha)*])),"!","-"))</f>
        <v>!</v>
      </c>
      <c r="J499" s="165" t="str">
        <f ca="1">IFERROR(CONCATENATE(VLOOKUP(A499,GM_Table,12,FALSE)," ",(VLOOKUP(A499,GM_Table,13,FALSE))),"")</f>
        <v/>
      </c>
    </row>
    <row r="500" spans="1:10" ht="15" x14ac:dyDescent="0.2">
      <c r="A500" s="158" t="s">
        <v>2036</v>
      </c>
      <c r="B500" s="158" t="s">
        <v>2036</v>
      </c>
      <c r="C500" s="275">
        <v>3</v>
      </c>
      <c r="D500" s="192">
        <v>7.3051190000000004</v>
      </c>
      <c r="E500" s="192">
        <v>-7.2934580000000002</v>
      </c>
      <c r="F500" s="164" t="b">
        <f>IF(ISBLANK(FarmUnit[[#This Row],[1. Identifiant interne d’exploitation agricole*]]),"",IF(ISERROR(MATCH(FarmUnit[[#This Row],[1. Identifiant interne d’exploitation agricole*]],GroupMember[1. Identifiant interne d’exploitation agricole*],0)),FALSE,TRUE))</f>
        <v>1</v>
      </c>
      <c r="G500" s="203">
        <f t="shared" si="17"/>
        <v>7.3051190000000004</v>
      </c>
      <c r="H500" s="203">
        <f t="shared" si="18"/>
        <v>-7.2934580000000002</v>
      </c>
      <c r="I500" s="204" t="str">
        <f t="array" ref="I500">IF(ISBLANK(C500),"",IF(C500=MAX(IF(FarmUnit[1. Identifiant interne d’exploitation agricole*]=A500,FarmUnit[3. Superficie de l’unité agricole (ha)*])),"!","-"))</f>
        <v>!</v>
      </c>
      <c r="J500" s="165" t="str">
        <f ca="1">IFERROR(CONCATENATE(VLOOKUP(A500,GM_Table,12,FALSE)," ",(VLOOKUP(A500,GM_Table,13,FALSE))),"")</f>
        <v/>
      </c>
    </row>
    <row r="501" spans="1:10" ht="15" x14ac:dyDescent="0.2">
      <c r="A501" s="155" t="s">
        <v>2039</v>
      </c>
      <c r="B501" s="155" t="s">
        <v>2039</v>
      </c>
      <c r="C501" s="275">
        <v>4.09</v>
      </c>
      <c r="D501" s="192">
        <v>7.2868339999999998</v>
      </c>
      <c r="E501" s="192">
        <v>-7.3233430000000004</v>
      </c>
      <c r="F501" s="164" t="b">
        <f>IF(ISBLANK(FarmUnit[[#This Row],[1. Identifiant interne d’exploitation agricole*]]),"",IF(ISERROR(MATCH(FarmUnit[[#This Row],[1. Identifiant interne d’exploitation agricole*]],GroupMember[1. Identifiant interne d’exploitation agricole*],0)),FALSE,TRUE))</f>
        <v>1</v>
      </c>
      <c r="G501" s="203">
        <f t="shared" si="17"/>
        <v>7.2868339999999998</v>
      </c>
      <c r="H501" s="203">
        <f t="shared" si="18"/>
        <v>-7.3233430000000004</v>
      </c>
      <c r="I501" s="204" t="str">
        <f t="array" ref="I501">IF(ISBLANK(C501),"",IF(C501=MAX(IF(FarmUnit[1. Identifiant interne d’exploitation agricole*]=A501,FarmUnit[3. Superficie de l’unité agricole (ha)*])),"!","-"))</f>
        <v>!</v>
      </c>
      <c r="J501" s="165" t="str">
        <f ca="1">IFERROR(CONCATENATE(VLOOKUP(A501,GM_Table,12,FALSE)," ",(VLOOKUP(A501,GM_Table,13,FALSE))),"")</f>
        <v/>
      </c>
    </row>
    <row r="502" spans="1:10" ht="15" x14ac:dyDescent="0.2">
      <c r="A502" s="158" t="s">
        <v>2042</v>
      </c>
      <c r="B502" s="158" t="s">
        <v>2042</v>
      </c>
      <c r="C502" s="275">
        <v>3.22</v>
      </c>
      <c r="D502" s="192">
        <v>7.2855160000000003</v>
      </c>
      <c r="E502" s="192">
        <v>-7.3220669999999997</v>
      </c>
      <c r="F502" s="164" t="b">
        <f>IF(ISBLANK(FarmUnit[[#This Row],[1. Identifiant interne d’exploitation agricole*]]),"",IF(ISERROR(MATCH(FarmUnit[[#This Row],[1. Identifiant interne d’exploitation agricole*]],GroupMember[1. Identifiant interne d’exploitation agricole*],0)),FALSE,TRUE))</f>
        <v>1</v>
      </c>
      <c r="G502" s="203">
        <f t="shared" si="17"/>
        <v>7.2855160000000003</v>
      </c>
      <c r="H502" s="203">
        <f t="shared" si="18"/>
        <v>-7.3220669999999997</v>
      </c>
      <c r="I502" s="204" t="str">
        <f t="array" ref="I502">IF(ISBLANK(C502),"",IF(C502=MAX(IF(FarmUnit[1. Identifiant interne d’exploitation agricole*]=A502,FarmUnit[3. Superficie de l’unité agricole (ha)*])),"!","-"))</f>
        <v>!</v>
      </c>
      <c r="J502" s="165" t="str">
        <f ca="1">IFERROR(CONCATENATE(VLOOKUP(A502,GM_Table,12,FALSE)," ",(VLOOKUP(A502,GM_Table,13,FALSE))),"")</f>
        <v/>
      </c>
    </row>
    <row r="503" spans="1:10" ht="15" x14ac:dyDescent="0.2">
      <c r="A503" s="155" t="s">
        <v>2044</v>
      </c>
      <c r="B503" s="155" t="s">
        <v>2044</v>
      </c>
      <c r="C503" s="275">
        <v>3.49</v>
      </c>
      <c r="D503" s="192">
        <v>7.2405679999999997</v>
      </c>
      <c r="E503" s="192">
        <v>-7.2959420000000001</v>
      </c>
      <c r="F503" s="164" t="b">
        <f>IF(ISBLANK(FarmUnit[[#This Row],[1. Identifiant interne d’exploitation agricole*]]),"",IF(ISERROR(MATCH(FarmUnit[[#This Row],[1. Identifiant interne d’exploitation agricole*]],GroupMember[1. Identifiant interne d’exploitation agricole*],0)),FALSE,TRUE))</f>
        <v>1</v>
      </c>
      <c r="G503" s="203">
        <f t="shared" si="17"/>
        <v>7.2405679999999997</v>
      </c>
      <c r="H503" s="203">
        <f t="shared" si="18"/>
        <v>-7.2959420000000001</v>
      </c>
      <c r="I503" s="204" t="str">
        <f t="array" ref="I503">IF(ISBLANK(C503),"",IF(C503=MAX(IF(FarmUnit[1. Identifiant interne d’exploitation agricole*]=A503,FarmUnit[3. Superficie de l’unité agricole (ha)*])),"!","-"))</f>
        <v>!</v>
      </c>
      <c r="J503" s="165" t="str">
        <f ca="1">IFERROR(CONCATENATE(VLOOKUP(A503,GM_Table,12,FALSE)," ",(VLOOKUP(A503,GM_Table,13,FALSE))),"")</f>
        <v/>
      </c>
    </row>
    <row r="504" spans="1:10" ht="15" x14ac:dyDescent="0.2">
      <c r="A504" s="158" t="s">
        <v>2047</v>
      </c>
      <c r="B504" s="158" t="s">
        <v>2047</v>
      </c>
      <c r="C504" s="275">
        <v>4.7699999999999996</v>
      </c>
      <c r="D504" s="192">
        <v>7.2859550000000004</v>
      </c>
      <c r="E504" s="192">
        <v>-7.3127880000000003</v>
      </c>
      <c r="F504" s="164" t="b">
        <f>IF(ISBLANK(FarmUnit[[#This Row],[1. Identifiant interne d’exploitation agricole*]]),"",IF(ISERROR(MATCH(FarmUnit[[#This Row],[1. Identifiant interne d’exploitation agricole*]],GroupMember[1. Identifiant interne d’exploitation agricole*],0)),FALSE,TRUE))</f>
        <v>1</v>
      </c>
      <c r="G504" s="203">
        <f t="shared" si="17"/>
        <v>7.2859550000000004</v>
      </c>
      <c r="H504" s="203">
        <f t="shared" si="18"/>
        <v>-7.3127880000000003</v>
      </c>
      <c r="I504" s="204" t="str">
        <f t="array" ref="I504">IF(ISBLANK(C504),"",IF(C504=MAX(IF(FarmUnit[1. Identifiant interne d’exploitation agricole*]=A504,FarmUnit[3. Superficie de l’unité agricole (ha)*])),"!","-"))</f>
        <v>!</v>
      </c>
      <c r="J504" s="165" t="str">
        <f ca="1">IFERROR(CONCATENATE(VLOOKUP(A504,GM_Table,12,FALSE)," ",(VLOOKUP(A504,GM_Table,13,FALSE))),"")</f>
        <v/>
      </c>
    </row>
    <row r="505" spans="1:10" ht="15" x14ac:dyDescent="0.2">
      <c r="A505" s="155" t="s">
        <v>2050</v>
      </c>
      <c r="B505" s="155" t="s">
        <v>2050</v>
      </c>
      <c r="C505" s="275">
        <v>3.36</v>
      </c>
      <c r="D505" s="192">
        <v>7.3061999999999996</v>
      </c>
      <c r="E505" s="192">
        <v>-7.2842000000000002</v>
      </c>
      <c r="F505" s="164" t="b">
        <f>IF(ISBLANK(FarmUnit[[#This Row],[1. Identifiant interne d’exploitation agricole*]]),"",IF(ISERROR(MATCH(FarmUnit[[#This Row],[1. Identifiant interne d’exploitation agricole*]],GroupMember[1. Identifiant interne d’exploitation agricole*],0)),FALSE,TRUE))</f>
        <v>1</v>
      </c>
      <c r="G505" s="203">
        <f t="shared" si="17"/>
        <v>7.3061999999999996</v>
      </c>
      <c r="H505" s="203">
        <f t="shared" si="18"/>
        <v>-7.2842000000000002</v>
      </c>
      <c r="I505" s="204" t="str">
        <f t="array" ref="I505">IF(ISBLANK(C505),"",IF(C505=MAX(IF(FarmUnit[1. Identifiant interne d’exploitation agricole*]=A505,FarmUnit[3. Superficie de l’unité agricole (ha)*])),"!","-"))</f>
        <v>!</v>
      </c>
      <c r="J505" s="165" t="str">
        <f ca="1">IFERROR(CONCATENATE(VLOOKUP(A505,GM_Table,12,FALSE)," ",(VLOOKUP(A505,GM_Table,13,FALSE))),"")</f>
        <v/>
      </c>
    </row>
    <row r="506" spans="1:10" ht="15" x14ac:dyDescent="0.2">
      <c r="A506" s="158" t="s">
        <v>2053</v>
      </c>
      <c r="B506" s="158" t="s">
        <v>2053</v>
      </c>
      <c r="C506" s="275">
        <v>2.93</v>
      </c>
      <c r="D506" s="192">
        <v>7.3048390000000003</v>
      </c>
      <c r="E506" s="192">
        <v>-7.2983650000000004</v>
      </c>
      <c r="F506" s="164" t="b">
        <f>IF(ISBLANK(FarmUnit[[#This Row],[1. Identifiant interne d’exploitation agricole*]]),"",IF(ISERROR(MATCH(FarmUnit[[#This Row],[1. Identifiant interne d’exploitation agricole*]],GroupMember[1. Identifiant interne d’exploitation agricole*],0)),FALSE,TRUE))</f>
        <v>1</v>
      </c>
      <c r="G506" s="203">
        <f t="shared" si="17"/>
        <v>7.3048390000000003</v>
      </c>
      <c r="H506" s="203">
        <f t="shared" si="18"/>
        <v>-7.2983650000000004</v>
      </c>
      <c r="I506" s="204" t="str">
        <f t="array" ref="I506">IF(ISBLANK(C506),"",IF(C506=MAX(IF(FarmUnit[1. Identifiant interne d’exploitation agricole*]=A506,FarmUnit[3. Superficie de l’unité agricole (ha)*])),"!","-"))</f>
        <v>!</v>
      </c>
      <c r="J506" s="165" t="str">
        <f ca="1">IFERROR(CONCATENATE(VLOOKUP(A506,GM_Table,12,FALSE)," ",(VLOOKUP(A506,GM_Table,13,FALSE))),"")</f>
        <v/>
      </c>
    </row>
    <row r="507" spans="1:10" ht="15" x14ac:dyDescent="0.2">
      <c r="A507" s="155" t="s">
        <v>2056</v>
      </c>
      <c r="B507" s="155" t="s">
        <v>2056</v>
      </c>
      <c r="C507" s="275">
        <v>3.71</v>
      </c>
      <c r="D507" s="192">
        <v>7.2429480000000002</v>
      </c>
      <c r="E507" s="192">
        <v>-7.1585939999999999</v>
      </c>
      <c r="F507" s="164" t="b">
        <f>IF(ISBLANK(FarmUnit[[#This Row],[1. Identifiant interne d’exploitation agricole*]]),"",IF(ISERROR(MATCH(FarmUnit[[#This Row],[1. Identifiant interne d’exploitation agricole*]],GroupMember[1. Identifiant interne d’exploitation agricole*],0)),FALSE,TRUE))</f>
        <v>1</v>
      </c>
      <c r="G507" s="203">
        <f t="shared" si="17"/>
        <v>7.2429480000000002</v>
      </c>
      <c r="H507" s="203">
        <f t="shared" si="18"/>
        <v>-7.1585939999999999</v>
      </c>
      <c r="I507" s="204" t="str">
        <f t="array" ref="I507">IF(ISBLANK(C507),"",IF(C507=MAX(IF(FarmUnit[1. Identifiant interne d’exploitation agricole*]=A507,FarmUnit[3. Superficie de l’unité agricole (ha)*])),"!","-"))</f>
        <v>!</v>
      </c>
      <c r="J507" s="165" t="str">
        <f ca="1">IFERROR(CONCATENATE(VLOOKUP(A507,GM_Table,12,FALSE)," ",(VLOOKUP(A507,GM_Table,13,FALSE))),"")</f>
        <v/>
      </c>
    </row>
    <row r="508" spans="1:10" ht="15" x14ac:dyDescent="0.2">
      <c r="A508" s="158" t="s">
        <v>2059</v>
      </c>
      <c r="B508" s="158" t="s">
        <v>2059</v>
      </c>
      <c r="C508" s="275">
        <v>2.87</v>
      </c>
      <c r="D508" s="192">
        <v>7.2808359999999999</v>
      </c>
      <c r="E508" s="192">
        <v>-7.2721989999999996</v>
      </c>
      <c r="F508" s="164" t="b">
        <f>IF(ISBLANK(FarmUnit[[#This Row],[1. Identifiant interne d’exploitation agricole*]]),"",IF(ISERROR(MATCH(FarmUnit[[#This Row],[1. Identifiant interne d’exploitation agricole*]],GroupMember[1. Identifiant interne d’exploitation agricole*],0)),FALSE,TRUE))</f>
        <v>1</v>
      </c>
      <c r="G508" s="203">
        <f t="shared" si="17"/>
        <v>7.2808359999999999</v>
      </c>
      <c r="H508" s="203">
        <f t="shared" si="18"/>
        <v>-7.2721989999999996</v>
      </c>
      <c r="I508" s="204" t="str">
        <f t="array" ref="I508">IF(ISBLANK(C508),"",IF(C508=MAX(IF(FarmUnit[1. Identifiant interne d’exploitation agricole*]=A508,FarmUnit[3. Superficie de l’unité agricole (ha)*])),"!","-"))</f>
        <v>!</v>
      </c>
      <c r="J508" s="165" t="str">
        <f ca="1">IFERROR(CONCATENATE(VLOOKUP(A508,GM_Table,12,FALSE)," ",(VLOOKUP(A508,GM_Table,13,FALSE))),"")</f>
        <v/>
      </c>
    </row>
    <row r="509" spans="1:10" ht="15" x14ac:dyDescent="0.2">
      <c r="A509" s="155" t="s">
        <v>2060</v>
      </c>
      <c r="B509" s="155" t="s">
        <v>2060</v>
      </c>
      <c r="C509" s="275">
        <v>2.99</v>
      </c>
      <c r="D509" s="192">
        <v>7.2805210000000002</v>
      </c>
      <c r="E509" s="192">
        <v>-7.2729030000000003</v>
      </c>
      <c r="F509" s="164" t="b">
        <f>IF(ISBLANK(FarmUnit[[#This Row],[1. Identifiant interne d’exploitation agricole*]]),"",IF(ISERROR(MATCH(FarmUnit[[#This Row],[1. Identifiant interne d’exploitation agricole*]],GroupMember[1. Identifiant interne d’exploitation agricole*],0)),FALSE,TRUE))</f>
        <v>1</v>
      </c>
      <c r="G509" s="203">
        <f t="shared" si="17"/>
        <v>7.2805210000000002</v>
      </c>
      <c r="H509" s="203">
        <f t="shared" si="18"/>
        <v>-7.2729030000000003</v>
      </c>
      <c r="I509" s="204" t="str">
        <f t="array" ref="I509">IF(ISBLANK(C509),"",IF(C509=MAX(IF(FarmUnit[1. Identifiant interne d’exploitation agricole*]=A509,FarmUnit[3. Superficie de l’unité agricole (ha)*])),"!","-"))</f>
        <v>!</v>
      </c>
      <c r="J509" s="165" t="str">
        <f ca="1">IFERROR(CONCATENATE(VLOOKUP(A509,GM_Table,12,FALSE)," ",(VLOOKUP(A509,GM_Table,13,FALSE))),"")</f>
        <v/>
      </c>
    </row>
    <row r="510" spans="1:10" ht="15" x14ac:dyDescent="0.2">
      <c r="A510" s="158" t="s">
        <v>2062</v>
      </c>
      <c r="B510" s="158" t="s">
        <v>2062</v>
      </c>
      <c r="C510" s="275">
        <v>4.9800000000000004</v>
      </c>
      <c r="D510" s="192">
        <v>7.2766549999999999</v>
      </c>
      <c r="E510" s="192">
        <v>-7.2913920000000001</v>
      </c>
      <c r="F510" s="164" t="b">
        <f>IF(ISBLANK(FarmUnit[[#This Row],[1. Identifiant interne d’exploitation agricole*]]),"",IF(ISERROR(MATCH(FarmUnit[[#This Row],[1. Identifiant interne d’exploitation agricole*]],GroupMember[1. Identifiant interne d’exploitation agricole*],0)),FALSE,TRUE))</f>
        <v>1</v>
      </c>
      <c r="G510" s="203">
        <f t="shared" si="17"/>
        <v>7.2766549999999999</v>
      </c>
      <c r="H510" s="203">
        <f t="shared" si="18"/>
        <v>-7.2913920000000001</v>
      </c>
      <c r="I510" s="204" t="str">
        <f t="array" ref="I510">IF(ISBLANK(C510),"",IF(C510=MAX(IF(FarmUnit[1. Identifiant interne d’exploitation agricole*]=A510,FarmUnit[3. Superficie de l’unité agricole (ha)*])),"!","-"))</f>
        <v>!</v>
      </c>
      <c r="J510" s="165" t="str">
        <f ca="1">IFERROR(CONCATENATE(VLOOKUP(A510,GM_Table,12,FALSE)," ",(VLOOKUP(A510,GM_Table,13,FALSE))),"")</f>
        <v/>
      </c>
    </row>
    <row r="511" spans="1:10" ht="15" x14ac:dyDescent="0.2">
      <c r="A511" s="155" t="s">
        <v>2065</v>
      </c>
      <c r="B511" s="155" t="s">
        <v>2065</v>
      </c>
      <c r="C511" s="275">
        <v>3.77</v>
      </c>
      <c r="D511" s="192">
        <v>7.2822060000000004</v>
      </c>
      <c r="E511" s="192">
        <v>-7.2797130000000001</v>
      </c>
      <c r="F511" s="164" t="b">
        <f>IF(ISBLANK(FarmUnit[[#This Row],[1. Identifiant interne d’exploitation agricole*]]),"",IF(ISERROR(MATCH(FarmUnit[[#This Row],[1. Identifiant interne d’exploitation agricole*]],GroupMember[1. Identifiant interne d’exploitation agricole*],0)),FALSE,TRUE))</f>
        <v>1</v>
      </c>
      <c r="G511" s="203">
        <f t="shared" si="17"/>
        <v>7.2822060000000004</v>
      </c>
      <c r="H511" s="203">
        <f t="shared" si="18"/>
        <v>-7.2797130000000001</v>
      </c>
      <c r="I511" s="204" t="str">
        <f t="array" ref="I511">IF(ISBLANK(C511),"",IF(C511=MAX(IF(FarmUnit[1. Identifiant interne d’exploitation agricole*]=A511,FarmUnit[3. Superficie de l’unité agricole (ha)*])),"!","-"))</f>
        <v>!</v>
      </c>
      <c r="J511" s="165" t="str">
        <f ca="1">IFERROR(CONCATENATE(VLOOKUP(A511,GM_Table,12,FALSE)," ",(VLOOKUP(A511,GM_Table,13,FALSE))),"")</f>
        <v/>
      </c>
    </row>
    <row r="512" spans="1:10" ht="15" x14ac:dyDescent="0.2">
      <c r="A512" s="158" t="s">
        <v>2067</v>
      </c>
      <c r="B512" s="158" t="s">
        <v>2067</v>
      </c>
      <c r="C512" s="275">
        <v>2.23</v>
      </c>
      <c r="D512" s="192">
        <v>7.2534710000000002</v>
      </c>
      <c r="E512" s="192">
        <v>-7.3192940000000002</v>
      </c>
      <c r="F512" s="164" t="b">
        <f>IF(ISBLANK(FarmUnit[[#This Row],[1. Identifiant interne d’exploitation agricole*]]),"",IF(ISERROR(MATCH(FarmUnit[[#This Row],[1. Identifiant interne d’exploitation agricole*]],GroupMember[1. Identifiant interne d’exploitation agricole*],0)),FALSE,TRUE))</f>
        <v>1</v>
      </c>
      <c r="G512" s="203">
        <f t="shared" si="17"/>
        <v>7.2534710000000002</v>
      </c>
      <c r="H512" s="203">
        <f t="shared" si="18"/>
        <v>-7.3192940000000002</v>
      </c>
      <c r="I512" s="204" t="str">
        <f t="array" ref="I512">IF(ISBLANK(C512),"",IF(C512=MAX(IF(FarmUnit[1. Identifiant interne d’exploitation agricole*]=A512,FarmUnit[3. Superficie de l’unité agricole (ha)*])),"!","-"))</f>
        <v>!</v>
      </c>
      <c r="J512" s="165" t="str">
        <f ca="1">IFERROR(CONCATENATE(VLOOKUP(A512,GM_Table,12,FALSE)," ",(VLOOKUP(A512,GM_Table,13,FALSE))),"")</f>
        <v/>
      </c>
    </row>
    <row r="513" spans="1:10" ht="15" x14ac:dyDescent="0.2">
      <c r="A513" s="155" t="s">
        <v>2068</v>
      </c>
      <c r="B513" s="155" t="s">
        <v>2068</v>
      </c>
      <c r="C513" s="275">
        <v>2</v>
      </c>
      <c r="D513" s="192">
        <v>7.3225990000000003</v>
      </c>
      <c r="E513" s="192">
        <v>-7.3716229999999996</v>
      </c>
      <c r="F513" s="164" t="b">
        <f>IF(ISBLANK(FarmUnit[[#This Row],[1. Identifiant interne d’exploitation agricole*]]),"",IF(ISERROR(MATCH(FarmUnit[[#This Row],[1. Identifiant interne d’exploitation agricole*]],GroupMember[1. Identifiant interne d’exploitation agricole*],0)),FALSE,TRUE))</f>
        <v>1</v>
      </c>
      <c r="G513" s="203">
        <f t="shared" si="17"/>
        <v>7.3225990000000003</v>
      </c>
      <c r="H513" s="203">
        <f t="shared" si="18"/>
        <v>-7.3716229999999996</v>
      </c>
      <c r="I513" s="204" t="str">
        <f t="array" ref="I513">IF(ISBLANK(C513),"",IF(C513=MAX(IF(FarmUnit[1. Identifiant interne d’exploitation agricole*]=A513,FarmUnit[3. Superficie de l’unité agricole (ha)*])),"!","-"))</f>
        <v>!</v>
      </c>
      <c r="J513" s="165" t="str">
        <f ca="1">IFERROR(CONCATENATE(VLOOKUP(A513,GM_Table,12,FALSE)," ",(VLOOKUP(A513,GM_Table,13,FALSE))),"")</f>
        <v/>
      </c>
    </row>
    <row r="514" spans="1:10" ht="15" x14ac:dyDescent="0.2">
      <c r="A514" s="158" t="s">
        <v>2070</v>
      </c>
      <c r="B514" s="158" t="s">
        <v>2070</v>
      </c>
      <c r="C514" s="275">
        <v>3.75</v>
      </c>
      <c r="D514" s="192">
        <v>7.2825709999999999</v>
      </c>
      <c r="E514" s="192">
        <v>-7.3342559999999999</v>
      </c>
      <c r="F514" s="164" t="b">
        <f>IF(ISBLANK(FarmUnit[[#This Row],[1. Identifiant interne d’exploitation agricole*]]),"",IF(ISERROR(MATCH(FarmUnit[[#This Row],[1. Identifiant interne d’exploitation agricole*]],GroupMember[1. Identifiant interne d’exploitation agricole*],0)),FALSE,TRUE))</f>
        <v>1</v>
      </c>
      <c r="G514" s="203">
        <f t="shared" si="17"/>
        <v>7.2825709999999999</v>
      </c>
      <c r="H514" s="203">
        <f t="shared" si="18"/>
        <v>-7.3342559999999999</v>
      </c>
      <c r="I514" s="204" t="str">
        <f t="array" ref="I514">IF(ISBLANK(C514),"",IF(C514=MAX(IF(FarmUnit[1. Identifiant interne d’exploitation agricole*]=A514,FarmUnit[3. Superficie de l’unité agricole (ha)*])),"!","-"))</f>
        <v>!</v>
      </c>
      <c r="J514" s="165" t="str">
        <f ca="1">IFERROR(CONCATENATE(VLOOKUP(A514,GM_Table,12,FALSE)," ",(VLOOKUP(A514,GM_Table,13,FALSE))),"")</f>
        <v/>
      </c>
    </row>
    <row r="515" spans="1:10" ht="15" x14ac:dyDescent="0.2">
      <c r="A515" s="155" t="s">
        <v>2072</v>
      </c>
      <c r="B515" s="155" t="s">
        <v>2072</v>
      </c>
      <c r="C515" s="275">
        <v>4.1100000000000003</v>
      </c>
      <c r="D515" s="192">
        <v>7.2720789999999997</v>
      </c>
      <c r="E515" s="192">
        <v>-7.2717850000000004</v>
      </c>
      <c r="F515" s="164" t="b">
        <f>IF(ISBLANK(FarmUnit[[#This Row],[1. Identifiant interne d’exploitation agricole*]]),"",IF(ISERROR(MATCH(FarmUnit[[#This Row],[1. Identifiant interne d’exploitation agricole*]],GroupMember[1. Identifiant interne d’exploitation agricole*],0)),FALSE,TRUE))</f>
        <v>1</v>
      </c>
      <c r="G515" s="203">
        <f t="shared" si="17"/>
        <v>7.2720789999999997</v>
      </c>
      <c r="H515" s="203">
        <f t="shared" si="18"/>
        <v>-7.2717850000000004</v>
      </c>
      <c r="I515" s="204" t="str">
        <f t="array" ref="I515">IF(ISBLANK(C515),"",IF(C515=MAX(IF(FarmUnit[1. Identifiant interne d’exploitation agricole*]=A515,FarmUnit[3. Superficie de l’unité agricole (ha)*])),"!","-"))</f>
        <v>!</v>
      </c>
      <c r="J515" s="165" t="str">
        <f ca="1">IFERROR(CONCATENATE(VLOOKUP(A515,GM_Table,12,FALSE)," ",(VLOOKUP(A515,GM_Table,13,FALSE))),"")</f>
        <v/>
      </c>
    </row>
    <row r="516" spans="1:10" ht="15" x14ac:dyDescent="0.2">
      <c r="A516" s="158" t="s">
        <v>2074</v>
      </c>
      <c r="B516" s="158" t="s">
        <v>2074</v>
      </c>
      <c r="C516" s="275">
        <v>4.76</v>
      </c>
      <c r="D516" s="192">
        <v>7.2710999999999997</v>
      </c>
      <c r="E516" s="192">
        <v>-7.2728219999999997</v>
      </c>
      <c r="F516" s="164" t="b">
        <f>IF(ISBLANK(FarmUnit[[#This Row],[1. Identifiant interne d’exploitation agricole*]]),"",IF(ISERROR(MATCH(FarmUnit[[#This Row],[1. Identifiant interne d’exploitation agricole*]],GroupMember[1. Identifiant interne d’exploitation agricole*],0)),FALSE,TRUE))</f>
        <v>1</v>
      </c>
      <c r="G516" s="203">
        <f t="shared" si="17"/>
        <v>7.2710999999999997</v>
      </c>
      <c r="H516" s="203">
        <f t="shared" si="18"/>
        <v>-7.2728219999999997</v>
      </c>
      <c r="I516" s="204" t="str">
        <f t="array" ref="I516">IF(ISBLANK(C516),"",IF(C516=MAX(IF(FarmUnit[1. Identifiant interne d’exploitation agricole*]=A516,FarmUnit[3. Superficie de l’unité agricole (ha)*])),"!","-"))</f>
        <v>!</v>
      </c>
      <c r="J516" s="165" t="str">
        <f ca="1">IFERROR(CONCATENATE(VLOOKUP(A516,GM_Table,12,FALSE)," ",(VLOOKUP(A516,GM_Table,13,FALSE))),"")</f>
        <v/>
      </c>
    </row>
    <row r="517" spans="1:10" ht="15" x14ac:dyDescent="0.2">
      <c r="A517" s="155" t="s">
        <v>2076</v>
      </c>
      <c r="B517" s="155" t="s">
        <v>2076</v>
      </c>
      <c r="C517" s="275">
        <v>2.87</v>
      </c>
      <c r="D517" s="192">
        <v>7.2633770000000002</v>
      </c>
      <c r="E517" s="192">
        <v>-7.312055</v>
      </c>
      <c r="F517" s="164" t="b">
        <f>IF(ISBLANK(FarmUnit[[#This Row],[1. Identifiant interne d’exploitation agricole*]]),"",IF(ISERROR(MATCH(FarmUnit[[#This Row],[1. Identifiant interne d’exploitation agricole*]],GroupMember[1. Identifiant interne d’exploitation agricole*],0)),FALSE,TRUE))</f>
        <v>1</v>
      </c>
      <c r="G517" s="203">
        <f t="shared" si="17"/>
        <v>7.2633770000000002</v>
      </c>
      <c r="H517" s="203">
        <f t="shared" si="18"/>
        <v>-7.312055</v>
      </c>
      <c r="I517" s="204" t="str">
        <f t="array" ref="I517">IF(ISBLANK(C517),"",IF(C517=MAX(IF(FarmUnit[1. Identifiant interne d’exploitation agricole*]=A517,FarmUnit[3. Superficie de l’unité agricole (ha)*])),"!","-"))</f>
        <v>!</v>
      </c>
      <c r="J517" s="165" t="str">
        <f ca="1">IFERROR(CONCATENATE(VLOOKUP(A517,GM_Table,12,FALSE)," ",(VLOOKUP(A517,GM_Table,13,FALSE))),"")</f>
        <v/>
      </c>
    </row>
    <row r="518" spans="1:10" ht="15" x14ac:dyDescent="0.2">
      <c r="A518" s="158" t="s">
        <v>2078</v>
      </c>
      <c r="B518" s="158" t="s">
        <v>2078</v>
      </c>
      <c r="C518" s="275">
        <v>2.86</v>
      </c>
      <c r="D518" s="192">
        <v>7.2778999999999998</v>
      </c>
      <c r="E518" s="192">
        <v>-7.2784000000000004</v>
      </c>
      <c r="F518" s="164" t="b">
        <f>IF(ISBLANK(FarmUnit[[#This Row],[1. Identifiant interne d’exploitation agricole*]]),"",IF(ISERROR(MATCH(FarmUnit[[#This Row],[1. Identifiant interne d’exploitation agricole*]],GroupMember[1. Identifiant interne d’exploitation agricole*],0)),FALSE,TRUE))</f>
        <v>1</v>
      </c>
      <c r="G518" s="203">
        <f t="shared" si="17"/>
        <v>7.2778999999999998</v>
      </c>
      <c r="H518" s="203">
        <f t="shared" si="18"/>
        <v>-7.2784000000000004</v>
      </c>
      <c r="I518" s="204" t="str">
        <f t="array" ref="I518">IF(ISBLANK(C518),"",IF(C518=MAX(IF(FarmUnit[1. Identifiant interne d’exploitation agricole*]=A518,FarmUnit[3. Superficie de l’unité agricole (ha)*])),"!","-"))</f>
        <v>!</v>
      </c>
      <c r="J518" s="165" t="str">
        <f ca="1">IFERROR(CONCATENATE(VLOOKUP(A518,GM_Table,12,FALSE)," ",(VLOOKUP(A518,GM_Table,13,FALSE))),"")</f>
        <v/>
      </c>
    </row>
    <row r="519" spans="1:10" ht="15" x14ac:dyDescent="0.2">
      <c r="A519" s="155" t="s">
        <v>2081</v>
      </c>
      <c r="B519" s="155" t="s">
        <v>2081</v>
      </c>
      <c r="C519" s="275">
        <v>2.71</v>
      </c>
      <c r="D519" s="192">
        <v>7.2875529999999999</v>
      </c>
      <c r="E519" s="192">
        <v>-7.2995999999999999</v>
      </c>
      <c r="F519" s="164" t="b">
        <f>IF(ISBLANK(FarmUnit[[#This Row],[1. Identifiant interne d’exploitation agricole*]]),"",IF(ISERROR(MATCH(FarmUnit[[#This Row],[1. Identifiant interne d’exploitation agricole*]],GroupMember[1. Identifiant interne d’exploitation agricole*],0)),FALSE,TRUE))</f>
        <v>1</v>
      </c>
      <c r="G519" s="203">
        <f t="shared" si="17"/>
        <v>7.2875529999999999</v>
      </c>
      <c r="H519" s="203">
        <f t="shared" si="18"/>
        <v>-7.2995999999999999</v>
      </c>
      <c r="I519" s="204" t="str">
        <f t="array" ref="I519">IF(ISBLANK(C519),"",IF(C519=MAX(IF(FarmUnit[1. Identifiant interne d’exploitation agricole*]=A519,FarmUnit[3. Superficie de l’unité agricole (ha)*])),"!","-"))</f>
        <v>!</v>
      </c>
      <c r="J519" s="165" t="str">
        <f ca="1">IFERROR(CONCATENATE(VLOOKUP(A519,GM_Table,12,FALSE)," ",(VLOOKUP(A519,GM_Table,13,FALSE))),"")</f>
        <v/>
      </c>
    </row>
    <row r="520" spans="1:10" ht="15" x14ac:dyDescent="0.2">
      <c r="A520" s="158" t="s">
        <v>2084</v>
      </c>
      <c r="B520" s="158" t="s">
        <v>2084</v>
      </c>
      <c r="C520" s="275">
        <v>3.61</v>
      </c>
      <c r="D520" s="192">
        <v>7.2952180000000002</v>
      </c>
      <c r="E520" s="192">
        <v>-7.2987539999999997</v>
      </c>
      <c r="F520" s="164" t="b">
        <f>IF(ISBLANK(FarmUnit[[#This Row],[1. Identifiant interne d’exploitation agricole*]]),"",IF(ISERROR(MATCH(FarmUnit[[#This Row],[1. Identifiant interne d’exploitation agricole*]],GroupMember[1. Identifiant interne d’exploitation agricole*],0)),FALSE,TRUE))</f>
        <v>1</v>
      </c>
      <c r="G520" s="203">
        <f t="shared" si="17"/>
        <v>7.2952180000000002</v>
      </c>
      <c r="H520" s="203">
        <f t="shared" si="18"/>
        <v>-7.2987539999999997</v>
      </c>
      <c r="I520" s="204" t="str">
        <f t="array" ref="I520">IF(ISBLANK(C520),"",IF(C520=MAX(IF(FarmUnit[1. Identifiant interne d’exploitation agricole*]=A520,FarmUnit[3. Superficie de l’unité agricole (ha)*])),"!","-"))</f>
        <v>!</v>
      </c>
      <c r="J520" s="165" t="str">
        <f ca="1">IFERROR(CONCATENATE(VLOOKUP(A520,GM_Table,12,FALSE)," ",(VLOOKUP(A520,GM_Table,13,FALSE))),"")</f>
        <v/>
      </c>
    </row>
    <row r="521" spans="1:10" ht="15" x14ac:dyDescent="0.2">
      <c r="A521" s="155" t="s">
        <v>2086</v>
      </c>
      <c r="B521" s="155" t="s">
        <v>2086</v>
      </c>
      <c r="C521" s="275">
        <v>2.5099999999999998</v>
      </c>
      <c r="D521" s="192">
        <v>7.2827000000000002</v>
      </c>
      <c r="E521" s="192">
        <v>-7.3155999999999999</v>
      </c>
      <c r="F521" s="164" t="b">
        <f>IF(ISBLANK(FarmUnit[[#This Row],[1. Identifiant interne d’exploitation agricole*]]),"",IF(ISERROR(MATCH(FarmUnit[[#This Row],[1. Identifiant interne d’exploitation agricole*]],GroupMember[1. Identifiant interne d’exploitation agricole*],0)),FALSE,TRUE))</f>
        <v>1</v>
      </c>
      <c r="G521" s="203">
        <f t="shared" si="17"/>
        <v>7.2827000000000002</v>
      </c>
      <c r="H521" s="203">
        <f t="shared" si="18"/>
        <v>-7.3155999999999999</v>
      </c>
      <c r="I521" s="204" t="str">
        <f t="array" ref="I521">IF(ISBLANK(C521),"",IF(C521=MAX(IF(FarmUnit[1. Identifiant interne d’exploitation agricole*]=A521,FarmUnit[3. Superficie de l’unité agricole (ha)*])),"!","-"))</f>
        <v>!</v>
      </c>
      <c r="J521" s="165" t="str">
        <f ca="1">IFERROR(CONCATENATE(VLOOKUP(A521,GM_Table,12,FALSE)," ",(VLOOKUP(A521,GM_Table,13,FALSE))),"")</f>
        <v/>
      </c>
    </row>
    <row r="522" spans="1:10" ht="15" x14ac:dyDescent="0.2">
      <c r="A522" s="158" t="s">
        <v>2088</v>
      </c>
      <c r="B522" s="158" t="s">
        <v>2088</v>
      </c>
      <c r="C522" s="275">
        <v>2.93</v>
      </c>
      <c r="D522" s="192">
        <v>7.2883990000000001</v>
      </c>
      <c r="E522" s="192">
        <v>-7.3019020000000001</v>
      </c>
      <c r="F522" s="164" t="b">
        <f>IF(ISBLANK(FarmUnit[[#This Row],[1. Identifiant interne d’exploitation agricole*]]),"",IF(ISERROR(MATCH(FarmUnit[[#This Row],[1. Identifiant interne d’exploitation agricole*]],GroupMember[1. Identifiant interne d’exploitation agricole*],0)),FALSE,TRUE))</f>
        <v>1</v>
      </c>
      <c r="G522" s="203">
        <f t="shared" si="17"/>
        <v>7.2883990000000001</v>
      </c>
      <c r="H522" s="203">
        <f t="shared" si="18"/>
        <v>-7.3019020000000001</v>
      </c>
      <c r="I522" s="204" t="str">
        <f t="array" ref="I522">IF(ISBLANK(C522),"",IF(C522=MAX(IF(FarmUnit[1. Identifiant interne d’exploitation agricole*]=A522,FarmUnit[3. Superficie de l’unité agricole (ha)*])),"!","-"))</f>
        <v>!</v>
      </c>
      <c r="J522" s="165" t="str">
        <f ca="1">IFERROR(CONCATENATE(VLOOKUP(A522,GM_Table,12,FALSE)," ",(VLOOKUP(A522,GM_Table,13,FALSE))),"")</f>
        <v/>
      </c>
    </row>
    <row r="523" spans="1:10" ht="15" x14ac:dyDescent="0.2">
      <c r="A523" s="155" t="s">
        <v>2090</v>
      </c>
      <c r="B523" s="155" t="s">
        <v>2090</v>
      </c>
      <c r="C523" s="275">
        <v>2.75</v>
      </c>
      <c r="D523" s="192">
        <v>7.2891000000000004</v>
      </c>
      <c r="E523" s="192">
        <v>-7.2971649999999997</v>
      </c>
      <c r="F523" s="164" t="b">
        <f>IF(ISBLANK(FarmUnit[[#This Row],[1. Identifiant interne d’exploitation agricole*]]),"",IF(ISERROR(MATCH(FarmUnit[[#This Row],[1. Identifiant interne d’exploitation agricole*]],GroupMember[1. Identifiant interne d’exploitation agricole*],0)),FALSE,TRUE))</f>
        <v>1</v>
      </c>
      <c r="G523" s="203">
        <f t="shared" si="17"/>
        <v>7.2891000000000004</v>
      </c>
      <c r="H523" s="203">
        <f t="shared" si="18"/>
        <v>-7.2971649999999997</v>
      </c>
      <c r="I523" s="204" t="str">
        <f t="array" ref="I523">IF(ISBLANK(C523),"",IF(C523=MAX(IF(FarmUnit[1. Identifiant interne d’exploitation agricole*]=A523,FarmUnit[3. Superficie de l’unité agricole (ha)*])),"!","-"))</f>
        <v>!</v>
      </c>
      <c r="J523" s="165" t="str">
        <f ca="1">IFERROR(CONCATENATE(VLOOKUP(A523,GM_Table,12,FALSE)," ",(VLOOKUP(A523,GM_Table,13,FALSE))),"")</f>
        <v/>
      </c>
    </row>
    <row r="524" spans="1:10" ht="15" x14ac:dyDescent="0.2">
      <c r="A524" s="158" t="s">
        <v>2092</v>
      </c>
      <c r="B524" s="158" t="s">
        <v>2092</v>
      </c>
      <c r="C524" s="275">
        <v>2.62</v>
      </c>
      <c r="D524" s="192">
        <v>7.3114249999999998</v>
      </c>
      <c r="E524" s="192">
        <v>-7.292637</v>
      </c>
      <c r="F524" s="164" t="b">
        <f>IF(ISBLANK(FarmUnit[[#This Row],[1. Identifiant interne d’exploitation agricole*]]),"",IF(ISERROR(MATCH(FarmUnit[[#This Row],[1. Identifiant interne d’exploitation agricole*]],GroupMember[1. Identifiant interne d’exploitation agricole*],0)),FALSE,TRUE))</f>
        <v>1</v>
      </c>
      <c r="G524" s="203">
        <f t="shared" si="17"/>
        <v>7.3114249999999998</v>
      </c>
      <c r="H524" s="203">
        <f t="shared" si="18"/>
        <v>-7.292637</v>
      </c>
      <c r="I524" s="204" t="str">
        <f t="array" ref="I524">IF(ISBLANK(C524),"",IF(C524=MAX(IF(FarmUnit[1. Identifiant interne d’exploitation agricole*]=A524,FarmUnit[3. Superficie de l’unité agricole (ha)*])),"!","-"))</f>
        <v>!</v>
      </c>
      <c r="J524" s="165" t="str">
        <f ca="1">IFERROR(CONCATENATE(VLOOKUP(A524,GM_Table,12,FALSE)," ",(VLOOKUP(A524,GM_Table,13,FALSE))),"")</f>
        <v/>
      </c>
    </row>
    <row r="525" spans="1:10" ht="15" x14ac:dyDescent="0.2">
      <c r="A525" s="155" t="s">
        <v>2095</v>
      </c>
      <c r="B525" s="155" t="s">
        <v>2095</v>
      </c>
      <c r="C525" s="275">
        <v>2.81</v>
      </c>
      <c r="D525" s="192">
        <v>7.2751669999999997</v>
      </c>
      <c r="E525" s="192">
        <v>-7.2894579999999998</v>
      </c>
      <c r="F525" s="164" t="b">
        <f>IF(ISBLANK(FarmUnit[[#This Row],[1. Identifiant interne d’exploitation agricole*]]),"",IF(ISERROR(MATCH(FarmUnit[[#This Row],[1. Identifiant interne d’exploitation agricole*]],GroupMember[1. Identifiant interne d’exploitation agricole*],0)),FALSE,TRUE))</f>
        <v>1</v>
      </c>
      <c r="G525" s="203">
        <f t="shared" si="17"/>
        <v>7.2751669999999997</v>
      </c>
      <c r="H525" s="203">
        <f t="shared" si="18"/>
        <v>-7.2894579999999998</v>
      </c>
      <c r="I525" s="204" t="str">
        <f t="array" ref="I525">IF(ISBLANK(C525),"",IF(C525=MAX(IF(FarmUnit[1. Identifiant interne d’exploitation agricole*]=A525,FarmUnit[3. Superficie de l’unité agricole (ha)*])),"!","-"))</f>
        <v>!</v>
      </c>
      <c r="J525" s="165" t="str">
        <f ca="1">IFERROR(CONCATENATE(VLOOKUP(A525,GM_Table,12,FALSE)," ",(VLOOKUP(A525,GM_Table,13,FALSE))),"")</f>
        <v/>
      </c>
    </row>
    <row r="526" spans="1:10" ht="15" x14ac:dyDescent="0.2">
      <c r="A526" s="158" t="s">
        <v>2098</v>
      </c>
      <c r="B526" s="158" t="s">
        <v>2098</v>
      </c>
      <c r="C526" s="275">
        <v>4</v>
      </c>
      <c r="D526" s="192">
        <v>7.2911130000000002</v>
      </c>
      <c r="E526" s="192">
        <v>-7.3242279999999997</v>
      </c>
      <c r="F526" s="164" t="b">
        <f>IF(ISBLANK(FarmUnit[[#This Row],[1. Identifiant interne d’exploitation agricole*]]),"",IF(ISERROR(MATCH(FarmUnit[[#This Row],[1. Identifiant interne d’exploitation agricole*]],GroupMember[1. Identifiant interne d’exploitation agricole*],0)),FALSE,TRUE))</f>
        <v>1</v>
      </c>
      <c r="G526" s="203">
        <f t="shared" si="17"/>
        <v>7.2911130000000002</v>
      </c>
      <c r="H526" s="203">
        <f t="shared" si="18"/>
        <v>-7.3242279999999997</v>
      </c>
      <c r="I526" s="204" t="str">
        <f t="array" ref="I526">IF(ISBLANK(C526),"",IF(C526=MAX(IF(FarmUnit[1. Identifiant interne d’exploitation agricole*]=A526,FarmUnit[3. Superficie de l’unité agricole (ha)*])),"!","-"))</f>
        <v>!</v>
      </c>
      <c r="J526" s="165" t="str">
        <f ca="1">IFERROR(CONCATENATE(VLOOKUP(A526,GM_Table,12,FALSE)," ",(VLOOKUP(A526,GM_Table,13,FALSE))),"")</f>
        <v/>
      </c>
    </row>
    <row r="527" spans="1:10" ht="15" x14ac:dyDescent="0.2">
      <c r="A527" s="155" t="s">
        <v>2100</v>
      </c>
      <c r="B527" s="155" t="s">
        <v>2100</v>
      </c>
      <c r="C527" s="275">
        <v>2.5</v>
      </c>
      <c r="D527" s="192">
        <v>7.2766729999999997</v>
      </c>
      <c r="E527" s="192">
        <v>-7.3127060000000004</v>
      </c>
      <c r="F527" s="164" t="b">
        <f>IF(ISBLANK(FarmUnit[[#This Row],[1. Identifiant interne d’exploitation agricole*]]),"",IF(ISERROR(MATCH(FarmUnit[[#This Row],[1. Identifiant interne d’exploitation agricole*]],GroupMember[1. Identifiant interne d’exploitation agricole*],0)),FALSE,TRUE))</f>
        <v>1</v>
      </c>
      <c r="G527" s="203">
        <f t="shared" si="17"/>
        <v>7.2766729999999997</v>
      </c>
      <c r="H527" s="203">
        <f t="shared" si="18"/>
        <v>-7.3127060000000004</v>
      </c>
      <c r="I527" s="204" t="str">
        <f t="array" ref="I527">IF(ISBLANK(C527),"",IF(C527=MAX(IF(FarmUnit[1. Identifiant interne d’exploitation agricole*]=A527,FarmUnit[3. Superficie de l’unité agricole (ha)*])),"!","-"))</f>
        <v>!</v>
      </c>
      <c r="J527" s="165" t="str">
        <f ca="1">IFERROR(CONCATENATE(VLOOKUP(A527,GM_Table,12,FALSE)," ",(VLOOKUP(A527,GM_Table,13,FALSE))),"")</f>
        <v/>
      </c>
    </row>
    <row r="528" spans="1:10" ht="15" x14ac:dyDescent="0.2">
      <c r="A528" s="158" t="s">
        <v>2102</v>
      </c>
      <c r="B528" s="158" t="s">
        <v>2102</v>
      </c>
      <c r="C528" s="275">
        <v>3.2</v>
      </c>
      <c r="D528" s="192">
        <v>7.2782640000000001</v>
      </c>
      <c r="E528" s="192">
        <v>-7.291093</v>
      </c>
      <c r="F528" s="164" t="b">
        <f>IF(ISBLANK(FarmUnit[[#This Row],[1. Identifiant interne d’exploitation agricole*]]),"",IF(ISERROR(MATCH(FarmUnit[[#This Row],[1. Identifiant interne d’exploitation agricole*]],GroupMember[1. Identifiant interne d’exploitation agricole*],0)),FALSE,TRUE))</f>
        <v>1</v>
      </c>
      <c r="G528" s="203">
        <f t="shared" si="17"/>
        <v>7.2782640000000001</v>
      </c>
      <c r="H528" s="203">
        <f t="shared" si="18"/>
        <v>-7.291093</v>
      </c>
      <c r="I528" s="204" t="str">
        <f t="array" ref="I528">IF(ISBLANK(C528),"",IF(C528=MAX(IF(FarmUnit[1. Identifiant interne d’exploitation agricole*]=A528,FarmUnit[3. Superficie de l’unité agricole (ha)*])),"!","-"))</f>
        <v>!</v>
      </c>
      <c r="J528" s="165" t="str">
        <f ca="1">IFERROR(CONCATENATE(VLOOKUP(A528,GM_Table,12,FALSE)," ",(VLOOKUP(A528,GM_Table,13,FALSE))),"")</f>
        <v/>
      </c>
    </row>
    <row r="529" spans="1:10" ht="15" x14ac:dyDescent="0.2">
      <c r="A529" s="155" t="s">
        <v>2104</v>
      </c>
      <c r="B529" s="155" t="s">
        <v>2104</v>
      </c>
      <c r="C529" s="275">
        <v>3.44</v>
      </c>
      <c r="D529" s="192">
        <v>7.2877530000000004</v>
      </c>
      <c r="E529" s="192">
        <v>-7.2962290000000003</v>
      </c>
      <c r="F529" s="164" t="b">
        <f>IF(ISBLANK(FarmUnit[[#This Row],[1. Identifiant interne d’exploitation agricole*]]),"",IF(ISERROR(MATCH(FarmUnit[[#This Row],[1. Identifiant interne d’exploitation agricole*]],GroupMember[1. Identifiant interne d’exploitation agricole*],0)),FALSE,TRUE))</f>
        <v>1</v>
      </c>
      <c r="G529" s="203">
        <f t="shared" si="17"/>
        <v>7.2877530000000004</v>
      </c>
      <c r="H529" s="203">
        <f t="shared" si="18"/>
        <v>-7.2962290000000003</v>
      </c>
      <c r="I529" s="204" t="str">
        <f t="array" ref="I529">IF(ISBLANK(C529),"",IF(C529=MAX(IF(FarmUnit[1. Identifiant interne d’exploitation agricole*]=A529,FarmUnit[3. Superficie de l’unité agricole (ha)*])),"!","-"))</f>
        <v>!</v>
      </c>
      <c r="J529" s="165" t="str">
        <f ca="1">IFERROR(CONCATENATE(VLOOKUP(A529,GM_Table,12,FALSE)," ",(VLOOKUP(A529,GM_Table,13,FALSE))),"")</f>
        <v/>
      </c>
    </row>
    <row r="530" spans="1:10" ht="15" x14ac:dyDescent="0.2">
      <c r="A530" s="158" t="s">
        <v>2107</v>
      </c>
      <c r="B530" s="158" t="s">
        <v>2107</v>
      </c>
      <c r="C530" s="275">
        <v>4.0199999999999996</v>
      </c>
      <c r="D530" s="192">
        <v>7.2876339999999997</v>
      </c>
      <c r="E530" s="192">
        <v>-7.2950999999999997</v>
      </c>
      <c r="F530" s="164" t="b">
        <f>IF(ISBLANK(FarmUnit[[#This Row],[1. Identifiant interne d’exploitation agricole*]]),"",IF(ISERROR(MATCH(FarmUnit[[#This Row],[1. Identifiant interne d’exploitation agricole*]],GroupMember[1. Identifiant interne d’exploitation agricole*],0)),FALSE,TRUE))</f>
        <v>1</v>
      </c>
      <c r="G530" s="203">
        <f t="shared" si="17"/>
        <v>7.2876339999999997</v>
      </c>
      <c r="H530" s="203">
        <f t="shared" si="18"/>
        <v>-7.2950999999999997</v>
      </c>
      <c r="I530" s="204" t="str">
        <f t="array" ref="I530">IF(ISBLANK(C530),"",IF(C530=MAX(IF(FarmUnit[1. Identifiant interne d’exploitation agricole*]=A530,FarmUnit[3. Superficie de l’unité agricole (ha)*])),"!","-"))</f>
        <v>!</v>
      </c>
      <c r="J530" s="165" t="str">
        <f ca="1">IFERROR(CONCATENATE(VLOOKUP(A530,GM_Table,12,FALSE)," ",(VLOOKUP(A530,GM_Table,13,FALSE))),"")</f>
        <v/>
      </c>
    </row>
    <row r="531" spans="1:10" ht="15" x14ac:dyDescent="0.2">
      <c r="A531" s="155" t="s">
        <v>2110</v>
      </c>
      <c r="B531" s="155" t="s">
        <v>2110</v>
      </c>
      <c r="C531" s="275">
        <v>2.25</v>
      </c>
      <c r="D531" s="192">
        <v>7.2850970000000004</v>
      </c>
      <c r="E531" s="192">
        <v>-7.2920999999999996</v>
      </c>
      <c r="F531" s="164" t="b">
        <f>IF(ISBLANK(FarmUnit[[#This Row],[1. Identifiant interne d’exploitation agricole*]]),"",IF(ISERROR(MATCH(FarmUnit[[#This Row],[1. Identifiant interne d’exploitation agricole*]],GroupMember[1. Identifiant interne d’exploitation agricole*],0)),FALSE,TRUE))</f>
        <v>1</v>
      </c>
      <c r="G531" s="203">
        <f t="shared" si="17"/>
        <v>7.2850970000000004</v>
      </c>
      <c r="H531" s="203">
        <f t="shared" si="18"/>
        <v>-7.2920999999999996</v>
      </c>
      <c r="I531" s="204" t="str">
        <f t="array" ref="I531">IF(ISBLANK(C531),"",IF(C531=MAX(IF(FarmUnit[1. Identifiant interne d’exploitation agricole*]=A531,FarmUnit[3. Superficie de l’unité agricole (ha)*])),"!","-"))</f>
        <v>!</v>
      </c>
      <c r="J531" s="165" t="str">
        <f ca="1">IFERROR(CONCATENATE(VLOOKUP(A531,GM_Table,12,FALSE)," ",(VLOOKUP(A531,GM_Table,13,FALSE))),"")</f>
        <v/>
      </c>
    </row>
    <row r="532" spans="1:10" ht="15" x14ac:dyDescent="0.2">
      <c r="A532" s="158" t="s">
        <v>2112</v>
      </c>
      <c r="B532" s="158" t="s">
        <v>2112</v>
      </c>
      <c r="C532" s="275">
        <v>6.18</v>
      </c>
      <c r="D532" s="192">
        <v>7.3115240000000004</v>
      </c>
      <c r="E532" s="192">
        <v>-7.2891000000000004</v>
      </c>
      <c r="F532" s="164" t="b">
        <f>IF(ISBLANK(FarmUnit[[#This Row],[1. Identifiant interne d’exploitation agricole*]]),"",IF(ISERROR(MATCH(FarmUnit[[#This Row],[1. Identifiant interne d’exploitation agricole*]],GroupMember[1. Identifiant interne d’exploitation agricole*],0)),FALSE,TRUE))</f>
        <v>1</v>
      </c>
      <c r="G532" s="203">
        <f t="shared" si="17"/>
        <v>7.3115240000000004</v>
      </c>
      <c r="H532" s="203">
        <f t="shared" si="18"/>
        <v>-7.2891000000000004</v>
      </c>
      <c r="I532" s="204" t="str">
        <f t="array" ref="I532">IF(ISBLANK(C532),"",IF(C532=MAX(IF(FarmUnit[1. Identifiant interne d’exploitation agricole*]=A532,FarmUnit[3. Superficie de l’unité agricole (ha)*])),"!","-"))</f>
        <v>!</v>
      </c>
      <c r="J532" s="165" t="str">
        <f ca="1">IFERROR(CONCATENATE(VLOOKUP(A532,GM_Table,12,FALSE)," ",(VLOOKUP(A532,GM_Table,13,FALSE))),"")</f>
        <v/>
      </c>
    </row>
    <row r="533" spans="1:10" ht="15" x14ac:dyDescent="0.2">
      <c r="A533" s="155" t="s">
        <v>2115</v>
      </c>
      <c r="B533" s="155" t="s">
        <v>2115</v>
      </c>
      <c r="C533" s="275">
        <v>3.82</v>
      </c>
      <c r="D533" s="192">
        <v>7.3117039999999998</v>
      </c>
      <c r="E533" s="192">
        <v>-7.2897049999999997</v>
      </c>
      <c r="F533" s="164" t="b">
        <f>IF(ISBLANK(FarmUnit[[#This Row],[1. Identifiant interne d’exploitation agricole*]]),"",IF(ISERROR(MATCH(FarmUnit[[#This Row],[1. Identifiant interne d’exploitation agricole*]],GroupMember[1. Identifiant interne d’exploitation agricole*],0)),FALSE,TRUE))</f>
        <v>1</v>
      </c>
      <c r="G533" s="203">
        <f t="shared" si="17"/>
        <v>7.3117039999999998</v>
      </c>
      <c r="H533" s="203">
        <f t="shared" si="18"/>
        <v>-7.2897049999999997</v>
      </c>
      <c r="I533" s="204" t="str">
        <f t="array" ref="I533">IF(ISBLANK(C533),"",IF(C533=MAX(IF(FarmUnit[1. Identifiant interne d’exploitation agricole*]=A533,FarmUnit[3. Superficie de l’unité agricole (ha)*])),"!","-"))</f>
        <v>!</v>
      </c>
      <c r="J533" s="165" t="str">
        <f ca="1">IFERROR(CONCATENATE(VLOOKUP(A533,GM_Table,12,FALSE)," ",(VLOOKUP(A533,GM_Table,13,FALSE))),"")</f>
        <v/>
      </c>
    </row>
    <row r="534" spans="1:10" ht="15" x14ac:dyDescent="0.2">
      <c r="A534" s="158" t="s">
        <v>2118</v>
      </c>
      <c r="B534" s="158" t="s">
        <v>2118</v>
      </c>
      <c r="C534" s="275">
        <v>2.21</v>
      </c>
      <c r="D534" s="192">
        <v>7.2588999999999997</v>
      </c>
      <c r="E534" s="192">
        <v>-7.3187090000000001</v>
      </c>
      <c r="F534" s="164" t="b">
        <f>IF(ISBLANK(FarmUnit[[#This Row],[1. Identifiant interne d’exploitation agricole*]]),"",IF(ISERROR(MATCH(FarmUnit[[#This Row],[1. Identifiant interne d’exploitation agricole*]],GroupMember[1. Identifiant interne d’exploitation agricole*],0)),FALSE,TRUE))</f>
        <v>1</v>
      </c>
      <c r="G534" s="203">
        <f t="shared" si="17"/>
        <v>7.2588999999999997</v>
      </c>
      <c r="H534" s="203">
        <f t="shared" si="18"/>
        <v>-7.3187090000000001</v>
      </c>
      <c r="I534" s="204" t="str">
        <f t="array" ref="I534">IF(ISBLANK(C534),"",IF(C534=MAX(IF(FarmUnit[1. Identifiant interne d’exploitation agricole*]=A534,FarmUnit[3. Superficie de l’unité agricole (ha)*])),"!","-"))</f>
        <v>!</v>
      </c>
      <c r="J534" s="165" t="str">
        <f ca="1">IFERROR(CONCATENATE(VLOOKUP(A534,GM_Table,12,FALSE)," ",(VLOOKUP(A534,GM_Table,13,FALSE))),"")</f>
        <v/>
      </c>
    </row>
    <row r="535" spans="1:10" ht="15" x14ac:dyDescent="0.2">
      <c r="A535" s="155" t="s">
        <v>2121</v>
      </c>
      <c r="B535" s="155" t="s">
        <v>2121</v>
      </c>
      <c r="C535" s="275">
        <v>3</v>
      </c>
      <c r="D535" s="192">
        <v>7.2728219999999997</v>
      </c>
      <c r="E535" s="192">
        <v>-7.2470999999999997</v>
      </c>
      <c r="F535" s="164" t="b">
        <f>IF(ISBLANK(FarmUnit[[#This Row],[1. Identifiant interne d’exploitation agricole*]]),"",IF(ISERROR(MATCH(FarmUnit[[#This Row],[1. Identifiant interne d’exploitation agricole*]],GroupMember[1. Identifiant interne d’exploitation agricole*],0)),FALSE,TRUE))</f>
        <v>1</v>
      </c>
      <c r="G535" s="203">
        <f t="shared" si="17"/>
        <v>7.2728219999999997</v>
      </c>
      <c r="H535" s="203">
        <f t="shared" si="18"/>
        <v>-7.2470999999999997</v>
      </c>
      <c r="I535" s="204" t="str">
        <f t="array" ref="I535">IF(ISBLANK(C535),"",IF(C535=MAX(IF(FarmUnit[1. Identifiant interne d’exploitation agricole*]=A535,FarmUnit[3. Superficie de l’unité agricole (ha)*])),"!","-"))</f>
        <v>!</v>
      </c>
      <c r="J535" s="165" t="str">
        <f ca="1">IFERROR(CONCATENATE(VLOOKUP(A535,GM_Table,12,FALSE)," ",(VLOOKUP(A535,GM_Table,13,FALSE))),"")</f>
        <v/>
      </c>
    </row>
    <row r="536" spans="1:10" ht="15" x14ac:dyDescent="0.2">
      <c r="A536" s="158" t="s">
        <v>2123</v>
      </c>
      <c r="B536" s="158" t="s">
        <v>2123</v>
      </c>
      <c r="C536" s="275">
        <v>2.62</v>
      </c>
      <c r="D536" s="192">
        <v>7.2964000000000002</v>
      </c>
      <c r="E536" s="192">
        <v>-7.3098999999999998</v>
      </c>
      <c r="F536" s="164" t="b">
        <f>IF(ISBLANK(FarmUnit[[#This Row],[1. Identifiant interne d’exploitation agricole*]]),"",IF(ISERROR(MATCH(FarmUnit[[#This Row],[1. Identifiant interne d’exploitation agricole*]],GroupMember[1. Identifiant interne d’exploitation agricole*],0)),FALSE,TRUE))</f>
        <v>1</v>
      </c>
      <c r="G536" s="203">
        <f t="shared" si="17"/>
        <v>7.2964000000000002</v>
      </c>
      <c r="H536" s="203">
        <f t="shared" si="18"/>
        <v>-7.3098999999999998</v>
      </c>
      <c r="I536" s="204" t="str">
        <f t="array" ref="I536">IF(ISBLANK(C536),"",IF(C536=MAX(IF(FarmUnit[1. Identifiant interne d’exploitation agricole*]=A536,FarmUnit[3. Superficie de l’unité agricole (ha)*])),"!","-"))</f>
        <v>!</v>
      </c>
      <c r="J536" s="165" t="str">
        <f ca="1">IFERROR(CONCATENATE(VLOOKUP(A536,GM_Table,12,FALSE)," ",(VLOOKUP(A536,GM_Table,13,FALSE))),"")</f>
        <v/>
      </c>
    </row>
    <row r="537" spans="1:10" ht="15" x14ac:dyDescent="0.2">
      <c r="A537" s="155" t="s">
        <v>2126</v>
      </c>
      <c r="B537" s="155" t="s">
        <v>2126</v>
      </c>
      <c r="C537" s="275">
        <v>2.74</v>
      </c>
      <c r="D537" s="192">
        <v>7.2971209999999997</v>
      </c>
      <c r="E537" s="192">
        <v>-7.3107410000000002</v>
      </c>
      <c r="F537" s="164" t="b">
        <f>IF(ISBLANK(FarmUnit[[#This Row],[1. Identifiant interne d’exploitation agricole*]]),"",IF(ISERROR(MATCH(FarmUnit[[#This Row],[1. Identifiant interne d’exploitation agricole*]],GroupMember[1. Identifiant interne d’exploitation agricole*],0)),FALSE,TRUE))</f>
        <v>1</v>
      </c>
      <c r="G537" s="203">
        <f t="shared" si="17"/>
        <v>7.2971209999999997</v>
      </c>
      <c r="H537" s="203">
        <f t="shared" si="18"/>
        <v>-7.3107410000000002</v>
      </c>
      <c r="I537" s="204" t="str">
        <f t="array" ref="I537">IF(ISBLANK(C537),"",IF(C537=MAX(IF(FarmUnit[1. Identifiant interne d’exploitation agricole*]=A537,FarmUnit[3. Superficie de l’unité agricole (ha)*])),"!","-"))</f>
        <v>!</v>
      </c>
      <c r="J537" s="165" t="str">
        <f ca="1">IFERROR(CONCATENATE(VLOOKUP(A537,GM_Table,12,FALSE)," ",(VLOOKUP(A537,GM_Table,13,FALSE))),"")</f>
        <v/>
      </c>
    </row>
    <row r="538" spans="1:10" ht="15" x14ac:dyDescent="0.2">
      <c r="A538" s="158" t="s">
        <v>2128</v>
      </c>
      <c r="B538" s="158" t="s">
        <v>2128</v>
      </c>
      <c r="C538" s="275">
        <v>3</v>
      </c>
      <c r="D538" s="192">
        <v>7.3052999999999999</v>
      </c>
      <c r="E538" s="192">
        <v>-7.2869000000000002</v>
      </c>
      <c r="F538" s="164" t="b">
        <f>IF(ISBLANK(FarmUnit[[#This Row],[1. Identifiant interne d’exploitation agricole*]]),"",IF(ISERROR(MATCH(FarmUnit[[#This Row],[1. Identifiant interne d’exploitation agricole*]],GroupMember[1. Identifiant interne d’exploitation agricole*],0)),FALSE,TRUE))</f>
        <v>1</v>
      </c>
      <c r="G538" s="203">
        <f t="shared" si="17"/>
        <v>7.3052999999999999</v>
      </c>
      <c r="H538" s="203">
        <f t="shared" si="18"/>
        <v>-7.2869000000000002</v>
      </c>
      <c r="I538" s="204" t="str">
        <f t="array" ref="I538">IF(ISBLANK(C538),"",IF(C538=MAX(IF(FarmUnit[1. Identifiant interne d’exploitation agricole*]=A538,FarmUnit[3. Superficie de l’unité agricole (ha)*])),"!","-"))</f>
        <v>!</v>
      </c>
      <c r="J538" s="165" t="str">
        <f ca="1">IFERROR(CONCATENATE(VLOOKUP(A538,GM_Table,12,FALSE)," ",(VLOOKUP(A538,GM_Table,13,FALSE))),"")</f>
        <v/>
      </c>
    </row>
    <row r="539" spans="1:10" ht="15" x14ac:dyDescent="0.2">
      <c r="A539" s="155" t="s">
        <v>2130</v>
      </c>
      <c r="B539" s="155" t="s">
        <v>2130</v>
      </c>
      <c r="C539" s="275">
        <v>3</v>
      </c>
      <c r="D539" s="192">
        <v>7.3060999999999998</v>
      </c>
      <c r="E539" s="192">
        <v>-7.285463</v>
      </c>
      <c r="F539" s="164" t="b">
        <f>IF(ISBLANK(FarmUnit[[#This Row],[1. Identifiant interne d’exploitation agricole*]]),"",IF(ISERROR(MATCH(FarmUnit[[#This Row],[1. Identifiant interne d’exploitation agricole*]],GroupMember[1. Identifiant interne d’exploitation agricole*],0)),FALSE,TRUE))</f>
        <v>1</v>
      </c>
      <c r="G539" s="203">
        <f t="shared" si="17"/>
        <v>7.3060999999999998</v>
      </c>
      <c r="H539" s="203">
        <f t="shared" si="18"/>
        <v>-7.285463</v>
      </c>
      <c r="I539" s="204" t="str">
        <f t="array" ref="I539">IF(ISBLANK(C539),"",IF(C539=MAX(IF(FarmUnit[1. Identifiant interne d’exploitation agricole*]=A539,FarmUnit[3. Superficie de l’unité agricole (ha)*])),"!","-"))</f>
        <v>!</v>
      </c>
      <c r="J539" s="165" t="str">
        <f ca="1">IFERROR(CONCATENATE(VLOOKUP(A539,GM_Table,12,FALSE)," ",(VLOOKUP(A539,GM_Table,13,FALSE))),"")</f>
        <v/>
      </c>
    </row>
    <row r="540" spans="1:10" ht="15" x14ac:dyDescent="0.2">
      <c r="A540" s="158" t="s">
        <v>2131</v>
      </c>
      <c r="B540" s="158" t="s">
        <v>2131</v>
      </c>
      <c r="C540" s="275">
        <v>3.58</v>
      </c>
      <c r="D540" s="192">
        <v>7.2938989999999997</v>
      </c>
      <c r="E540" s="192">
        <v>-7.2986969999999998</v>
      </c>
      <c r="F540" s="164" t="b">
        <f>IF(ISBLANK(FarmUnit[[#This Row],[1. Identifiant interne d’exploitation agricole*]]),"",IF(ISERROR(MATCH(FarmUnit[[#This Row],[1. Identifiant interne d’exploitation agricole*]],GroupMember[1. Identifiant interne d’exploitation agricole*],0)),FALSE,TRUE))</f>
        <v>1</v>
      </c>
      <c r="G540" s="203">
        <f t="shared" si="17"/>
        <v>7.2938989999999997</v>
      </c>
      <c r="H540" s="203">
        <f t="shared" si="18"/>
        <v>-7.2986969999999998</v>
      </c>
      <c r="I540" s="204" t="str">
        <f t="array" ref="I540">IF(ISBLANK(C540),"",IF(C540=MAX(IF(FarmUnit[1. Identifiant interne d’exploitation agricole*]=A540,FarmUnit[3. Superficie de l’unité agricole (ha)*])),"!","-"))</f>
        <v>!</v>
      </c>
      <c r="J540" s="165" t="str">
        <f ca="1">IFERROR(CONCATENATE(VLOOKUP(A540,GM_Table,12,FALSE)," ",(VLOOKUP(A540,GM_Table,13,FALSE))),"")</f>
        <v/>
      </c>
    </row>
    <row r="541" spans="1:10" ht="15" x14ac:dyDescent="0.2">
      <c r="A541" s="155" t="s">
        <v>2134</v>
      </c>
      <c r="B541" s="155" t="s">
        <v>2134</v>
      </c>
      <c r="C541" s="275">
        <v>3.93</v>
      </c>
      <c r="D541" s="192">
        <v>7.2934520000000003</v>
      </c>
      <c r="E541" s="192">
        <v>-7.3140739999999997</v>
      </c>
      <c r="F541" s="164" t="b">
        <f>IF(ISBLANK(FarmUnit[[#This Row],[1. Identifiant interne d’exploitation agricole*]]),"",IF(ISERROR(MATCH(FarmUnit[[#This Row],[1. Identifiant interne d’exploitation agricole*]],GroupMember[1. Identifiant interne d’exploitation agricole*],0)),FALSE,TRUE))</f>
        <v>1</v>
      </c>
      <c r="G541" s="203">
        <f t="shared" si="17"/>
        <v>7.2934520000000003</v>
      </c>
      <c r="H541" s="203">
        <f t="shared" si="18"/>
        <v>-7.3140739999999997</v>
      </c>
      <c r="I541" s="204" t="str">
        <f t="array" ref="I541">IF(ISBLANK(C541),"",IF(C541=MAX(IF(FarmUnit[1. Identifiant interne d’exploitation agricole*]=A541,FarmUnit[3. Superficie de l’unité agricole (ha)*])),"!","-"))</f>
        <v>!</v>
      </c>
      <c r="J541" s="165" t="str">
        <f ca="1">IFERROR(CONCATENATE(VLOOKUP(A541,GM_Table,12,FALSE)," ",(VLOOKUP(A541,GM_Table,13,FALSE))),"")</f>
        <v/>
      </c>
    </row>
    <row r="542" spans="1:10" ht="15" x14ac:dyDescent="0.2">
      <c r="A542" s="158" t="s">
        <v>2136</v>
      </c>
      <c r="B542" s="158" t="s">
        <v>2136</v>
      </c>
      <c r="C542" s="275">
        <v>4.32</v>
      </c>
      <c r="D542" s="192">
        <v>7.2183159999999997</v>
      </c>
      <c r="E542" s="192">
        <v>-7.2735620000000001</v>
      </c>
      <c r="F542" s="164" t="b">
        <f>IF(ISBLANK(FarmUnit[[#This Row],[1. Identifiant interne d’exploitation agricole*]]),"",IF(ISERROR(MATCH(FarmUnit[[#This Row],[1. Identifiant interne d’exploitation agricole*]],GroupMember[1. Identifiant interne d’exploitation agricole*],0)),FALSE,TRUE))</f>
        <v>1</v>
      </c>
      <c r="G542" s="203">
        <f t="shared" si="17"/>
        <v>7.2183159999999997</v>
      </c>
      <c r="H542" s="203">
        <f t="shared" si="18"/>
        <v>-7.2735620000000001</v>
      </c>
      <c r="I542" s="204" t="str">
        <f t="array" ref="I542">IF(ISBLANK(C542),"",IF(C542=MAX(IF(FarmUnit[1. Identifiant interne d’exploitation agricole*]=A542,FarmUnit[3. Superficie de l’unité agricole (ha)*])),"!","-"))</f>
        <v>!</v>
      </c>
      <c r="J542" s="165" t="str">
        <f ca="1">IFERROR(CONCATENATE(VLOOKUP(A542,GM_Table,12,FALSE)," ",(VLOOKUP(A542,GM_Table,13,FALSE))),"")</f>
        <v/>
      </c>
    </row>
    <row r="543" spans="1:10" ht="15" x14ac:dyDescent="0.2">
      <c r="A543" s="155" t="s">
        <v>2139</v>
      </c>
      <c r="B543" s="155" t="s">
        <v>2139</v>
      </c>
      <c r="C543" s="275">
        <v>3.6</v>
      </c>
      <c r="D543" s="192">
        <v>7.278098</v>
      </c>
      <c r="E543" s="192">
        <v>-7.3448339999999996</v>
      </c>
      <c r="F543" s="164" t="b">
        <f>IF(ISBLANK(FarmUnit[[#This Row],[1. Identifiant interne d’exploitation agricole*]]),"",IF(ISERROR(MATCH(FarmUnit[[#This Row],[1. Identifiant interne d’exploitation agricole*]],GroupMember[1. Identifiant interne d’exploitation agricole*],0)),FALSE,TRUE))</f>
        <v>1</v>
      </c>
      <c r="G543" s="203">
        <f t="shared" si="17"/>
        <v>7.278098</v>
      </c>
      <c r="H543" s="203">
        <f t="shared" si="18"/>
        <v>-7.3448339999999996</v>
      </c>
      <c r="I543" s="204" t="str">
        <f t="array" ref="I543">IF(ISBLANK(C543),"",IF(C543=MAX(IF(FarmUnit[1. Identifiant interne d’exploitation agricole*]=A543,FarmUnit[3. Superficie de l’unité agricole (ha)*])),"!","-"))</f>
        <v>!</v>
      </c>
      <c r="J543" s="165" t="str">
        <f ca="1">IFERROR(CONCATENATE(VLOOKUP(A543,GM_Table,12,FALSE)," ",(VLOOKUP(A543,GM_Table,13,FALSE))),"")</f>
        <v/>
      </c>
    </row>
    <row r="544" spans="1:10" ht="15" x14ac:dyDescent="0.2">
      <c r="A544" s="158" t="s">
        <v>2141</v>
      </c>
      <c r="B544" s="158" t="s">
        <v>2141</v>
      </c>
      <c r="C544" s="275">
        <v>4.66</v>
      </c>
      <c r="D544" s="192">
        <v>7.2368309999999996</v>
      </c>
      <c r="E544" s="192">
        <v>-7.2722610000000003</v>
      </c>
      <c r="F544" s="164" t="b">
        <f>IF(ISBLANK(FarmUnit[[#This Row],[1. Identifiant interne d’exploitation agricole*]]),"",IF(ISERROR(MATCH(FarmUnit[[#This Row],[1. Identifiant interne d’exploitation agricole*]],GroupMember[1. Identifiant interne d’exploitation agricole*],0)),FALSE,TRUE))</f>
        <v>1</v>
      </c>
      <c r="G544" s="203">
        <f t="shared" si="17"/>
        <v>7.2368309999999996</v>
      </c>
      <c r="H544" s="203">
        <f t="shared" si="18"/>
        <v>-7.2722610000000003</v>
      </c>
      <c r="I544" s="204" t="str">
        <f t="array" ref="I544">IF(ISBLANK(C544),"",IF(C544=MAX(IF(FarmUnit[1. Identifiant interne d’exploitation agricole*]=A544,FarmUnit[3. Superficie de l’unité agricole (ha)*])),"!","-"))</f>
        <v>!</v>
      </c>
      <c r="J544" s="165" t="str">
        <f ca="1">IFERROR(CONCATENATE(VLOOKUP(A544,GM_Table,12,FALSE)," ",(VLOOKUP(A544,GM_Table,13,FALSE))),"")</f>
        <v/>
      </c>
    </row>
    <row r="545" spans="1:10" ht="15" x14ac:dyDescent="0.2">
      <c r="A545" s="155" t="s">
        <v>2143</v>
      </c>
      <c r="B545" s="155" t="s">
        <v>2143</v>
      </c>
      <c r="C545" s="275">
        <v>3.63</v>
      </c>
      <c r="D545" s="192">
        <v>7.2911000000000001</v>
      </c>
      <c r="E545" s="192">
        <v>-7.3220999999999998</v>
      </c>
      <c r="F545" s="164" t="b">
        <f>IF(ISBLANK(FarmUnit[[#This Row],[1. Identifiant interne d’exploitation agricole*]]),"",IF(ISERROR(MATCH(FarmUnit[[#This Row],[1. Identifiant interne d’exploitation agricole*]],GroupMember[1. Identifiant interne d’exploitation agricole*],0)),FALSE,TRUE))</f>
        <v>1</v>
      </c>
      <c r="G545" s="203">
        <f t="shared" si="17"/>
        <v>7.2911000000000001</v>
      </c>
      <c r="H545" s="203">
        <f t="shared" si="18"/>
        <v>-7.3220999999999998</v>
      </c>
      <c r="I545" s="204" t="str">
        <f t="array" ref="I545">IF(ISBLANK(C545),"",IF(C545=MAX(IF(FarmUnit[1. Identifiant interne d’exploitation agricole*]=A545,FarmUnit[3. Superficie de l’unité agricole (ha)*])),"!","-"))</f>
        <v>!</v>
      </c>
      <c r="J545" s="165" t="str">
        <f ca="1">IFERROR(CONCATENATE(VLOOKUP(A545,GM_Table,12,FALSE)," ",(VLOOKUP(A545,GM_Table,13,FALSE))),"")</f>
        <v/>
      </c>
    </row>
    <row r="546" spans="1:10" ht="15" x14ac:dyDescent="0.2">
      <c r="A546" s="158" t="s">
        <v>2145</v>
      </c>
      <c r="B546" s="158" t="s">
        <v>2145</v>
      </c>
      <c r="C546" s="275">
        <v>3.61</v>
      </c>
      <c r="D546" s="192">
        <v>7.2705000000000002</v>
      </c>
      <c r="E546" s="192">
        <v>-7.3526999999999996</v>
      </c>
      <c r="F546" s="164" t="b">
        <f>IF(ISBLANK(FarmUnit[[#This Row],[1. Identifiant interne d’exploitation agricole*]]),"",IF(ISERROR(MATCH(FarmUnit[[#This Row],[1. Identifiant interne d’exploitation agricole*]],GroupMember[1. Identifiant interne d’exploitation agricole*],0)),FALSE,TRUE))</f>
        <v>1</v>
      </c>
      <c r="G546" s="203">
        <f t="shared" si="17"/>
        <v>7.2705000000000002</v>
      </c>
      <c r="H546" s="203">
        <f t="shared" si="18"/>
        <v>-7.3526999999999996</v>
      </c>
      <c r="I546" s="204" t="str">
        <f t="array" ref="I546">IF(ISBLANK(C546),"",IF(C546=MAX(IF(FarmUnit[1. Identifiant interne d’exploitation agricole*]=A546,FarmUnit[3. Superficie de l’unité agricole (ha)*])),"!","-"))</f>
        <v>!</v>
      </c>
      <c r="J546" s="165" t="str">
        <f ca="1">IFERROR(CONCATENATE(VLOOKUP(A546,GM_Table,12,FALSE)," ",(VLOOKUP(A546,GM_Table,13,FALSE))),"")</f>
        <v/>
      </c>
    </row>
    <row r="547" spans="1:10" ht="15" x14ac:dyDescent="0.2">
      <c r="A547" s="155" t="s">
        <v>2147</v>
      </c>
      <c r="B547" s="155" t="s">
        <v>2147</v>
      </c>
      <c r="C547" s="275">
        <v>5.56</v>
      </c>
      <c r="D547" s="192">
        <v>7.2790999999999997</v>
      </c>
      <c r="E547" s="192">
        <v>-7.3456999999999999</v>
      </c>
      <c r="F547" s="164" t="b">
        <f>IF(ISBLANK(FarmUnit[[#This Row],[1. Identifiant interne d’exploitation agricole*]]),"",IF(ISERROR(MATCH(FarmUnit[[#This Row],[1. Identifiant interne d’exploitation agricole*]],GroupMember[1. Identifiant interne d’exploitation agricole*],0)),FALSE,TRUE))</f>
        <v>1</v>
      </c>
      <c r="G547" s="203">
        <f t="shared" si="17"/>
        <v>7.2790999999999997</v>
      </c>
      <c r="H547" s="203">
        <f t="shared" si="18"/>
        <v>-7.3456999999999999</v>
      </c>
      <c r="I547" s="204" t="str">
        <f t="array" ref="I547">IF(ISBLANK(C547),"",IF(C547=MAX(IF(FarmUnit[1. Identifiant interne d’exploitation agricole*]=A547,FarmUnit[3. Superficie de l’unité agricole (ha)*])),"!","-"))</f>
        <v>!</v>
      </c>
      <c r="J547" s="165" t="str">
        <f ca="1">IFERROR(CONCATENATE(VLOOKUP(A547,GM_Table,12,FALSE)," ",(VLOOKUP(A547,GM_Table,13,FALSE))),"")</f>
        <v/>
      </c>
    </row>
    <row r="548" spans="1:10" ht="15" x14ac:dyDescent="0.2">
      <c r="A548" s="158" t="s">
        <v>2148</v>
      </c>
      <c r="B548" s="158" t="s">
        <v>2148</v>
      </c>
      <c r="C548" s="275">
        <v>3.04</v>
      </c>
      <c r="D548" s="192">
        <v>7.2951129999999997</v>
      </c>
      <c r="E548" s="192">
        <v>-7.2937149999999997</v>
      </c>
      <c r="F548" s="164" t="b">
        <f>IF(ISBLANK(FarmUnit[[#This Row],[1. Identifiant interne d’exploitation agricole*]]),"",IF(ISERROR(MATCH(FarmUnit[[#This Row],[1. Identifiant interne d’exploitation agricole*]],GroupMember[1. Identifiant interne d’exploitation agricole*],0)),FALSE,TRUE))</f>
        <v>1</v>
      </c>
      <c r="G548" s="203">
        <f t="shared" si="17"/>
        <v>7.2951129999999997</v>
      </c>
      <c r="H548" s="203">
        <f t="shared" si="18"/>
        <v>-7.2937149999999997</v>
      </c>
      <c r="I548" s="204" t="str">
        <f t="array" ref="I548">IF(ISBLANK(C548),"",IF(C548=MAX(IF(FarmUnit[1. Identifiant interne d’exploitation agricole*]=A548,FarmUnit[3. Superficie de l’unité agricole (ha)*])),"!","-"))</f>
        <v>!</v>
      </c>
      <c r="J548" s="165" t="str">
        <f ca="1">IFERROR(CONCATENATE(VLOOKUP(A548,GM_Table,12,FALSE)," ",(VLOOKUP(A548,GM_Table,13,FALSE))),"")</f>
        <v/>
      </c>
    </row>
    <row r="549" spans="1:10" ht="15" x14ac:dyDescent="0.2">
      <c r="A549" s="155" t="s">
        <v>2151</v>
      </c>
      <c r="B549" s="155" t="s">
        <v>2151</v>
      </c>
      <c r="C549" s="275">
        <v>2.34</v>
      </c>
      <c r="D549" s="192">
        <v>7.2183310000000001</v>
      </c>
      <c r="E549" s="192">
        <v>-7.3007010000000001</v>
      </c>
      <c r="F549" s="164" t="b">
        <f>IF(ISBLANK(FarmUnit[[#This Row],[1. Identifiant interne d’exploitation agricole*]]),"",IF(ISERROR(MATCH(FarmUnit[[#This Row],[1. Identifiant interne d’exploitation agricole*]],GroupMember[1. Identifiant interne d’exploitation agricole*],0)),FALSE,TRUE))</f>
        <v>1</v>
      </c>
      <c r="G549" s="203">
        <f t="shared" si="17"/>
        <v>7.2183310000000001</v>
      </c>
      <c r="H549" s="203">
        <f t="shared" si="18"/>
        <v>-7.3007010000000001</v>
      </c>
      <c r="I549" s="204" t="str">
        <f t="array" ref="I549">IF(ISBLANK(C549),"",IF(C549=MAX(IF(FarmUnit[1. Identifiant interne d’exploitation agricole*]=A549,FarmUnit[3. Superficie de l’unité agricole (ha)*])),"!","-"))</f>
        <v>!</v>
      </c>
      <c r="J549" s="165" t="str">
        <f ca="1">IFERROR(CONCATENATE(VLOOKUP(A549,GM_Table,12,FALSE)," ",(VLOOKUP(A549,GM_Table,13,FALSE))),"")</f>
        <v/>
      </c>
    </row>
    <row r="550" spans="1:10" ht="15" x14ac:dyDescent="0.2">
      <c r="A550" s="158" t="s">
        <v>2154</v>
      </c>
      <c r="B550" s="158" t="s">
        <v>2154</v>
      </c>
      <c r="C550" s="275">
        <v>4.12</v>
      </c>
      <c r="D550" s="192">
        <v>7.2436999999999996</v>
      </c>
      <c r="E550" s="192">
        <v>-7.3086000000000002</v>
      </c>
      <c r="F550" s="164" t="b">
        <f>IF(ISBLANK(FarmUnit[[#This Row],[1. Identifiant interne d’exploitation agricole*]]),"",IF(ISERROR(MATCH(FarmUnit[[#This Row],[1. Identifiant interne d’exploitation agricole*]],GroupMember[1. Identifiant interne d’exploitation agricole*],0)),FALSE,TRUE))</f>
        <v>1</v>
      </c>
      <c r="G550" s="203">
        <f t="shared" si="17"/>
        <v>7.2436999999999996</v>
      </c>
      <c r="H550" s="203">
        <f t="shared" si="18"/>
        <v>-7.3086000000000002</v>
      </c>
      <c r="I550" s="204" t="str">
        <f t="array" ref="I550">IF(ISBLANK(C550),"",IF(C550=MAX(IF(FarmUnit[1. Identifiant interne d’exploitation agricole*]=A550,FarmUnit[3. Superficie de l’unité agricole (ha)*])),"!","-"))</f>
        <v>!</v>
      </c>
      <c r="J550" s="165" t="str">
        <f ca="1">IFERROR(CONCATENATE(VLOOKUP(A550,GM_Table,12,FALSE)," ",(VLOOKUP(A550,GM_Table,13,FALSE))),"")</f>
        <v/>
      </c>
    </row>
    <row r="551" spans="1:10" ht="15" x14ac:dyDescent="0.2">
      <c r="A551" s="155" t="s">
        <v>2157</v>
      </c>
      <c r="B551" s="155" t="s">
        <v>2157</v>
      </c>
      <c r="C551" s="275">
        <v>4.7300000000000004</v>
      </c>
      <c r="D551" s="192">
        <v>7.2757529999999999</v>
      </c>
      <c r="E551" s="192">
        <v>-7.2938999999999998</v>
      </c>
      <c r="F551" s="164" t="b">
        <f>IF(ISBLANK(FarmUnit[[#This Row],[1. Identifiant interne d’exploitation agricole*]]),"",IF(ISERROR(MATCH(FarmUnit[[#This Row],[1. Identifiant interne d’exploitation agricole*]],GroupMember[1. Identifiant interne d’exploitation agricole*],0)),FALSE,TRUE))</f>
        <v>1</v>
      </c>
      <c r="G551" s="203">
        <f t="shared" si="17"/>
        <v>7.2757529999999999</v>
      </c>
      <c r="H551" s="203">
        <f t="shared" si="18"/>
        <v>-7.2938999999999998</v>
      </c>
      <c r="I551" s="204" t="str">
        <f t="array" ref="I551">IF(ISBLANK(C551),"",IF(C551=MAX(IF(FarmUnit[1. Identifiant interne d’exploitation agricole*]=A551,FarmUnit[3. Superficie de l’unité agricole (ha)*])),"!","-"))</f>
        <v>!</v>
      </c>
      <c r="J551" s="165" t="str">
        <f ca="1">IFERROR(CONCATENATE(VLOOKUP(A551,GM_Table,12,FALSE)," ",(VLOOKUP(A551,GM_Table,13,FALSE))),"")</f>
        <v/>
      </c>
    </row>
    <row r="552" spans="1:10" ht="15" x14ac:dyDescent="0.2">
      <c r="A552" s="158" t="s">
        <v>2160</v>
      </c>
      <c r="B552" s="158" t="s">
        <v>2160</v>
      </c>
      <c r="C552" s="275">
        <v>5.46</v>
      </c>
      <c r="D552" s="192">
        <v>7.2858000000000001</v>
      </c>
      <c r="E552" s="192">
        <v>-7.2626999999999997</v>
      </c>
      <c r="F552" s="164" t="b">
        <f>IF(ISBLANK(FarmUnit[[#This Row],[1. Identifiant interne d’exploitation agricole*]]),"",IF(ISERROR(MATCH(FarmUnit[[#This Row],[1. Identifiant interne d’exploitation agricole*]],GroupMember[1. Identifiant interne d’exploitation agricole*],0)),FALSE,TRUE))</f>
        <v>1</v>
      </c>
      <c r="G552" s="203">
        <f t="shared" si="17"/>
        <v>7.2858000000000001</v>
      </c>
      <c r="H552" s="203">
        <f t="shared" si="18"/>
        <v>-7.2626999999999997</v>
      </c>
      <c r="I552" s="204" t="str">
        <f t="array" ref="I552">IF(ISBLANK(C552),"",IF(C552=MAX(IF(FarmUnit[1. Identifiant interne d’exploitation agricole*]=A552,FarmUnit[3. Superficie de l’unité agricole (ha)*])),"!","-"))</f>
        <v>!</v>
      </c>
      <c r="J552" s="165" t="str">
        <f ca="1">IFERROR(CONCATENATE(VLOOKUP(A552,GM_Table,12,FALSE)," ",(VLOOKUP(A552,GM_Table,13,FALSE))),"")</f>
        <v/>
      </c>
    </row>
    <row r="553" spans="1:10" ht="15" x14ac:dyDescent="0.2">
      <c r="A553" s="155" t="s">
        <v>2162</v>
      </c>
      <c r="B553" s="155" t="s">
        <v>2162</v>
      </c>
      <c r="C553" s="275">
        <v>4.57</v>
      </c>
      <c r="D553" s="192">
        <v>7.266432</v>
      </c>
      <c r="E553" s="192">
        <v>-7.3165930000000001</v>
      </c>
      <c r="F553" s="164" t="b">
        <f>IF(ISBLANK(FarmUnit[[#This Row],[1. Identifiant interne d’exploitation agricole*]]),"",IF(ISERROR(MATCH(FarmUnit[[#This Row],[1. Identifiant interne d’exploitation agricole*]],GroupMember[1. Identifiant interne d’exploitation agricole*],0)),FALSE,TRUE))</f>
        <v>1</v>
      </c>
      <c r="G553" s="203">
        <f t="shared" si="17"/>
        <v>7.266432</v>
      </c>
      <c r="H553" s="203">
        <f t="shared" si="18"/>
        <v>-7.3165930000000001</v>
      </c>
      <c r="I553" s="204" t="str">
        <f t="array" ref="I553">IF(ISBLANK(C553),"",IF(C553=MAX(IF(FarmUnit[1. Identifiant interne d’exploitation agricole*]=A553,FarmUnit[3. Superficie de l’unité agricole (ha)*])),"!","-"))</f>
        <v>!</v>
      </c>
      <c r="J553" s="165" t="str">
        <f ca="1">IFERROR(CONCATENATE(VLOOKUP(A553,GM_Table,12,FALSE)," ",(VLOOKUP(A553,GM_Table,13,FALSE))),"")</f>
        <v/>
      </c>
    </row>
    <row r="554" spans="1:10" ht="15" x14ac:dyDescent="0.2">
      <c r="A554" s="158" t="s">
        <v>2163</v>
      </c>
      <c r="B554" s="158" t="s">
        <v>2163</v>
      </c>
      <c r="C554" s="275">
        <v>2.94</v>
      </c>
      <c r="D554" s="192">
        <v>7.3036960000000004</v>
      </c>
      <c r="E554" s="192">
        <v>-7.2840889999999998</v>
      </c>
      <c r="F554" s="164" t="b">
        <f>IF(ISBLANK(FarmUnit[[#This Row],[1. Identifiant interne d’exploitation agricole*]]),"",IF(ISERROR(MATCH(FarmUnit[[#This Row],[1. Identifiant interne d’exploitation agricole*]],GroupMember[1. Identifiant interne d’exploitation agricole*],0)),FALSE,TRUE))</f>
        <v>1</v>
      </c>
      <c r="G554" s="203">
        <f t="shared" si="17"/>
        <v>7.3036960000000004</v>
      </c>
      <c r="H554" s="203">
        <f t="shared" si="18"/>
        <v>-7.2840889999999998</v>
      </c>
      <c r="I554" s="204" t="str">
        <f t="array" ref="I554">IF(ISBLANK(C554),"",IF(C554=MAX(IF(FarmUnit[1. Identifiant interne d’exploitation agricole*]=A554,FarmUnit[3. Superficie de l’unité agricole (ha)*])),"!","-"))</f>
        <v>!</v>
      </c>
      <c r="J554" s="165" t="str">
        <f ca="1">IFERROR(CONCATENATE(VLOOKUP(A554,GM_Table,12,FALSE)," ",(VLOOKUP(A554,GM_Table,13,FALSE))),"")</f>
        <v/>
      </c>
    </row>
    <row r="555" spans="1:10" ht="15" x14ac:dyDescent="0.2">
      <c r="A555" s="155" t="s">
        <v>2165</v>
      </c>
      <c r="B555" s="155" t="s">
        <v>2165</v>
      </c>
      <c r="C555" s="275">
        <v>3.11</v>
      </c>
      <c r="D555" s="192">
        <v>7.2910870000000001</v>
      </c>
      <c r="E555" s="192">
        <v>-7.3051000000000004</v>
      </c>
      <c r="F555" s="164" t="b">
        <f>IF(ISBLANK(FarmUnit[[#This Row],[1. Identifiant interne d’exploitation agricole*]]),"",IF(ISERROR(MATCH(FarmUnit[[#This Row],[1. Identifiant interne d’exploitation agricole*]],GroupMember[1. Identifiant interne d’exploitation agricole*],0)),FALSE,TRUE))</f>
        <v>1</v>
      </c>
      <c r="G555" s="203">
        <f t="shared" si="17"/>
        <v>7.2910870000000001</v>
      </c>
      <c r="H555" s="203">
        <f t="shared" si="18"/>
        <v>-7.3051000000000004</v>
      </c>
      <c r="I555" s="204" t="str">
        <f t="array" ref="I555">IF(ISBLANK(C555),"",IF(C555=MAX(IF(FarmUnit[1. Identifiant interne d’exploitation agricole*]=A555,FarmUnit[3. Superficie de l’unité agricole (ha)*])),"!","-"))</f>
        <v>!</v>
      </c>
      <c r="J555" s="165" t="str">
        <f ca="1">IFERROR(CONCATENATE(VLOOKUP(A555,GM_Table,12,FALSE)," ",(VLOOKUP(A555,GM_Table,13,FALSE))),"")</f>
        <v/>
      </c>
    </row>
    <row r="556" spans="1:10" ht="15" x14ac:dyDescent="0.2">
      <c r="A556" s="158" t="s">
        <v>2168</v>
      </c>
      <c r="B556" s="158" t="s">
        <v>2168</v>
      </c>
      <c r="C556" s="275">
        <v>2.76</v>
      </c>
      <c r="D556" s="192">
        <v>7.1860999999999997</v>
      </c>
      <c r="E556" s="192">
        <v>-7.2270570000000003</v>
      </c>
      <c r="F556" s="164" t="b">
        <f>IF(ISBLANK(FarmUnit[[#This Row],[1. Identifiant interne d’exploitation agricole*]]),"",IF(ISERROR(MATCH(FarmUnit[[#This Row],[1. Identifiant interne d’exploitation agricole*]],GroupMember[1. Identifiant interne d’exploitation agricole*],0)),FALSE,TRUE))</f>
        <v>1</v>
      </c>
      <c r="G556" s="203">
        <f t="shared" si="17"/>
        <v>7.1860999999999997</v>
      </c>
      <c r="H556" s="203">
        <f t="shared" si="18"/>
        <v>-7.2270570000000003</v>
      </c>
      <c r="I556" s="204" t="str">
        <f t="array" ref="I556">IF(ISBLANK(C556),"",IF(C556=MAX(IF(FarmUnit[1. Identifiant interne d’exploitation agricole*]=A556,FarmUnit[3. Superficie de l’unité agricole (ha)*])),"!","-"))</f>
        <v>!</v>
      </c>
      <c r="J556" s="165" t="str">
        <f ca="1">IFERROR(CONCATENATE(VLOOKUP(A556,GM_Table,12,FALSE)," ",(VLOOKUP(A556,GM_Table,13,FALSE))),"")</f>
        <v/>
      </c>
    </row>
    <row r="557" spans="1:10" ht="15" x14ac:dyDescent="0.2">
      <c r="A557" s="155" t="s">
        <v>2171</v>
      </c>
      <c r="B557" s="155" t="s">
        <v>2171</v>
      </c>
      <c r="C557" s="275">
        <v>2.92</v>
      </c>
      <c r="D557" s="192">
        <v>7.2737270000000001</v>
      </c>
      <c r="E557" s="192">
        <v>-7.3304739999999997</v>
      </c>
      <c r="F557" s="164" t="b">
        <f>IF(ISBLANK(FarmUnit[[#This Row],[1. Identifiant interne d’exploitation agricole*]]),"",IF(ISERROR(MATCH(FarmUnit[[#This Row],[1. Identifiant interne d’exploitation agricole*]],GroupMember[1. Identifiant interne d’exploitation agricole*],0)),FALSE,TRUE))</f>
        <v>1</v>
      </c>
      <c r="G557" s="203">
        <f t="shared" si="17"/>
        <v>7.2737270000000001</v>
      </c>
      <c r="H557" s="203">
        <f t="shared" si="18"/>
        <v>-7.3304739999999997</v>
      </c>
      <c r="I557" s="204" t="str">
        <f t="array" ref="I557">IF(ISBLANK(C557),"",IF(C557=MAX(IF(FarmUnit[1. Identifiant interne d’exploitation agricole*]=A557,FarmUnit[3. Superficie de l’unité agricole (ha)*])),"!","-"))</f>
        <v>!</v>
      </c>
      <c r="J557" s="165" t="str">
        <f ca="1">IFERROR(CONCATENATE(VLOOKUP(A557,GM_Table,12,FALSE)," ",(VLOOKUP(A557,GM_Table,13,FALSE))),"")</f>
        <v/>
      </c>
    </row>
    <row r="558" spans="1:10" ht="15" x14ac:dyDescent="0.2">
      <c r="A558" s="158" t="s">
        <v>2174</v>
      </c>
      <c r="B558" s="158" t="s">
        <v>2174</v>
      </c>
      <c r="C558" s="275">
        <v>3.08</v>
      </c>
      <c r="D558" s="192">
        <v>7.2482839999999999</v>
      </c>
      <c r="E558" s="192">
        <v>-7.4688999999999997</v>
      </c>
      <c r="F558" s="164" t="b">
        <f>IF(ISBLANK(FarmUnit[[#This Row],[1. Identifiant interne d’exploitation agricole*]]),"",IF(ISERROR(MATCH(FarmUnit[[#This Row],[1. Identifiant interne d’exploitation agricole*]],GroupMember[1. Identifiant interne d’exploitation agricole*],0)),FALSE,TRUE))</f>
        <v>1</v>
      </c>
      <c r="G558" s="203">
        <f t="shared" si="17"/>
        <v>7.2482839999999999</v>
      </c>
      <c r="H558" s="203">
        <f t="shared" si="18"/>
        <v>-7.4688999999999997</v>
      </c>
      <c r="I558" s="204" t="str">
        <f t="array" ref="I558">IF(ISBLANK(C558),"",IF(C558=MAX(IF(FarmUnit[1. Identifiant interne d’exploitation agricole*]=A558,FarmUnit[3. Superficie de l’unité agricole (ha)*])),"!","-"))</f>
        <v>!</v>
      </c>
      <c r="J558" s="165" t="str">
        <f ca="1">IFERROR(CONCATENATE(VLOOKUP(A558,GM_Table,12,FALSE)," ",(VLOOKUP(A558,GM_Table,13,FALSE))),"")</f>
        <v/>
      </c>
    </row>
    <row r="559" spans="1:10" ht="15" x14ac:dyDescent="0.2">
      <c r="A559" s="155" t="s">
        <v>2176</v>
      </c>
      <c r="B559" s="155" t="s">
        <v>2176</v>
      </c>
      <c r="C559" s="275">
        <v>3.52</v>
      </c>
      <c r="D559" s="192">
        <v>7.2622780000000002</v>
      </c>
      <c r="E559" s="192">
        <v>-7.4704569999999997</v>
      </c>
      <c r="F559" s="164" t="b">
        <f>IF(ISBLANK(FarmUnit[[#This Row],[1. Identifiant interne d’exploitation agricole*]]),"",IF(ISERROR(MATCH(FarmUnit[[#This Row],[1. Identifiant interne d’exploitation agricole*]],GroupMember[1. Identifiant interne d’exploitation agricole*],0)),FALSE,TRUE))</f>
        <v>1</v>
      </c>
      <c r="G559" s="203">
        <f t="shared" si="17"/>
        <v>7.2622780000000002</v>
      </c>
      <c r="H559" s="203">
        <f t="shared" si="18"/>
        <v>-7.4704569999999997</v>
      </c>
      <c r="I559" s="204" t="str">
        <f t="array" ref="I559">IF(ISBLANK(C559),"",IF(C559=MAX(IF(FarmUnit[1. Identifiant interne d’exploitation agricole*]=A559,FarmUnit[3. Superficie de l’unité agricole (ha)*])),"!","-"))</f>
        <v>!</v>
      </c>
      <c r="J559" s="165" t="str">
        <f ca="1">IFERROR(CONCATENATE(VLOOKUP(A559,GM_Table,12,FALSE)," ",(VLOOKUP(A559,GM_Table,13,FALSE))),"")</f>
        <v/>
      </c>
    </row>
    <row r="560" spans="1:10" ht="15" x14ac:dyDescent="0.2">
      <c r="A560" s="158" t="s">
        <v>2180</v>
      </c>
      <c r="B560" s="158" t="s">
        <v>2180</v>
      </c>
      <c r="C560" s="275">
        <v>3.2</v>
      </c>
      <c r="D560" s="192">
        <v>7.2962999999999996</v>
      </c>
      <c r="E560" s="192">
        <v>-7.409071</v>
      </c>
      <c r="F560" s="164" t="b">
        <f>IF(ISBLANK(FarmUnit[[#This Row],[1. Identifiant interne d’exploitation agricole*]]),"",IF(ISERROR(MATCH(FarmUnit[[#This Row],[1. Identifiant interne d’exploitation agricole*]],GroupMember[1. Identifiant interne d’exploitation agricole*],0)),FALSE,TRUE))</f>
        <v>1</v>
      </c>
      <c r="G560" s="203">
        <f t="shared" si="17"/>
        <v>7.2962999999999996</v>
      </c>
      <c r="H560" s="203">
        <f t="shared" si="18"/>
        <v>-7.409071</v>
      </c>
      <c r="I560" s="204" t="str">
        <f t="array" ref="I560">IF(ISBLANK(C560),"",IF(C560=MAX(IF(FarmUnit[1. Identifiant interne d’exploitation agricole*]=A560,FarmUnit[3. Superficie de l’unité agricole (ha)*])),"!","-"))</f>
        <v>!</v>
      </c>
      <c r="J560" s="165" t="str">
        <f ca="1">IFERROR(CONCATENATE(VLOOKUP(A560,GM_Table,12,FALSE)," ",(VLOOKUP(A560,GM_Table,13,FALSE))),"")</f>
        <v/>
      </c>
    </row>
    <row r="561" spans="1:10" ht="15" x14ac:dyDescent="0.2">
      <c r="A561" s="155" t="s">
        <v>2183</v>
      </c>
      <c r="B561" s="155" t="s">
        <v>2183</v>
      </c>
      <c r="C561" s="275">
        <v>2.83</v>
      </c>
      <c r="D561" s="192">
        <v>7.2912530000000002</v>
      </c>
      <c r="E561" s="192">
        <v>-7.4161619999999999</v>
      </c>
      <c r="F561" s="164" t="b">
        <f>IF(ISBLANK(FarmUnit[[#This Row],[1. Identifiant interne d’exploitation agricole*]]),"",IF(ISERROR(MATCH(FarmUnit[[#This Row],[1. Identifiant interne d’exploitation agricole*]],GroupMember[1. Identifiant interne d’exploitation agricole*],0)),FALSE,TRUE))</f>
        <v>1</v>
      </c>
      <c r="G561" s="203">
        <f t="shared" si="17"/>
        <v>7.2912530000000002</v>
      </c>
      <c r="H561" s="203">
        <f t="shared" si="18"/>
        <v>-7.4161619999999999</v>
      </c>
      <c r="I561" s="204" t="str">
        <f t="array" ref="I561">IF(ISBLANK(C561),"",IF(C561=MAX(IF(FarmUnit[1. Identifiant interne d’exploitation agricole*]=A561,FarmUnit[3. Superficie de l’unité agricole (ha)*])),"!","-"))</f>
        <v>!</v>
      </c>
      <c r="J561" s="165" t="str">
        <f ca="1">IFERROR(CONCATENATE(VLOOKUP(A561,GM_Table,12,FALSE)," ",(VLOOKUP(A561,GM_Table,13,FALSE))),"")</f>
        <v/>
      </c>
    </row>
    <row r="562" spans="1:10" ht="15" x14ac:dyDescent="0.2">
      <c r="A562" s="158" t="s">
        <v>2186</v>
      </c>
      <c r="B562" s="158" t="s">
        <v>2186</v>
      </c>
      <c r="C562" s="275">
        <v>3.95</v>
      </c>
      <c r="D562" s="192">
        <v>7.2909550000000003</v>
      </c>
      <c r="E562" s="192">
        <v>-7.4176679999999999</v>
      </c>
      <c r="F562" s="164" t="b">
        <f>IF(ISBLANK(FarmUnit[[#This Row],[1. Identifiant interne d’exploitation agricole*]]),"",IF(ISERROR(MATCH(FarmUnit[[#This Row],[1. Identifiant interne d’exploitation agricole*]],GroupMember[1. Identifiant interne d’exploitation agricole*],0)),FALSE,TRUE))</f>
        <v>1</v>
      </c>
      <c r="G562" s="203">
        <f t="shared" si="17"/>
        <v>7.2909550000000003</v>
      </c>
      <c r="H562" s="203">
        <f t="shared" si="18"/>
        <v>-7.4176679999999999</v>
      </c>
      <c r="I562" s="204" t="str">
        <f t="array" ref="I562">IF(ISBLANK(C562),"",IF(C562=MAX(IF(FarmUnit[1. Identifiant interne d’exploitation agricole*]=A562,FarmUnit[3. Superficie de l’unité agricole (ha)*])),"!","-"))</f>
        <v>!</v>
      </c>
      <c r="J562" s="165" t="str">
        <f ca="1">IFERROR(CONCATENATE(VLOOKUP(A562,GM_Table,12,FALSE)," ",(VLOOKUP(A562,GM_Table,13,FALSE))),"")</f>
        <v/>
      </c>
    </row>
    <row r="563" spans="1:10" ht="15" x14ac:dyDescent="0.2">
      <c r="A563" s="155" t="s">
        <v>2189</v>
      </c>
      <c r="B563" s="155" t="s">
        <v>2189</v>
      </c>
      <c r="C563" s="275">
        <v>3.14</v>
      </c>
      <c r="D563" s="192">
        <v>7.3083179999999999</v>
      </c>
      <c r="E563" s="192">
        <v>-7.4036309999999999</v>
      </c>
      <c r="F563" s="164" t="b">
        <f>IF(ISBLANK(FarmUnit[[#This Row],[1. Identifiant interne d’exploitation agricole*]]),"",IF(ISERROR(MATCH(FarmUnit[[#This Row],[1. Identifiant interne d’exploitation agricole*]],GroupMember[1. Identifiant interne d’exploitation agricole*],0)),FALSE,TRUE))</f>
        <v>1</v>
      </c>
      <c r="G563" s="203">
        <f t="shared" ref="G563:G626" si="19">IF(D563=0,"",D563)</f>
        <v>7.3083179999999999</v>
      </c>
      <c r="H563" s="203">
        <f t="shared" ref="H563:H626" si="20">IF(E563=0,"",E563)</f>
        <v>-7.4036309999999999</v>
      </c>
      <c r="I563" s="204" t="str">
        <f t="array" ref="I563">IF(ISBLANK(C563),"",IF(C563=MAX(IF(FarmUnit[1. Identifiant interne d’exploitation agricole*]=A563,FarmUnit[3. Superficie de l’unité agricole (ha)*])),"!","-"))</f>
        <v>!</v>
      </c>
      <c r="J563" s="165" t="str">
        <f ca="1">IFERROR(CONCATENATE(VLOOKUP(A563,GM_Table,12,FALSE)," ",(VLOOKUP(A563,GM_Table,13,FALSE))),"")</f>
        <v/>
      </c>
    </row>
    <row r="564" spans="1:10" ht="15" x14ac:dyDescent="0.2">
      <c r="A564" s="158" t="s">
        <v>2191</v>
      </c>
      <c r="B564" s="158" t="s">
        <v>2191</v>
      </c>
      <c r="C564" s="275">
        <v>2.89</v>
      </c>
      <c r="D564" s="192">
        <v>7.2927</v>
      </c>
      <c r="E564" s="192">
        <v>-7.4164000000000003</v>
      </c>
      <c r="F564" s="164" t="b">
        <f>IF(ISBLANK(FarmUnit[[#This Row],[1. Identifiant interne d’exploitation agricole*]]),"",IF(ISERROR(MATCH(FarmUnit[[#This Row],[1. Identifiant interne d’exploitation agricole*]],GroupMember[1. Identifiant interne d’exploitation agricole*],0)),FALSE,TRUE))</f>
        <v>1</v>
      </c>
      <c r="G564" s="203">
        <f t="shared" si="19"/>
        <v>7.2927</v>
      </c>
      <c r="H564" s="203">
        <f t="shared" si="20"/>
        <v>-7.4164000000000003</v>
      </c>
      <c r="I564" s="204" t="str">
        <f t="array" ref="I564">IF(ISBLANK(C564),"",IF(C564=MAX(IF(FarmUnit[1. Identifiant interne d’exploitation agricole*]=A564,FarmUnit[3. Superficie de l’unité agricole (ha)*])),"!","-"))</f>
        <v>!</v>
      </c>
      <c r="J564" s="165" t="str">
        <f ca="1">IFERROR(CONCATENATE(VLOOKUP(A564,GM_Table,12,FALSE)," ",(VLOOKUP(A564,GM_Table,13,FALSE))),"")</f>
        <v/>
      </c>
    </row>
    <row r="565" spans="1:10" ht="15" x14ac:dyDescent="0.2">
      <c r="A565" s="155" t="s">
        <v>2193</v>
      </c>
      <c r="B565" s="155" t="s">
        <v>2193</v>
      </c>
      <c r="C565" s="275">
        <v>5.17</v>
      </c>
      <c r="D565" s="192">
        <v>7.2944959999999996</v>
      </c>
      <c r="E565" s="192">
        <v>-7.4217610000000001</v>
      </c>
      <c r="F565" s="164" t="b">
        <f>IF(ISBLANK(FarmUnit[[#This Row],[1. Identifiant interne d’exploitation agricole*]]),"",IF(ISERROR(MATCH(FarmUnit[[#This Row],[1. Identifiant interne d’exploitation agricole*]],GroupMember[1. Identifiant interne d’exploitation agricole*],0)),FALSE,TRUE))</f>
        <v>1</v>
      </c>
      <c r="G565" s="203">
        <f t="shared" si="19"/>
        <v>7.2944959999999996</v>
      </c>
      <c r="H565" s="203">
        <f t="shared" si="20"/>
        <v>-7.4217610000000001</v>
      </c>
      <c r="I565" s="204" t="str">
        <f t="array" ref="I565">IF(ISBLANK(C565),"",IF(C565=MAX(IF(FarmUnit[1. Identifiant interne d’exploitation agricole*]=A565,FarmUnit[3. Superficie de l’unité agricole (ha)*])),"!","-"))</f>
        <v>!</v>
      </c>
      <c r="J565" s="165" t="str">
        <f ca="1">IFERROR(CONCATENATE(VLOOKUP(A565,GM_Table,12,FALSE)," ",(VLOOKUP(A565,GM_Table,13,FALSE))),"")</f>
        <v/>
      </c>
    </row>
    <row r="566" spans="1:10" ht="15" x14ac:dyDescent="0.2">
      <c r="A566" s="158" t="s">
        <v>2195</v>
      </c>
      <c r="B566" s="158" t="s">
        <v>2195</v>
      </c>
      <c r="C566" s="275">
        <v>5.33</v>
      </c>
      <c r="D566" s="192">
        <v>7.2586729999999999</v>
      </c>
      <c r="E566" s="192">
        <v>-7.4670709999999998</v>
      </c>
      <c r="F566" s="164" t="b">
        <f>IF(ISBLANK(FarmUnit[[#This Row],[1. Identifiant interne d’exploitation agricole*]]),"",IF(ISERROR(MATCH(FarmUnit[[#This Row],[1. Identifiant interne d’exploitation agricole*]],GroupMember[1. Identifiant interne d’exploitation agricole*],0)),FALSE,TRUE))</f>
        <v>1</v>
      </c>
      <c r="G566" s="203">
        <f t="shared" si="19"/>
        <v>7.2586729999999999</v>
      </c>
      <c r="H566" s="203">
        <f t="shared" si="20"/>
        <v>-7.4670709999999998</v>
      </c>
      <c r="I566" s="204" t="str">
        <f t="array" ref="I566">IF(ISBLANK(C566),"",IF(C566=MAX(IF(FarmUnit[1. Identifiant interne d’exploitation agricole*]=A566,FarmUnit[3. Superficie de l’unité agricole (ha)*])),"!","-"))</f>
        <v>!</v>
      </c>
      <c r="J566" s="165" t="str">
        <f ca="1">IFERROR(CONCATENATE(VLOOKUP(A566,GM_Table,12,FALSE)," ",(VLOOKUP(A566,GM_Table,13,FALSE))),"")</f>
        <v/>
      </c>
    </row>
    <row r="567" spans="1:10" ht="15" x14ac:dyDescent="0.2">
      <c r="A567" s="155" t="s">
        <v>2198</v>
      </c>
      <c r="B567" s="155" t="s">
        <v>2198</v>
      </c>
      <c r="C567" s="275">
        <v>3.04</v>
      </c>
      <c r="D567" s="192">
        <v>7.2243459999999997</v>
      </c>
      <c r="E567" s="192">
        <v>-7.4693959999999997</v>
      </c>
      <c r="F567" s="164" t="b">
        <f>IF(ISBLANK(FarmUnit[[#This Row],[1. Identifiant interne d’exploitation agricole*]]),"",IF(ISERROR(MATCH(FarmUnit[[#This Row],[1. Identifiant interne d’exploitation agricole*]],GroupMember[1. Identifiant interne d’exploitation agricole*],0)),FALSE,TRUE))</f>
        <v>1</v>
      </c>
      <c r="G567" s="203">
        <f t="shared" si="19"/>
        <v>7.2243459999999997</v>
      </c>
      <c r="H567" s="203">
        <f t="shared" si="20"/>
        <v>-7.4693959999999997</v>
      </c>
      <c r="I567" s="204" t="str">
        <f t="array" ref="I567">IF(ISBLANK(C567),"",IF(C567=MAX(IF(FarmUnit[1. Identifiant interne d’exploitation agricole*]=A567,FarmUnit[3. Superficie de l’unité agricole (ha)*])),"!","-"))</f>
        <v>!</v>
      </c>
      <c r="J567" s="165" t="str">
        <f ca="1">IFERROR(CONCATENATE(VLOOKUP(A567,GM_Table,12,FALSE)," ",(VLOOKUP(A567,GM_Table,13,FALSE))),"")</f>
        <v/>
      </c>
    </row>
    <row r="568" spans="1:10" ht="15" x14ac:dyDescent="0.2">
      <c r="A568" s="158" t="s">
        <v>2200</v>
      </c>
      <c r="B568" s="158" t="s">
        <v>2200</v>
      </c>
      <c r="C568" s="275">
        <v>3.06</v>
      </c>
      <c r="D568" s="192">
        <v>7.225403</v>
      </c>
      <c r="E568" s="192">
        <v>-7.4690969999999997</v>
      </c>
      <c r="F568" s="164" t="b">
        <f>IF(ISBLANK(FarmUnit[[#This Row],[1. Identifiant interne d’exploitation agricole*]]),"",IF(ISERROR(MATCH(FarmUnit[[#This Row],[1. Identifiant interne d’exploitation agricole*]],GroupMember[1. Identifiant interne d’exploitation agricole*],0)),FALSE,TRUE))</f>
        <v>1</v>
      </c>
      <c r="G568" s="203">
        <f t="shared" si="19"/>
        <v>7.225403</v>
      </c>
      <c r="H568" s="203">
        <f t="shared" si="20"/>
        <v>-7.4690969999999997</v>
      </c>
      <c r="I568" s="204" t="str">
        <f t="array" ref="I568">IF(ISBLANK(C568),"",IF(C568=MAX(IF(FarmUnit[1. Identifiant interne d’exploitation agricole*]=A568,FarmUnit[3. Superficie de l’unité agricole (ha)*])),"!","-"))</f>
        <v>!</v>
      </c>
      <c r="J568" s="165" t="str">
        <f ca="1">IFERROR(CONCATENATE(VLOOKUP(A568,GM_Table,12,FALSE)," ",(VLOOKUP(A568,GM_Table,13,FALSE))),"")</f>
        <v/>
      </c>
    </row>
    <row r="569" spans="1:10" ht="15" x14ac:dyDescent="0.2">
      <c r="A569" s="155" t="s">
        <v>2201</v>
      </c>
      <c r="B569" s="155" t="s">
        <v>2201</v>
      </c>
      <c r="C569" s="275">
        <v>3.89</v>
      </c>
      <c r="D569" s="192">
        <v>7.3053460000000001</v>
      </c>
      <c r="E569" s="192">
        <v>-7.4092510000000003</v>
      </c>
      <c r="F569" s="164" t="b">
        <f>IF(ISBLANK(FarmUnit[[#This Row],[1. Identifiant interne d’exploitation agricole*]]),"",IF(ISERROR(MATCH(FarmUnit[[#This Row],[1. Identifiant interne d’exploitation agricole*]],GroupMember[1. Identifiant interne d’exploitation agricole*],0)),FALSE,TRUE))</f>
        <v>1</v>
      </c>
      <c r="G569" s="203">
        <f t="shared" si="19"/>
        <v>7.3053460000000001</v>
      </c>
      <c r="H569" s="203">
        <f t="shared" si="20"/>
        <v>-7.4092510000000003</v>
      </c>
      <c r="I569" s="204" t="str">
        <f t="array" ref="I569">IF(ISBLANK(C569),"",IF(C569=MAX(IF(FarmUnit[1. Identifiant interne d’exploitation agricole*]=A569,FarmUnit[3. Superficie de l’unité agricole (ha)*])),"!","-"))</f>
        <v>!</v>
      </c>
      <c r="J569" s="165" t="str">
        <f ca="1">IFERROR(CONCATENATE(VLOOKUP(A569,GM_Table,12,FALSE)," ",(VLOOKUP(A569,GM_Table,13,FALSE))),"")</f>
        <v/>
      </c>
    </row>
    <row r="570" spans="1:10" ht="15" x14ac:dyDescent="0.2">
      <c r="A570" s="158" t="s">
        <v>2202</v>
      </c>
      <c r="B570" s="158" t="s">
        <v>2202</v>
      </c>
      <c r="C570" s="275">
        <v>2.73</v>
      </c>
      <c r="D570" s="192">
        <v>7.2831070000000002</v>
      </c>
      <c r="E570" s="192">
        <v>-7.4604220000000003</v>
      </c>
      <c r="F570" s="164" t="b">
        <f>IF(ISBLANK(FarmUnit[[#This Row],[1. Identifiant interne d’exploitation agricole*]]),"",IF(ISERROR(MATCH(FarmUnit[[#This Row],[1. Identifiant interne d’exploitation agricole*]],GroupMember[1. Identifiant interne d’exploitation agricole*],0)),FALSE,TRUE))</f>
        <v>1</v>
      </c>
      <c r="G570" s="203">
        <f t="shared" si="19"/>
        <v>7.2831070000000002</v>
      </c>
      <c r="H570" s="203">
        <f t="shared" si="20"/>
        <v>-7.4604220000000003</v>
      </c>
      <c r="I570" s="204" t="str">
        <f t="array" ref="I570">IF(ISBLANK(C570),"",IF(C570=MAX(IF(FarmUnit[1. Identifiant interne d’exploitation agricole*]=A570,FarmUnit[3. Superficie de l’unité agricole (ha)*])),"!","-"))</f>
        <v>!</v>
      </c>
      <c r="J570" s="165" t="str">
        <f ca="1">IFERROR(CONCATENATE(VLOOKUP(A570,GM_Table,12,FALSE)," ",(VLOOKUP(A570,GM_Table,13,FALSE))),"")</f>
        <v/>
      </c>
    </row>
    <row r="571" spans="1:10" ht="15" x14ac:dyDescent="0.2">
      <c r="A571" s="155" t="s">
        <v>2205</v>
      </c>
      <c r="B571" s="155" t="s">
        <v>2205</v>
      </c>
      <c r="C571" s="275">
        <v>6.23</v>
      </c>
      <c r="D571" s="192">
        <v>7.2517639999999997</v>
      </c>
      <c r="E571" s="192">
        <v>-7.4502949999999997</v>
      </c>
      <c r="F571" s="164" t="b">
        <f>IF(ISBLANK(FarmUnit[[#This Row],[1. Identifiant interne d’exploitation agricole*]]),"",IF(ISERROR(MATCH(FarmUnit[[#This Row],[1. Identifiant interne d’exploitation agricole*]],GroupMember[1. Identifiant interne d’exploitation agricole*],0)),FALSE,TRUE))</f>
        <v>1</v>
      </c>
      <c r="G571" s="203">
        <f t="shared" si="19"/>
        <v>7.2517639999999997</v>
      </c>
      <c r="H571" s="203">
        <f t="shared" si="20"/>
        <v>-7.4502949999999997</v>
      </c>
      <c r="I571" s="204" t="str">
        <f t="array" ref="I571">IF(ISBLANK(C571),"",IF(C571=MAX(IF(FarmUnit[1. Identifiant interne d’exploitation agricole*]=A571,FarmUnit[3. Superficie de l’unité agricole (ha)*])),"!","-"))</f>
        <v>!</v>
      </c>
      <c r="J571" s="165" t="str">
        <f ca="1">IFERROR(CONCATENATE(VLOOKUP(A571,GM_Table,12,FALSE)," ",(VLOOKUP(A571,GM_Table,13,FALSE))),"")</f>
        <v/>
      </c>
    </row>
    <row r="572" spans="1:10" ht="15" x14ac:dyDescent="0.2">
      <c r="A572" s="158" t="s">
        <v>2207</v>
      </c>
      <c r="B572" s="158" t="s">
        <v>2207</v>
      </c>
      <c r="C572" s="275">
        <v>3.24</v>
      </c>
      <c r="D572" s="192">
        <v>7.2245990000000004</v>
      </c>
      <c r="E572" s="192">
        <v>-7.4639290000000003</v>
      </c>
      <c r="F572" s="164" t="b">
        <f>IF(ISBLANK(FarmUnit[[#This Row],[1. Identifiant interne d’exploitation agricole*]]),"",IF(ISERROR(MATCH(FarmUnit[[#This Row],[1. Identifiant interne d’exploitation agricole*]],GroupMember[1. Identifiant interne d’exploitation agricole*],0)),FALSE,TRUE))</f>
        <v>1</v>
      </c>
      <c r="G572" s="203">
        <f t="shared" si="19"/>
        <v>7.2245990000000004</v>
      </c>
      <c r="H572" s="203">
        <f t="shared" si="20"/>
        <v>-7.4639290000000003</v>
      </c>
      <c r="I572" s="204" t="str">
        <f t="array" ref="I572">IF(ISBLANK(C572),"",IF(C572=MAX(IF(FarmUnit[1. Identifiant interne d’exploitation agricole*]=A572,FarmUnit[3. Superficie de l’unité agricole (ha)*])),"!","-"))</f>
        <v>!</v>
      </c>
      <c r="J572" s="165" t="str">
        <f ca="1">IFERROR(CONCATENATE(VLOOKUP(A572,GM_Table,12,FALSE)," ",(VLOOKUP(A572,GM_Table,13,FALSE))),"")</f>
        <v/>
      </c>
    </row>
    <row r="573" spans="1:10" ht="15" x14ac:dyDescent="0.2">
      <c r="A573" s="155" t="s">
        <v>2210</v>
      </c>
      <c r="B573" s="155" t="s">
        <v>2210</v>
      </c>
      <c r="C573" s="275">
        <v>5.53</v>
      </c>
      <c r="D573" s="192">
        <v>7.2934999999999999</v>
      </c>
      <c r="E573" s="192">
        <v>-7.4131999999999998</v>
      </c>
      <c r="F573" s="164" t="b">
        <f>IF(ISBLANK(FarmUnit[[#This Row],[1. Identifiant interne d’exploitation agricole*]]),"",IF(ISERROR(MATCH(FarmUnit[[#This Row],[1. Identifiant interne d’exploitation agricole*]],GroupMember[1. Identifiant interne d’exploitation agricole*],0)),FALSE,TRUE))</f>
        <v>1</v>
      </c>
      <c r="G573" s="203">
        <f t="shared" si="19"/>
        <v>7.2934999999999999</v>
      </c>
      <c r="H573" s="203">
        <f t="shared" si="20"/>
        <v>-7.4131999999999998</v>
      </c>
      <c r="I573" s="204" t="str">
        <f t="array" ref="I573">IF(ISBLANK(C573),"",IF(C573=MAX(IF(FarmUnit[1. Identifiant interne d’exploitation agricole*]=A573,FarmUnit[3. Superficie de l’unité agricole (ha)*])),"!","-"))</f>
        <v>!</v>
      </c>
      <c r="J573" s="165" t="str">
        <f ca="1">IFERROR(CONCATENATE(VLOOKUP(A573,GM_Table,12,FALSE)," ",(VLOOKUP(A573,GM_Table,13,FALSE))),"")</f>
        <v/>
      </c>
    </row>
    <row r="574" spans="1:10" ht="15" x14ac:dyDescent="0.2">
      <c r="A574" s="158" t="s">
        <v>2212</v>
      </c>
      <c r="B574" s="158" t="s">
        <v>2212</v>
      </c>
      <c r="C574" s="275">
        <v>2</v>
      </c>
      <c r="D574" s="192">
        <v>7.2943290000000003</v>
      </c>
      <c r="E574" s="192">
        <v>-7.4134440000000001</v>
      </c>
      <c r="F574" s="164" t="b">
        <f>IF(ISBLANK(FarmUnit[[#This Row],[1. Identifiant interne d’exploitation agricole*]]),"",IF(ISERROR(MATCH(FarmUnit[[#This Row],[1. Identifiant interne d’exploitation agricole*]],GroupMember[1. Identifiant interne d’exploitation agricole*],0)),FALSE,TRUE))</f>
        <v>1</v>
      </c>
      <c r="G574" s="203">
        <f t="shared" si="19"/>
        <v>7.2943290000000003</v>
      </c>
      <c r="H574" s="203">
        <f t="shared" si="20"/>
        <v>-7.4134440000000001</v>
      </c>
      <c r="I574" s="204" t="str">
        <f t="array" ref="I574">IF(ISBLANK(C574),"",IF(C574=MAX(IF(FarmUnit[1. Identifiant interne d’exploitation agricole*]=A574,FarmUnit[3. Superficie de l’unité agricole (ha)*])),"!","-"))</f>
        <v>!</v>
      </c>
      <c r="J574" s="165" t="str">
        <f ca="1">IFERROR(CONCATENATE(VLOOKUP(A574,GM_Table,12,FALSE)," ",(VLOOKUP(A574,GM_Table,13,FALSE))),"")</f>
        <v/>
      </c>
    </row>
    <row r="575" spans="1:10" ht="15" x14ac:dyDescent="0.2">
      <c r="A575" s="155" t="s">
        <v>2215</v>
      </c>
      <c r="B575" s="155" t="s">
        <v>2215</v>
      </c>
      <c r="C575" s="275">
        <v>3</v>
      </c>
      <c r="D575" s="192">
        <v>7.2338779999999998</v>
      </c>
      <c r="E575" s="192">
        <v>-7.4455960000000001</v>
      </c>
      <c r="F575" s="164" t="b">
        <f>IF(ISBLANK(FarmUnit[[#This Row],[1. Identifiant interne d’exploitation agricole*]]),"",IF(ISERROR(MATCH(FarmUnit[[#This Row],[1. Identifiant interne d’exploitation agricole*]],GroupMember[1. Identifiant interne d’exploitation agricole*],0)),FALSE,TRUE))</f>
        <v>1</v>
      </c>
      <c r="G575" s="203">
        <f t="shared" si="19"/>
        <v>7.2338779999999998</v>
      </c>
      <c r="H575" s="203">
        <f t="shared" si="20"/>
        <v>-7.4455960000000001</v>
      </c>
      <c r="I575" s="204" t="str">
        <f t="array" ref="I575">IF(ISBLANK(C575),"",IF(C575=MAX(IF(FarmUnit[1. Identifiant interne d’exploitation agricole*]=A575,FarmUnit[3. Superficie de l’unité agricole (ha)*])),"!","-"))</f>
        <v>!</v>
      </c>
      <c r="J575" s="165" t="str">
        <f ca="1">IFERROR(CONCATENATE(VLOOKUP(A575,GM_Table,12,FALSE)," ",(VLOOKUP(A575,GM_Table,13,FALSE))),"")</f>
        <v/>
      </c>
    </row>
    <row r="576" spans="1:10" ht="15" x14ac:dyDescent="0.2">
      <c r="A576" s="158" t="s">
        <v>2217</v>
      </c>
      <c r="B576" s="158" t="s">
        <v>2217</v>
      </c>
      <c r="C576" s="275">
        <v>2</v>
      </c>
      <c r="D576" s="195">
        <v>7.2565999999999997</v>
      </c>
      <c r="E576" s="192">
        <v>-7.4682000000000004</v>
      </c>
      <c r="F576" s="164" t="b">
        <f>IF(ISBLANK(FarmUnit[[#This Row],[1. Identifiant interne d’exploitation agricole*]]),"",IF(ISERROR(MATCH(FarmUnit[[#This Row],[1. Identifiant interne d’exploitation agricole*]],GroupMember[1. Identifiant interne d’exploitation agricole*],0)),FALSE,TRUE))</f>
        <v>1</v>
      </c>
      <c r="G576" s="203">
        <f t="shared" si="19"/>
        <v>7.2565999999999997</v>
      </c>
      <c r="H576" s="203">
        <f t="shared" si="20"/>
        <v>-7.4682000000000004</v>
      </c>
      <c r="I576" s="204" t="str">
        <f t="array" ref="I576">IF(ISBLANK(C576),"",IF(C576=MAX(IF(FarmUnit[1. Identifiant interne d’exploitation agricole*]=A576,FarmUnit[3. Superficie de l’unité agricole (ha)*])),"!","-"))</f>
        <v>!</v>
      </c>
      <c r="J576" s="165" t="str">
        <f ca="1">IFERROR(CONCATENATE(VLOOKUP(A576,GM_Table,12,FALSE)," ",(VLOOKUP(A576,GM_Table,13,FALSE))),"")</f>
        <v/>
      </c>
    </row>
    <row r="577" spans="1:10" ht="15" x14ac:dyDescent="0.2">
      <c r="A577" s="155" t="s">
        <v>2220</v>
      </c>
      <c r="B577" s="155" t="s">
        <v>2220</v>
      </c>
      <c r="C577" s="275">
        <v>2</v>
      </c>
      <c r="D577" s="192">
        <v>7.2985620000000004</v>
      </c>
      <c r="E577" s="192">
        <v>-7.4081200000000003</v>
      </c>
      <c r="F577" s="164" t="b">
        <f>IF(ISBLANK(FarmUnit[[#This Row],[1. Identifiant interne d’exploitation agricole*]]),"",IF(ISERROR(MATCH(FarmUnit[[#This Row],[1. Identifiant interne d’exploitation agricole*]],GroupMember[1. Identifiant interne d’exploitation agricole*],0)),FALSE,TRUE))</f>
        <v>1</v>
      </c>
      <c r="G577" s="203">
        <f t="shared" si="19"/>
        <v>7.2985620000000004</v>
      </c>
      <c r="H577" s="203">
        <f t="shared" si="20"/>
        <v>-7.4081200000000003</v>
      </c>
      <c r="I577" s="204" t="str">
        <f t="array" ref="I577">IF(ISBLANK(C577),"",IF(C577=MAX(IF(FarmUnit[1. Identifiant interne d’exploitation agricole*]=A577,FarmUnit[3. Superficie de l’unité agricole (ha)*])),"!","-"))</f>
        <v>!</v>
      </c>
      <c r="J577" s="165" t="str">
        <f ca="1">IFERROR(CONCATENATE(VLOOKUP(A577,GM_Table,12,FALSE)," ",(VLOOKUP(A577,GM_Table,13,FALSE))),"")</f>
        <v/>
      </c>
    </row>
    <row r="578" spans="1:10" ht="15" x14ac:dyDescent="0.2">
      <c r="A578" s="158" t="s">
        <v>2221</v>
      </c>
      <c r="B578" s="158" t="s">
        <v>2221</v>
      </c>
      <c r="C578" s="275">
        <v>2</v>
      </c>
      <c r="D578" s="192">
        <v>7.3071999999999999</v>
      </c>
      <c r="E578" s="192">
        <v>-7.4039000000000001</v>
      </c>
      <c r="F578" s="164" t="b">
        <f>IF(ISBLANK(FarmUnit[[#This Row],[1. Identifiant interne d’exploitation agricole*]]),"",IF(ISERROR(MATCH(FarmUnit[[#This Row],[1. Identifiant interne d’exploitation agricole*]],GroupMember[1. Identifiant interne d’exploitation agricole*],0)),FALSE,TRUE))</f>
        <v>1</v>
      </c>
      <c r="G578" s="203">
        <f t="shared" si="19"/>
        <v>7.3071999999999999</v>
      </c>
      <c r="H578" s="203">
        <f t="shared" si="20"/>
        <v>-7.4039000000000001</v>
      </c>
      <c r="I578" s="204" t="str">
        <f t="array" ref="I578">IF(ISBLANK(C578),"",IF(C578=MAX(IF(FarmUnit[1. Identifiant interne d’exploitation agricole*]=A578,FarmUnit[3. Superficie de l’unité agricole (ha)*])),"!","-"))</f>
        <v>!</v>
      </c>
      <c r="J578" s="165" t="str">
        <f ca="1">IFERROR(CONCATENATE(VLOOKUP(A578,GM_Table,12,FALSE)," ",(VLOOKUP(A578,GM_Table,13,FALSE))),"")</f>
        <v/>
      </c>
    </row>
    <row r="579" spans="1:10" ht="15" x14ac:dyDescent="0.2">
      <c r="A579" s="155" t="s">
        <v>2224</v>
      </c>
      <c r="B579" s="155" t="s">
        <v>2224</v>
      </c>
      <c r="C579" s="275">
        <v>2</v>
      </c>
      <c r="D579" s="192">
        <v>7.2968209999999996</v>
      </c>
      <c r="E579" s="192">
        <v>-7.402844</v>
      </c>
      <c r="F579" s="164" t="b">
        <f>IF(ISBLANK(FarmUnit[[#This Row],[1. Identifiant interne d’exploitation agricole*]]),"",IF(ISERROR(MATCH(FarmUnit[[#This Row],[1. Identifiant interne d’exploitation agricole*]],GroupMember[1. Identifiant interne d’exploitation agricole*],0)),FALSE,TRUE))</f>
        <v>1</v>
      </c>
      <c r="G579" s="203">
        <f t="shared" si="19"/>
        <v>7.2968209999999996</v>
      </c>
      <c r="H579" s="203">
        <f t="shared" si="20"/>
        <v>-7.402844</v>
      </c>
      <c r="I579" s="204" t="str">
        <f t="array" ref="I579">IF(ISBLANK(C579),"",IF(C579=MAX(IF(FarmUnit[1. Identifiant interne d’exploitation agricole*]=A579,FarmUnit[3. Superficie de l’unité agricole (ha)*])),"!","-"))</f>
        <v>!</v>
      </c>
      <c r="J579" s="165" t="str">
        <f ca="1">IFERROR(CONCATENATE(VLOOKUP(A579,GM_Table,12,FALSE)," ",(VLOOKUP(A579,GM_Table,13,FALSE))),"")</f>
        <v/>
      </c>
    </row>
    <row r="580" spans="1:10" ht="15" x14ac:dyDescent="0.2">
      <c r="A580" s="158" t="s">
        <v>2226</v>
      </c>
      <c r="B580" s="158" t="s">
        <v>2226</v>
      </c>
      <c r="C580" s="275">
        <v>3</v>
      </c>
      <c r="D580" s="192">
        <v>7.2936269999999999</v>
      </c>
      <c r="E580" s="192">
        <v>-7.4047349999999996</v>
      </c>
      <c r="F580" s="164" t="b">
        <f>IF(ISBLANK(FarmUnit[[#This Row],[1. Identifiant interne d’exploitation agricole*]]),"",IF(ISERROR(MATCH(FarmUnit[[#This Row],[1. Identifiant interne d’exploitation agricole*]],GroupMember[1. Identifiant interne d’exploitation agricole*],0)),FALSE,TRUE))</f>
        <v>1</v>
      </c>
      <c r="G580" s="203">
        <f t="shared" si="19"/>
        <v>7.2936269999999999</v>
      </c>
      <c r="H580" s="203">
        <f t="shared" si="20"/>
        <v>-7.4047349999999996</v>
      </c>
      <c r="I580" s="204" t="str">
        <f t="array" ref="I580">IF(ISBLANK(C580),"",IF(C580=MAX(IF(FarmUnit[1. Identifiant interne d’exploitation agricole*]=A580,FarmUnit[3. Superficie de l’unité agricole (ha)*])),"!","-"))</f>
        <v>!</v>
      </c>
      <c r="J580" s="165" t="str">
        <f ca="1">IFERROR(CONCATENATE(VLOOKUP(A580,GM_Table,12,FALSE)," ",(VLOOKUP(A580,GM_Table,13,FALSE))),"")</f>
        <v/>
      </c>
    </row>
    <row r="581" spans="1:10" ht="15" x14ac:dyDescent="0.2">
      <c r="A581" s="155" t="s">
        <v>2229</v>
      </c>
      <c r="B581" s="155" t="s">
        <v>2229</v>
      </c>
      <c r="C581" s="275">
        <v>3.97</v>
      </c>
      <c r="D581" s="192">
        <v>7.1810999999999998</v>
      </c>
      <c r="E581" s="192">
        <v>-7.4711999999999996</v>
      </c>
      <c r="F581" s="164" t="b">
        <f>IF(ISBLANK(FarmUnit[[#This Row],[1. Identifiant interne d’exploitation agricole*]]),"",IF(ISERROR(MATCH(FarmUnit[[#This Row],[1. Identifiant interne d’exploitation agricole*]],GroupMember[1. Identifiant interne d’exploitation agricole*],0)),FALSE,TRUE))</f>
        <v>1</v>
      </c>
      <c r="G581" s="203">
        <f t="shared" si="19"/>
        <v>7.1810999999999998</v>
      </c>
      <c r="H581" s="203">
        <f t="shared" si="20"/>
        <v>-7.4711999999999996</v>
      </c>
      <c r="I581" s="204" t="str">
        <f t="array" ref="I581">IF(ISBLANK(C581),"",IF(C581=MAX(IF(FarmUnit[1. Identifiant interne d’exploitation agricole*]=A581,FarmUnit[3. Superficie de l’unité agricole (ha)*])),"!","-"))</f>
        <v>!</v>
      </c>
      <c r="J581" s="165" t="str">
        <f ca="1">IFERROR(CONCATENATE(VLOOKUP(A581,GM_Table,12,FALSE)," ",(VLOOKUP(A581,GM_Table,13,FALSE))),"")</f>
        <v/>
      </c>
    </row>
    <row r="582" spans="1:10" ht="15" x14ac:dyDescent="0.2">
      <c r="A582" s="158" t="s">
        <v>2231</v>
      </c>
      <c r="B582" s="158" t="s">
        <v>2231</v>
      </c>
      <c r="C582" s="275">
        <v>3.36</v>
      </c>
      <c r="D582" s="192">
        <v>7.2970990000000002</v>
      </c>
      <c r="E582" s="192">
        <v>-7.4169</v>
      </c>
      <c r="F582" s="164" t="b">
        <f>IF(ISBLANK(FarmUnit[[#This Row],[1. Identifiant interne d’exploitation agricole*]]),"",IF(ISERROR(MATCH(FarmUnit[[#This Row],[1. Identifiant interne d’exploitation agricole*]],GroupMember[1. Identifiant interne d’exploitation agricole*],0)),FALSE,TRUE))</f>
        <v>1</v>
      </c>
      <c r="G582" s="203">
        <f t="shared" si="19"/>
        <v>7.2970990000000002</v>
      </c>
      <c r="H582" s="203">
        <f t="shared" si="20"/>
        <v>-7.4169</v>
      </c>
      <c r="I582" s="204" t="str">
        <f t="array" ref="I582">IF(ISBLANK(C582),"",IF(C582=MAX(IF(FarmUnit[1. Identifiant interne d’exploitation agricole*]=A582,FarmUnit[3. Superficie de l’unité agricole (ha)*])),"!","-"))</f>
        <v>!</v>
      </c>
      <c r="J582" s="165" t="str">
        <f ca="1">IFERROR(CONCATENATE(VLOOKUP(A582,GM_Table,12,FALSE)," ",(VLOOKUP(A582,GM_Table,13,FALSE))),"")</f>
        <v/>
      </c>
    </row>
    <row r="583" spans="1:10" ht="15" x14ac:dyDescent="0.2">
      <c r="A583" s="155" t="s">
        <v>2234</v>
      </c>
      <c r="B583" s="155" t="s">
        <v>2234</v>
      </c>
      <c r="C583" s="275">
        <v>4</v>
      </c>
      <c r="D583" s="192">
        <v>7.2941000000000003</v>
      </c>
      <c r="E583" s="192">
        <v>-7.4104000000000001</v>
      </c>
      <c r="F583" s="164" t="b">
        <f>IF(ISBLANK(FarmUnit[[#This Row],[1. Identifiant interne d’exploitation agricole*]]),"",IF(ISERROR(MATCH(FarmUnit[[#This Row],[1. Identifiant interne d’exploitation agricole*]],GroupMember[1. Identifiant interne d’exploitation agricole*],0)),FALSE,TRUE))</f>
        <v>1</v>
      </c>
      <c r="G583" s="203">
        <f t="shared" si="19"/>
        <v>7.2941000000000003</v>
      </c>
      <c r="H583" s="203">
        <f t="shared" si="20"/>
        <v>-7.4104000000000001</v>
      </c>
      <c r="I583" s="204" t="str">
        <f t="array" ref="I583">IF(ISBLANK(C583),"",IF(C583=MAX(IF(FarmUnit[1. Identifiant interne d’exploitation agricole*]=A583,FarmUnit[3. Superficie de l’unité agricole (ha)*])),"!","-"))</f>
        <v>!</v>
      </c>
      <c r="J583" s="165" t="str">
        <f ca="1">IFERROR(CONCATENATE(VLOOKUP(A583,GM_Table,12,FALSE)," ",(VLOOKUP(A583,GM_Table,13,FALSE))),"")</f>
        <v/>
      </c>
    </row>
    <row r="584" spans="1:10" ht="15" x14ac:dyDescent="0.2">
      <c r="A584" s="158" t="s">
        <v>2237</v>
      </c>
      <c r="B584" s="158" t="s">
        <v>2237</v>
      </c>
      <c r="C584" s="275">
        <v>4</v>
      </c>
      <c r="D584" s="192">
        <v>7.2919130000000001</v>
      </c>
      <c r="E584" s="192">
        <v>-7.4169850000000004</v>
      </c>
      <c r="F584" s="164" t="b">
        <f>IF(ISBLANK(FarmUnit[[#This Row],[1. Identifiant interne d’exploitation agricole*]]),"",IF(ISERROR(MATCH(FarmUnit[[#This Row],[1. Identifiant interne d’exploitation agricole*]],GroupMember[1. Identifiant interne d’exploitation agricole*],0)),FALSE,TRUE))</f>
        <v>1</v>
      </c>
      <c r="G584" s="203">
        <f t="shared" si="19"/>
        <v>7.2919130000000001</v>
      </c>
      <c r="H584" s="203">
        <f t="shared" si="20"/>
        <v>-7.4169850000000004</v>
      </c>
      <c r="I584" s="204" t="str">
        <f t="array" ref="I584">IF(ISBLANK(C584),"",IF(C584=MAX(IF(FarmUnit[1. Identifiant interne d’exploitation agricole*]=A584,FarmUnit[3. Superficie de l’unité agricole (ha)*])),"!","-"))</f>
        <v>!</v>
      </c>
      <c r="J584" s="165" t="str">
        <f ca="1">IFERROR(CONCATENATE(VLOOKUP(A584,GM_Table,12,FALSE)," ",(VLOOKUP(A584,GM_Table,13,FALSE))),"")</f>
        <v/>
      </c>
    </row>
    <row r="585" spans="1:10" ht="15" x14ac:dyDescent="0.2">
      <c r="A585" s="155" t="s">
        <v>2238</v>
      </c>
      <c r="B585" s="155" t="s">
        <v>2238</v>
      </c>
      <c r="C585" s="275">
        <v>3</v>
      </c>
      <c r="D585" s="192">
        <v>7.2169590000000001</v>
      </c>
      <c r="E585" s="192">
        <v>-7.4742509999999998</v>
      </c>
      <c r="F585" s="164" t="b">
        <f>IF(ISBLANK(FarmUnit[[#This Row],[1. Identifiant interne d’exploitation agricole*]]),"",IF(ISERROR(MATCH(FarmUnit[[#This Row],[1. Identifiant interne d’exploitation agricole*]],GroupMember[1. Identifiant interne d’exploitation agricole*],0)),FALSE,TRUE))</f>
        <v>1</v>
      </c>
      <c r="G585" s="203">
        <f t="shared" si="19"/>
        <v>7.2169590000000001</v>
      </c>
      <c r="H585" s="203">
        <f t="shared" si="20"/>
        <v>-7.4742509999999998</v>
      </c>
      <c r="I585" s="204" t="str">
        <f t="array" ref="I585">IF(ISBLANK(C585),"",IF(C585=MAX(IF(FarmUnit[1. Identifiant interne d’exploitation agricole*]=A585,FarmUnit[3. Superficie de l’unité agricole (ha)*])),"!","-"))</f>
        <v>!</v>
      </c>
      <c r="J585" s="165" t="str">
        <f ca="1">IFERROR(CONCATENATE(VLOOKUP(A585,GM_Table,12,FALSE)," ",(VLOOKUP(A585,GM_Table,13,FALSE))),"")</f>
        <v/>
      </c>
    </row>
    <row r="586" spans="1:10" ht="15" x14ac:dyDescent="0.2">
      <c r="A586" s="158" t="s">
        <v>2240</v>
      </c>
      <c r="B586" s="158" t="s">
        <v>2240</v>
      </c>
      <c r="C586" s="275">
        <v>2.88</v>
      </c>
      <c r="D586" s="192">
        <v>7.2863740000000004</v>
      </c>
      <c r="E586" s="192">
        <v>-7.4149209999999997</v>
      </c>
      <c r="F586" s="164" t="b">
        <f>IF(ISBLANK(FarmUnit[[#This Row],[1. Identifiant interne d’exploitation agricole*]]),"",IF(ISERROR(MATCH(FarmUnit[[#This Row],[1. Identifiant interne d’exploitation agricole*]],GroupMember[1. Identifiant interne d’exploitation agricole*],0)),FALSE,TRUE))</f>
        <v>1</v>
      </c>
      <c r="G586" s="203">
        <f t="shared" si="19"/>
        <v>7.2863740000000004</v>
      </c>
      <c r="H586" s="203">
        <f t="shared" si="20"/>
        <v>-7.4149209999999997</v>
      </c>
      <c r="I586" s="204" t="str">
        <f t="array" ref="I586">IF(ISBLANK(C586),"",IF(C586=MAX(IF(FarmUnit[1. Identifiant interne d’exploitation agricole*]=A586,FarmUnit[3. Superficie de l’unité agricole (ha)*])),"!","-"))</f>
        <v>!</v>
      </c>
      <c r="J586" s="165" t="str">
        <f ca="1">IFERROR(CONCATENATE(VLOOKUP(A586,GM_Table,12,FALSE)," ",(VLOOKUP(A586,GM_Table,13,FALSE))),"")</f>
        <v/>
      </c>
    </row>
    <row r="587" spans="1:10" ht="15" x14ac:dyDescent="0.2">
      <c r="A587" s="155" t="s">
        <v>2243</v>
      </c>
      <c r="B587" s="155" t="s">
        <v>2243</v>
      </c>
      <c r="C587" s="275">
        <v>2.44</v>
      </c>
      <c r="D587" s="192">
        <v>7.2906750000000002</v>
      </c>
      <c r="E587" s="192">
        <v>-7.4159660000000001</v>
      </c>
      <c r="F587" s="164" t="b">
        <f>IF(ISBLANK(FarmUnit[[#This Row],[1. Identifiant interne d’exploitation agricole*]]),"",IF(ISERROR(MATCH(FarmUnit[[#This Row],[1. Identifiant interne d’exploitation agricole*]],GroupMember[1. Identifiant interne d’exploitation agricole*],0)),FALSE,TRUE))</f>
        <v>1</v>
      </c>
      <c r="G587" s="203">
        <f t="shared" si="19"/>
        <v>7.2906750000000002</v>
      </c>
      <c r="H587" s="203">
        <f t="shared" si="20"/>
        <v>-7.4159660000000001</v>
      </c>
      <c r="I587" s="204" t="str">
        <f t="array" ref="I587">IF(ISBLANK(C587),"",IF(C587=MAX(IF(FarmUnit[1. Identifiant interne d’exploitation agricole*]=A587,FarmUnit[3. Superficie de l’unité agricole (ha)*])),"!","-"))</f>
        <v>!</v>
      </c>
      <c r="J587" s="165" t="str">
        <f ca="1">IFERROR(CONCATENATE(VLOOKUP(A587,GM_Table,12,FALSE)," ",(VLOOKUP(A587,GM_Table,13,FALSE))),"")</f>
        <v/>
      </c>
    </row>
    <row r="588" spans="1:10" ht="15" x14ac:dyDescent="0.2">
      <c r="A588" s="158" t="s">
        <v>2246</v>
      </c>
      <c r="B588" s="158" t="s">
        <v>2246</v>
      </c>
      <c r="C588" s="275">
        <v>3.38</v>
      </c>
      <c r="D588" s="192">
        <v>7.2931220000000003</v>
      </c>
      <c r="E588" s="192">
        <v>-7.4174620000000004</v>
      </c>
      <c r="F588" s="164" t="b">
        <f>IF(ISBLANK(FarmUnit[[#This Row],[1. Identifiant interne d’exploitation agricole*]]),"",IF(ISERROR(MATCH(FarmUnit[[#This Row],[1. Identifiant interne d’exploitation agricole*]],GroupMember[1. Identifiant interne d’exploitation agricole*],0)),FALSE,TRUE))</f>
        <v>1</v>
      </c>
      <c r="G588" s="203">
        <f t="shared" si="19"/>
        <v>7.2931220000000003</v>
      </c>
      <c r="H588" s="203">
        <f t="shared" si="20"/>
        <v>-7.4174620000000004</v>
      </c>
      <c r="I588" s="204" t="str">
        <f t="array" ref="I588">IF(ISBLANK(C588),"",IF(C588=MAX(IF(FarmUnit[1. Identifiant interne d’exploitation agricole*]=A588,FarmUnit[3. Superficie de l’unité agricole (ha)*])),"!","-"))</f>
        <v>!</v>
      </c>
      <c r="J588" s="165" t="str">
        <f ca="1">IFERROR(CONCATENATE(VLOOKUP(A588,GM_Table,12,FALSE)," ",(VLOOKUP(A588,GM_Table,13,FALSE))),"")</f>
        <v/>
      </c>
    </row>
    <row r="589" spans="1:10" ht="15" x14ac:dyDescent="0.2">
      <c r="A589" s="155" t="s">
        <v>2248</v>
      </c>
      <c r="B589" s="155" t="s">
        <v>2248</v>
      </c>
      <c r="C589" s="275">
        <v>2.2200000000000002</v>
      </c>
      <c r="D589" s="192">
        <v>7.3090630000000001</v>
      </c>
      <c r="E589" s="192">
        <v>-7.4049160000000001</v>
      </c>
      <c r="F589" s="164" t="b">
        <f>IF(ISBLANK(FarmUnit[[#This Row],[1. Identifiant interne d’exploitation agricole*]]),"",IF(ISERROR(MATCH(FarmUnit[[#This Row],[1. Identifiant interne d’exploitation agricole*]],GroupMember[1. Identifiant interne d’exploitation agricole*],0)),FALSE,TRUE))</f>
        <v>1</v>
      </c>
      <c r="G589" s="203">
        <f t="shared" si="19"/>
        <v>7.3090630000000001</v>
      </c>
      <c r="H589" s="203">
        <f t="shared" si="20"/>
        <v>-7.4049160000000001</v>
      </c>
      <c r="I589" s="204" t="str">
        <f t="array" ref="I589">IF(ISBLANK(C589),"",IF(C589=MAX(IF(FarmUnit[1. Identifiant interne d’exploitation agricole*]=A589,FarmUnit[3. Superficie de l’unité agricole (ha)*])),"!","-"))</f>
        <v>!</v>
      </c>
      <c r="J589" s="165" t="str">
        <f ca="1">IFERROR(CONCATENATE(VLOOKUP(A589,GM_Table,12,FALSE)," ",(VLOOKUP(A589,GM_Table,13,FALSE))),"")</f>
        <v/>
      </c>
    </row>
    <row r="590" spans="1:10" ht="15" x14ac:dyDescent="0.2">
      <c r="A590" s="158" t="s">
        <v>2250</v>
      </c>
      <c r="B590" s="158" t="s">
        <v>2250</v>
      </c>
      <c r="C590" s="275">
        <v>3.13</v>
      </c>
      <c r="D590" s="192">
        <v>7.2988999999999997</v>
      </c>
      <c r="E590" s="192">
        <v>-7.4008000000000003</v>
      </c>
      <c r="F590" s="164" t="b">
        <f>IF(ISBLANK(FarmUnit[[#This Row],[1. Identifiant interne d’exploitation agricole*]]),"",IF(ISERROR(MATCH(FarmUnit[[#This Row],[1. Identifiant interne d’exploitation agricole*]],GroupMember[1. Identifiant interne d’exploitation agricole*],0)),FALSE,TRUE))</f>
        <v>1</v>
      </c>
      <c r="G590" s="203">
        <f t="shared" si="19"/>
        <v>7.2988999999999997</v>
      </c>
      <c r="H590" s="203">
        <f t="shared" si="20"/>
        <v>-7.4008000000000003</v>
      </c>
      <c r="I590" s="204" t="str">
        <f t="array" ref="I590">IF(ISBLANK(C590),"",IF(C590=MAX(IF(FarmUnit[1. Identifiant interne d’exploitation agricole*]=A590,FarmUnit[3. Superficie de l’unité agricole (ha)*])),"!","-"))</f>
        <v>!</v>
      </c>
      <c r="J590" s="165" t="str">
        <f ca="1">IFERROR(CONCATENATE(VLOOKUP(A590,GM_Table,12,FALSE)," ",(VLOOKUP(A590,GM_Table,13,FALSE))),"")</f>
        <v/>
      </c>
    </row>
    <row r="591" spans="1:10" ht="15" x14ac:dyDescent="0.2">
      <c r="A591" s="155" t="s">
        <v>2253</v>
      </c>
      <c r="B591" s="155" t="s">
        <v>2253</v>
      </c>
      <c r="C591" s="275">
        <v>3.58</v>
      </c>
      <c r="D591" s="192">
        <v>7.2941830000000003</v>
      </c>
      <c r="E591" s="192">
        <v>-7.407127</v>
      </c>
      <c r="F591" s="164" t="b">
        <f>IF(ISBLANK(FarmUnit[[#This Row],[1. Identifiant interne d’exploitation agricole*]]),"",IF(ISERROR(MATCH(FarmUnit[[#This Row],[1. Identifiant interne d’exploitation agricole*]],GroupMember[1. Identifiant interne d’exploitation agricole*],0)),FALSE,TRUE))</f>
        <v>1</v>
      </c>
      <c r="G591" s="203">
        <f t="shared" si="19"/>
        <v>7.2941830000000003</v>
      </c>
      <c r="H591" s="203">
        <f t="shared" si="20"/>
        <v>-7.407127</v>
      </c>
      <c r="I591" s="204" t="str">
        <f t="array" ref="I591">IF(ISBLANK(C591),"",IF(C591=MAX(IF(FarmUnit[1. Identifiant interne d’exploitation agricole*]=A591,FarmUnit[3. Superficie de l’unité agricole (ha)*])),"!","-"))</f>
        <v>!</v>
      </c>
      <c r="J591" s="165" t="str">
        <f ca="1">IFERROR(CONCATENATE(VLOOKUP(A591,GM_Table,12,FALSE)," ",(VLOOKUP(A591,GM_Table,13,FALSE))),"")</f>
        <v/>
      </c>
    </row>
    <row r="592" spans="1:10" ht="15" x14ac:dyDescent="0.2">
      <c r="A592" s="158" t="s">
        <v>2256</v>
      </c>
      <c r="B592" s="158" t="s">
        <v>2256</v>
      </c>
      <c r="C592" s="275">
        <v>3.16</v>
      </c>
      <c r="D592" s="192">
        <v>7.2362580000000003</v>
      </c>
      <c r="E592" s="192">
        <v>-7.4653859999999996</v>
      </c>
      <c r="F592" s="164" t="b">
        <f>IF(ISBLANK(FarmUnit[[#This Row],[1. Identifiant interne d’exploitation agricole*]]),"",IF(ISERROR(MATCH(FarmUnit[[#This Row],[1. Identifiant interne d’exploitation agricole*]],GroupMember[1. Identifiant interne d’exploitation agricole*],0)),FALSE,TRUE))</f>
        <v>1</v>
      </c>
      <c r="G592" s="203">
        <f t="shared" si="19"/>
        <v>7.2362580000000003</v>
      </c>
      <c r="H592" s="203">
        <f t="shared" si="20"/>
        <v>-7.4653859999999996</v>
      </c>
      <c r="I592" s="204" t="str">
        <f t="array" ref="I592">IF(ISBLANK(C592),"",IF(C592=MAX(IF(FarmUnit[1. Identifiant interne d’exploitation agricole*]=A592,FarmUnit[3. Superficie de l’unité agricole (ha)*])),"!","-"))</f>
        <v>!</v>
      </c>
      <c r="J592" s="165" t="str">
        <f ca="1">IFERROR(CONCATENATE(VLOOKUP(A592,GM_Table,12,FALSE)," ",(VLOOKUP(A592,GM_Table,13,FALSE))),"")</f>
        <v/>
      </c>
    </row>
    <row r="593" spans="1:10" ht="15" x14ac:dyDescent="0.2">
      <c r="A593" s="155" t="s">
        <v>2259</v>
      </c>
      <c r="B593" s="155" t="s">
        <v>2259</v>
      </c>
      <c r="C593" s="275">
        <v>5</v>
      </c>
      <c r="D593" s="192">
        <v>7.2635860000000001</v>
      </c>
      <c r="E593" s="192">
        <v>-7.4721520000000003</v>
      </c>
      <c r="F593" s="164" t="b">
        <f>IF(ISBLANK(FarmUnit[[#This Row],[1. Identifiant interne d’exploitation agricole*]]),"",IF(ISERROR(MATCH(FarmUnit[[#This Row],[1. Identifiant interne d’exploitation agricole*]],GroupMember[1. Identifiant interne d’exploitation agricole*],0)),FALSE,TRUE))</f>
        <v>1</v>
      </c>
      <c r="G593" s="203">
        <f t="shared" si="19"/>
        <v>7.2635860000000001</v>
      </c>
      <c r="H593" s="203">
        <f t="shared" si="20"/>
        <v>-7.4721520000000003</v>
      </c>
      <c r="I593" s="204" t="str">
        <f t="array" ref="I593">IF(ISBLANK(C593),"",IF(C593=MAX(IF(FarmUnit[1. Identifiant interne d’exploitation agricole*]=A593,FarmUnit[3. Superficie de l’unité agricole (ha)*])),"!","-"))</f>
        <v>!</v>
      </c>
      <c r="J593" s="165" t="str">
        <f ca="1">IFERROR(CONCATENATE(VLOOKUP(A593,GM_Table,12,FALSE)," ",(VLOOKUP(A593,GM_Table,13,FALSE))),"")</f>
        <v/>
      </c>
    </row>
    <row r="594" spans="1:10" ht="15" x14ac:dyDescent="0.2">
      <c r="A594" s="158" t="s">
        <v>2262</v>
      </c>
      <c r="B594" s="158" t="s">
        <v>2262</v>
      </c>
      <c r="C594" s="275">
        <v>2.27</v>
      </c>
      <c r="D594" s="192">
        <v>7.2198000000000002</v>
      </c>
      <c r="E594" s="192">
        <v>-7.4638999999999998</v>
      </c>
      <c r="F594" s="164" t="b">
        <f>IF(ISBLANK(FarmUnit[[#This Row],[1. Identifiant interne d’exploitation agricole*]]),"",IF(ISERROR(MATCH(FarmUnit[[#This Row],[1. Identifiant interne d’exploitation agricole*]],GroupMember[1. Identifiant interne d’exploitation agricole*],0)),FALSE,TRUE))</f>
        <v>1</v>
      </c>
      <c r="G594" s="203">
        <f t="shared" si="19"/>
        <v>7.2198000000000002</v>
      </c>
      <c r="H594" s="203">
        <f t="shared" si="20"/>
        <v>-7.4638999999999998</v>
      </c>
      <c r="I594" s="204" t="str">
        <f t="array" ref="I594">IF(ISBLANK(C594),"",IF(C594=MAX(IF(FarmUnit[1. Identifiant interne d’exploitation agricole*]=A594,FarmUnit[3. Superficie de l’unité agricole (ha)*])),"!","-"))</f>
        <v>!</v>
      </c>
      <c r="J594" s="165" t="str">
        <f ca="1">IFERROR(CONCATENATE(VLOOKUP(A594,GM_Table,12,FALSE)," ",(VLOOKUP(A594,GM_Table,13,FALSE))),"")</f>
        <v/>
      </c>
    </row>
    <row r="595" spans="1:10" ht="15" x14ac:dyDescent="0.2">
      <c r="A595" s="155" t="s">
        <v>2264</v>
      </c>
      <c r="B595" s="155" t="s">
        <v>2264</v>
      </c>
      <c r="C595" s="275">
        <v>2.5099999999999998</v>
      </c>
      <c r="D595" s="192">
        <v>7.3042160000000003</v>
      </c>
      <c r="E595" s="192">
        <v>-7.4037519999999999</v>
      </c>
      <c r="F595" s="164" t="b">
        <f>IF(ISBLANK(FarmUnit[[#This Row],[1. Identifiant interne d’exploitation agricole*]]),"",IF(ISERROR(MATCH(FarmUnit[[#This Row],[1. Identifiant interne d’exploitation agricole*]],GroupMember[1. Identifiant interne d’exploitation agricole*],0)),FALSE,TRUE))</f>
        <v>1</v>
      </c>
      <c r="G595" s="203">
        <f t="shared" si="19"/>
        <v>7.3042160000000003</v>
      </c>
      <c r="H595" s="203">
        <f t="shared" si="20"/>
        <v>-7.4037519999999999</v>
      </c>
      <c r="I595" s="204" t="str">
        <f t="array" ref="I595">IF(ISBLANK(C595),"",IF(C595=MAX(IF(FarmUnit[1. Identifiant interne d’exploitation agricole*]=A595,FarmUnit[3. Superficie de l’unité agricole (ha)*])),"!","-"))</f>
        <v>!</v>
      </c>
      <c r="J595" s="165" t="str">
        <f ca="1">IFERROR(CONCATENATE(VLOOKUP(A595,GM_Table,12,FALSE)," ",(VLOOKUP(A595,GM_Table,13,FALSE))),"")</f>
        <v/>
      </c>
    </row>
    <row r="596" spans="1:10" ht="15" x14ac:dyDescent="0.2">
      <c r="A596" s="158" t="s">
        <v>2267</v>
      </c>
      <c r="B596" s="158" t="s">
        <v>2267</v>
      </c>
      <c r="C596" s="275">
        <v>2.4700000000000002</v>
      </c>
      <c r="D596" s="192">
        <v>7.2372430000000003</v>
      </c>
      <c r="E596" s="192">
        <v>-7.4667960000000004</v>
      </c>
      <c r="F596" s="164" t="b">
        <f>IF(ISBLANK(FarmUnit[[#This Row],[1. Identifiant interne d’exploitation agricole*]]),"",IF(ISERROR(MATCH(FarmUnit[[#This Row],[1. Identifiant interne d’exploitation agricole*]],GroupMember[1. Identifiant interne d’exploitation agricole*],0)),FALSE,TRUE))</f>
        <v>1</v>
      </c>
      <c r="G596" s="203">
        <f t="shared" si="19"/>
        <v>7.2372430000000003</v>
      </c>
      <c r="H596" s="203">
        <f t="shared" si="20"/>
        <v>-7.4667960000000004</v>
      </c>
      <c r="I596" s="204" t="str">
        <f t="array" ref="I596">IF(ISBLANK(C596),"",IF(C596=MAX(IF(FarmUnit[1. Identifiant interne d’exploitation agricole*]=A596,FarmUnit[3. Superficie de l’unité agricole (ha)*])),"!","-"))</f>
        <v>!</v>
      </c>
      <c r="J596" s="165" t="str">
        <f ca="1">IFERROR(CONCATENATE(VLOOKUP(A596,GM_Table,12,FALSE)," ",(VLOOKUP(A596,GM_Table,13,FALSE))),"")</f>
        <v/>
      </c>
    </row>
    <row r="597" spans="1:10" ht="15" x14ac:dyDescent="0.2">
      <c r="A597" s="155" t="s">
        <v>2269</v>
      </c>
      <c r="B597" s="155" t="s">
        <v>2269</v>
      </c>
      <c r="C597" s="275">
        <v>2.14</v>
      </c>
      <c r="D597" s="192">
        <v>7.3154279999999998</v>
      </c>
      <c r="E597" s="192">
        <v>-7.4944709999999999</v>
      </c>
      <c r="F597" s="164" t="b">
        <f>IF(ISBLANK(FarmUnit[[#This Row],[1. Identifiant interne d’exploitation agricole*]]),"",IF(ISERROR(MATCH(FarmUnit[[#This Row],[1. Identifiant interne d’exploitation agricole*]],GroupMember[1. Identifiant interne d’exploitation agricole*],0)),FALSE,TRUE))</f>
        <v>1</v>
      </c>
      <c r="G597" s="203">
        <f t="shared" si="19"/>
        <v>7.3154279999999998</v>
      </c>
      <c r="H597" s="203">
        <f t="shared" si="20"/>
        <v>-7.4944709999999999</v>
      </c>
      <c r="I597" s="204" t="str">
        <f t="array" ref="I597">IF(ISBLANK(C597),"",IF(C597=MAX(IF(FarmUnit[1. Identifiant interne d’exploitation agricole*]=A597,FarmUnit[3. Superficie de l’unité agricole (ha)*])),"!","-"))</f>
        <v>!</v>
      </c>
      <c r="J597" s="165" t="str">
        <f ca="1">IFERROR(CONCATENATE(VLOOKUP(A597,GM_Table,12,FALSE)," ",(VLOOKUP(A597,GM_Table,13,FALSE))),"")</f>
        <v/>
      </c>
    </row>
    <row r="598" spans="1:10" ht="15" x14ac:dyDescent="0.2">
      <c r="A598" s="158" t="s">
        <v>2271</v>
      </c>
      <c r="B598" s="158" t="s">
        <v>2271</v>
      </c>
      <c r="C598" s="275">
        <v>2</v>
      </c>
      <c r="D598" s="192">
        <v>7.2908629999999999</v>
      </c>
      <c r="E598" s="192">
        <v>-7.4057620000000002</v>
      </c>
      <c r="F598" s="164" t="b">
        <f>IF(ISBLANK(FarmUnit[[#This Row],[1. Identifiant interne d’exploitation agricole*]]),"",IF(ISERROR(MATCH(FarmUnit[[#This Row],[1. Identifiant interne d’exploitation agricole*]],GroupMember[1. Identifiant interne d’exploitation agricole*],0)),FALSE,TRUE))</f>
        <v>1</v>
      </c>
      <c r="G598" s="203">
        <f t="shared" si="19"/>
        <v>7.2908629999999999</v>
      </c>
      <c r="H598" s="203">
        <f t="shared" si="20"/>
        <v>-7.4057620000000002</v>
      </c>
      <c r="I598" s="204" t="str">
        <f t="array" ref="I598">IF(ISBLANK(C598),"",IF(C598=MAX(IF(FarmUnit[1. Identifiant interne d’exploitation agricole*]=A598,FarmUnit[3. Superficie de l’unité agricole (ha)*])),"!","-"))</f>
        <v>!</v>
      </c>
      <c r="J598" s="165" t="str">
        <f ca="1">IFERROR(CONCATENATE(VLOOKUP(A598,GM_Table,12,FALSE)," ",(VLOOKUP(A598,GM_Table,13,FALSE))),"")</f>
        <v/>
      </c>
    </row>
    <row r="599" spans="1:10" ht="15" x14ac:dyDescent="0.2">
      <c r="A599" s="155" t="s">
        <v>2274</v>
      </c>
      <c r="B599" s="155" t="s">
        <v>2274</v>
      </c>
      <c r="C599" s="275">
        <v>3.15</v>
      </c>
      <c r="D599" s="192">
        <v>7.2057370000000001</v>
      </c>
      <c r="E599" s="192">
        <v>-7.4741559999999998</v>
      </c>
      <c r="F599" s="164" t="b">
        <f>IF(ISBLANK(FarmUnit[[#This Row],[1. Identifiant interne d’exploitation agricole*]]),"",IF(ISERROR(MATCH(FarmUnit[[#This Row],[1. Identifiant interne d’exploitation agricole*]],GroupMember[1. Identifiant interne d’exploitation agricole*],0)),FALSE,TRUE))</f>
        <v>1</v>
      </c>
      <c r="G599" s="203">
        <f t="shared" si="19"/>
        <v>7.2057370000000001</v>
      </c>
      <c r="H599" s="203">
        <f t="shared" si="20"/>
        <v>-7.4741559999999998</v>
      </c>
      <c r="I599" s="204" t="str">
        <f t="array" ref="I599">IF(ISBLANK(C599),"",IF(C599=MAX(IF(FarmUnit[1. Identifiant interne d’exploitation agricole*]=A599,FarmUnit[3. Superficie de l’unité agricole (ha)*])),"!","-"))</f>
        <v>!</v>
      </c>
      <c r="J599" s="165" t="str">
        <f ca="1">IFERROR(CONCATENATE(VLOOKUP(A599,GM_Table,12,FALSE)," ",(VLOOKUP(A599,GM_Table,13,FALSE))),"")</f>
        <v/>
      </c>
    </row>
    <row r="600" spans="1:10" ht="15" x14ac:dyDescent="0.2">
      <c r="A600" s="158" t="s">
        <v>2276</v>
      </c>
      <c r="B600" s="158" t="s">
        <v>2276</v>
      </c>
      <c r="C600" s="275">
        <v>3.26</v>
      </c>
      <c r="D600" s="192">
        <v>7.2938650000000003</v>
      </c>
      <c r="E600" s="192">
        <v>-7.4148149999999999</v>
      </c>
      <c r="F600" s="164" t="b">
        <f>IF(ISBLANK(FarmUnit[[#This Row],[1. Identifiant interne d’exploitation agricole*]]),"",IF(ISERROR(MATCH(FarmUnit[[#This Row],[1. Identifiant interne d’exploitation agricole*]],GroupMember[1. Identifiant interne d’exploitation agricole*],0)),FALSE,TRUE))</f>
        <v>1</v>
      </c>
      <c r="G600" s="203">
        <f t="shared" si="19"/>
        <v>7.2938650000000003</v>
      </c>
      <c r="H600" s="203">
        <f t="shared" si="20"/>
        <v>-7.4148149999999999</v>
      </c>
      <c r="I600" s="204" t="str">
        <f t="array" ref="I600">IF(ISBLANK(C600),"",IF(C600=MAX(IF(FarmUnit[1. Identifiant interne d’exploitation agricole*]=A600,FarmUnit[3. Superficie de l’unité agricole (ha)*])),"!","-"))</f>
        <v>!</v>
      </c>
      <c r="J600" s="165" t="str">
        <f ca="1">IFERROR(CONCATENATE(VLOOKUP(A600,GM_Table,12,FALSE)," ",(VLOOKUP(A600,GM_Table,13,FALSE))),"")</f>
        <v/>
      </c>
    </row>
    <row r="601" spans="1:10" ht="15" x14ac:dyDescent="0.2">
      <c r="A601" s="155" t="s">
        <v>2279</v>
      </c>
      <c r="B601" s="155" t="s">
        <v>2279</v>
      </c>
      <c r="C601" s="275">
        <v>2.3199999999999998</v>
      </c>
      <c r="D601" s="192">
        <v>7.2938000000000001</v>
      </c>
      <c r="E601" s="192">
        <v>-7.4161000000000001</v>
      </c>
      <c r="F601" s="164" t="b">
        <f>IF(ISBLANK(FarmUnit[[#This Row],[1. Identifiant interne d’exploitation agricole*]]),"",IF(ISERROR(MATCH(FarmUnit[[#This Row],[1. Identifiant interne d’exploitation agricole*]],GroupMember[1. Identifiant interne d’exploitation agricole*],0)),FALSE,TRUE))</f>
        <v>1</v>
      </c>
      <c r="G601" s="203">
        <f t="shared" si="19"/>
        <v>7.2938000000000001</v>
      </c>
      <c r="H601" s="203">
        <f t="shared" si="20"/>
        <v>-7.4161000000000001</v>
      </c>
      <c r="I601" s="204" t="str">
        <f t="array" ref="I601">IF(ISBLANK(C601),"",IF(C601=MAX(IF(FarmUnit[1. Identifiant interne d’exploitation agricole*]=A601,FarmUnit[3. Superficie de l’unité agricole (ha)*])),"!","-"))</f>
        <v>!</v>
      </c>
      <c r="J601" s="165" t="str">
        <f ca="1">IFERROR(CONCATENATE(VLOOKUP(A601,GM_Table,12,FALSE)," ",(VLOOKUP(A601,GM_Table,13,FALSE))),"")</f>
        <v/>
      </c>
    </row>
    <row r="602" spans="1:10" ht="15" x14ac:dyDescent="0.2">
      <c r="A602" s="158" t="s">
        <v>2281</v>
      </c>
      <c r="B602" s="158" t="s">
        <v>2281</v>
      </c>
      <c r="C602" s="275">
        <v>2</v>
      </c>
      <c r="D602" s="192">
        <v>7.2890309999999996</v>
      </c>
      <c r="E602" s="192">
        <v>-7.4687669999999997</v>
      </c>
      <c r="F602" s="164" t="b">
        <f>IF(ISBLANK(FarmUnit[[#This Row],[1. Identifiant interne d’exploitation agricole*]]),"",IF(ISERROR(MATCH(FarmUnit[[#This Row],[1. Identifiant interne d’exploitation agricole*]],GroupMember[1. Identifiant interne d’exploitation agricole*],0)),FALSE,TRUE))</f>
        <v>1</v>
      </c>
      <c r="G602" s="203">
        <f t="shared" si="19"/>
        <v>7.2890309999999996</v>
      </c>
      <c r="H602" s="203">
        <f t="shared" si="20"/>
        <v>-7.4687669999999997</v>
      </c>
      <c r="I602" s="204" t="str">
        <f t="array" ref="I602">IF(ISBLANK(C602),"",IF(C602=MAX(IF(FarmUnit[1. Identifiant interne d’exploitation agricole*]=A602,FarmUnit[3. Superficie de l’unité agricole (ha)*])),"!","-"))</f>
        <v>!</v>
      </c>
      <c r="J602" s="165" t="str">
        <f ca="1">IFERROR(CONCATENATE(VLOOKUP(A602,GM_Table,12,FALSE)," ",(VLOOKUP(A602,GM_Table,13,FALSE))),"")</f>
        <v/>
      </c>
    </row>
    <row r="603" spans="1:10" ht="15" x14ac:dyDescent="0.2">
      <c r="A603" s="155" t="s">
        <v>2284</v>
      </c>
      <c r="B603" s="155" t="s">
        <v>2284</v>
      </c>
      <c r="C603" s="275">
        <v>3.76</v>
      </c>
      <c r="D603" s="192">
        <v>7.1979879999999996</v>
      </c>
      <c r="E603" s="192">
        <v>-7.4681610000000003</v>
      </c>
      <c r="F603" s="164" t="b">
        <f>IF(ISBLANK(FarmUnit[[#This Row],[1. Identifiant interne d’exploitation agricole*]]),"",IF(ISERROR(MATCH(FarmUnit[[#This Row],[1. Identifiant interne d’exploitation agricole*]],GroupMember[1. Identifiant interne d’exploitation agricole*],0)),FALSE,TRUE))</f>
        <v>1</v>
      </c>
      <c r="G603" s="203">
        <f t="shared" si="19"/>
        <v>7.1979879999999996</v>
      </c>
      <c r="H603" s="203">
        <f t="shared" si="20"/>
        <v>-7.4681610000000003</v>
      </c>
      <c r="I603" s="204" t="str">
        <f t="array" ref="I603">IF(ISBLANK(C603),"",IF(C603=MAX(IF(FarmUnit[1. Identifiant interne d’exploitation agricole*]=A603,FarmUnit[3. Superficie de l’unité agricole (ha)*])),"!","-"))</f>
        <v>!</v>
      </c>
      <c r="J603" s="165" t="str">
        <f ca="1">IFERROR(CONCATENATE(VLOOKUP(A603,GM_Table,12,FALSE)," ",(VLOOKUP(A603,GM_Table,13,FALSE))),"")</f>
        <v/>
      </c>
    </row>
    <row r="604" spans="1:10" ht="15" x14ac:dyDescent="0.2">
      <c r="A604" s="158" t="s">
        <v>2286</v>
      </c>
      <c r="B604" s="158" t="s">
        <v>2286</v>
      </c>
      <c r="C604" s="275">
        <v>3.65</v>
      </c>
      <c r="D604" s="192">
        <v>7.1973149999999997</v>
      </c>
      <c r="E604" s="192">
        <v>-7.4696189999999998</v>
      </c>
      <c r="F604" s="164" t="b">
        <f>IF(ISBLANK(FarmUnit[[#This Row],[1. Identifiant interne d’exploitation agricole*]]),"",IF(ISERROR(MATCH(FarmUnit[[#This Row],[1. Identifiant interne d’exploitation agricole*]],GroupMember[1. Identifiant interne d’exploitation agricole*],0)),FALSE,TRUE))</f>
        <v>1</v>
      </c>
      <c r="G604" s="203">
        <f t="shared" si="19"/>
        <v>7.1973149999999997</v>
      </c>
      <c r="H604" s="203">
        <f t="shared" si="20"/>
        <v>-7.4696189999999998</v>
      </c>
      <c r="I604" s="204" t="str">
        <f t="array" ref="I604">IF(ISBLANK(C604),"",IF(C604=MAX(IF(FarmUnit[1. Identifiant interne d’exploitation agricole*]=A604,FarmUnit[3. Superficie de l’unité agricole (ha)*])),"!","-"))</f>
        <v>!</v>
      </c>
      <c r="J604" s="165" t="str">
        <f ca="1">IFERROR(CONCATENATE(VLOOKUP(A604,GM_Table,12,FALSE)," ",(VLOOKUP(A604,GM_Table,13,FALSE))),"")</f>
        <v/>
      </c>
    </row>
    <row r="605" spans="1:10" ht="15" x14ac:dyDescent="0.2">
      <c r="A605" s="155" t="s">
        <v>2288</v>
      </c>
      <c r="B605" s="155" t="s">
        <v>2288</v>
      </c>
      <c r="C605" s="275">
        <v>2</v>
      </c>
      <c r="D605" s="192">
        <v>7.1959350000000004</v>
      </c>
      <c r="E605" s="192">
        <v>-7.4683190000000002</v>
      </c>
      <c r="F605" s="164" t="b">
        <f>IF(ISBLANK(FarmUnit[[#This Row],[1. Identifiant interne d’exploitation agricole*]]),"",IF(ISERROR(MATCH(FarmUnit[[#This Row],[1. Identifiant interne d’exploitation agricole*]],GroupMember[1. Identifiant interne d’exploitation agricole*],0)),FALSE,TRUE))</f>
        <v>1</v>
      </c>
      <c r="G605" s="203">
        <f t="shared" si="19"/>
        <v>7.1959350000000004</v>
      </c>
      <c r="H605" s="203">
        <f t="shared" si="20"/>
        <v>-7.4683190000000002</v>
      </c>
      <c r="I605" s="204" t="str">
        <f t="array" ref="I605">IF(ISBLANK(C605),"",IF(C605=MAX(IF(FarmUnit[1. Identifiant interne d’exploitation agricole*]=A605,FarmUnit[3. Superficie de l’unité agricole (ha)*])),"!","-"))</f>
        <v>!</v>
      </c>
      <c r="J605" s="165" t="str">
        <f ca="1">IFERROR(CONCATENATE(VLOOKUP(A605,GM_Table,12,FALSE)," ",(VLOOKUP(A605,GM_Table,13,FALSE))),"")</f>
        <v/>
      </c>
    </row>
    <row r="606" spans="1:10" ht="15" x14ac:dyDescent="0.2">
      <c r="A606" s="158" t="s">
        <v>2290</v>
      </c>
      <c r="B606" s="158" t="s">
        <v>2290</v>
      </c>
      <c r="C606" s="275">
        <v>2</v>
      </c>
      <c r="D606" s="192">
        <v>7.222461</v>
      </c>
      <c r="E606" s="192">
        <v>-7.4602680000000001</v>
      </c>
      <c r="F606" s="164" t="b">
        <f>IF(ISBLANK(FarmUnit[[#This Row],[1. Identifiant interne d’exploitation agricole*]]),"",IF(ISERROR(MATCH(FarmUnit[[#This Row],[1. Identifiant interne d’exploitation agricole*]],GroupMember[1. Identifiant interne d’exploitation agricole*],0)),FALSE,TRUE))</f>
        <v>1</v>
      </c>
      <c r="G606" s="203">
        <f t="shared" si="19"/>
        <v>7.222461</v>
      </c>
      <c r="H606" s="203">
        <f t="shared" si="20"/>
        <v>-7.4602680000000001</v>
      </c>
      <c r="I606" s="204" t="str">
        <f t="array" ref="I606">IF(ISBLANK(C606),"",IF(C606=MAX(IF(FarmUnit[1. Identifiant interne d’exploitation agricole*]=A606,FarmUnit[3. Superficie de l’unité agricole (ha)*])),"!","-"))</f>
        <v>!</v>
      </c>
      <c r="J606" s="165" t="str">
        <f ca="1">IFERROR(CONCATENATE(VLOOKUP(A606,GM_Table,12,FALSE)," ",(VLOOKUP(A606,GM_Table,13,FALSE))),"")</f>
        <v/>
      </c>
    </row>
    <row r="607" spans="1:10" ht="15" x14ac:dyDescent="0.2">
      <c r="A607" s="155" t="s">
        <v>2292</v>
      </c>
      <c r="B607" s="155" t="s">
        <v>2292</v>
      </c>
      <c r="C607" s="275">
        <v>2</v>
      </c>
      <c r="D607" s="192">
        <v>7.2207660000000002</v>
      </c>
      <c r="E607" s="192">
        <v>-7.4561039999999998</v>
      </c>
      <c r="F607" s="164" t="b">
        <f>IF(ISBLANK(FarmUnit[[#This Row],[1. Identifiant interne d’exploitation agricole*]]),"",IF(ISERROR(MATCH(FarmUnit[[#This Row],[1. Identifiant interne d’exploitation agricole*]],GroupMember[1. Identifiant interne d’exploitation agricole*],0)),FALSE,TRUE))</f>
        <v>1</v>
      </c>
      <c r="G607" s="203">
        <f t="shared" si="19"/>
        <v>7.2207660000000002</v>
      </c>
      <c r="H607" s="203">
        <f t="shared" si="20"/>
        <v>-7.4561039999999998</v>
      </c>
      <c r="I607" s="204" t="str">
        <f t="array" ref="I607">IF(ISBLANK(C607),"",IF(C607=MAX(IF(FarmUnit[1. Identifiant interne d’exploitation agricole*]=A607,FarmUnit[3. Superficie de l’unité agricole (ha)*])),"!","-"))</f>
        <v>!</v>
      </c>
      <c r="J607" s="165" t="str">
        <f ca="1">IFERROR(CONCATENATE(VLOOKUP(A607,GM_Table,12,FALSE)," ",(VLOOKUP(A607,GM_Table,13,FALSE))),"")</f>
        <v/>
      </c>
    </row>
    <row r="608" spans="1:10" ht="15" x14ac:dyDescent="0.2">
      <c r="A608" s="158" t="s">
        <v>2295</v>
      </c>
      <c r="B608" s="158" t="s">
        <v>2295</v>
      </c>
      <c r="C608" s="275">
        <v>2</v>
      </c>
      <c r="D608" s="192">
        <v>7.2205550000000001</v>
      </c>
      <c r="E608" s="192">
        <v>-7.4575129999999996</v>
      </c>
      <c r="F608" s="164" t="b">
        <f>IF(ISBLANK(FarmUnit[[#This Row],[1. Identifiant interne d’exploitation agricole*]]),"",IF(ISERROR(MATCH(FarmUnit[[#This Row],[1. Identifiant interne d’exploitation agricole*]],GroupMember[1. Identifiant interne d’exploitation agricole*],0)),FALSE,TRUE))</f>
        <v>1</v>
      </c>
      <c r="G608" s="203">
        <f t="shared" si="19"/>
        <v>7.2205550000000001</v>
      </c>
      <c r="H608" s="203">
        <f t="shared" si="20"/>
        <v>-7.4575129999999996</v>
      </c>
      <c r="I608" s="204" t="str">
        <f t="array" ref="I608">IF(ISBLANK(C608),"",IF(C608=MAX(IF(FarmUnit[1. Identifiant interne d’exploitation agricole*]=A608,FarmUnit[3. Superficie de l’unité agricole (ha)*])),"!","-"))</f>
        <v>!</v>
      </c>
      <c r="J608" s="165" t="str">
        <f ca="1">IFERROR(CONCATENATE(VLOOKUP(A608,GM_Table,12,FALSE)," ",(VLOOKUP(A608,GM_Table,13,FALSE))),"")</f>
        <v/>
      </c>
    </row>
    <row r="609" spans="1:10" ht="15" x14ac:dyDescent="0.2">
      <c r="A609" s="155" t="s">
        <v>2297</v>
      </c>
      <c r="B609" s="155" t="s">
        <v>2297</v>
      </c>
      <c r="C609" s="275">
        <v>1</v>
      </c>
      <c r="D609" s="192">
        <v>7.2244000000000002</v>
      </c>
      <c r="E609" s="192">
        <v>-7.4705000000000004</v>
      </c>
      <c r="F609" s="164" t="b">
        <f>IF(ISBLANK(FarmUnit[[#This Row],[1. Identifiant interne d’exploitation agricole*]]),"",IF(ISERROR(MATCH(FarmUnit[[#This Row],[1. Identifiant interne d’exploitation agricole*]],GroupMember[1. Identifiant interne d’exploitation agricole*],0)),FALSE,TRUE))</f>
        <v>1</v>
      </c>
      <c r="G609" s="203">
        <f t="shared" si="19"/>
        <v>7.2244000000000002</v>
      </c>
      <c r="H609" s="203">
        <f t="shared" si="20"/>
        <v>-7.4705000000000004</v>
      </c>
      <c r="I609" s="204" t="str">
        <f t="array" ref="I609">IF(ISBLANK(C609),"",IF(C609=MAX(IF(FarmUnit[1. Identifiant interne d’exploitation agricole*]=A609,FarmUnit[3. Superficie de l’unité agricole (ha)*])),"!","-"))</f>
        <v>!</v>
      </c>
      <c r="J609" s="165" t="str">
        <f ca="1">IFERROR(CONCATENATE(VLOOKUP(A609,GM_Table,12,FALSE)," ",(VLOOKUP(A609,GM_Table,13,FALSE))),"")</f>
        <v/>
      </c>
    </row>
    <row r="610" spans="1:10" ht="15" x14ac:dyDescent="0.2">
      <c r="A610" s="158" t="s">
        <v>2299</v>
      </c>
      <c r="B610" s="158" t="s">
        <v>2299</v>
      </c>
      <c r="C610" s="275">
        <v>2</v>
      </c>
      <c r="D610" s="192">
        <v>7.2181769999999998</v>
      </c>
      <c r="E610" s="192">
        <v>-7.4740190000000002</v>
      </c>
      <c r="F610" s="164" t="b">
        <f>IF(ISBLANK(FarmUnit[[#This Row],[1. Identifiant interne d’exploitation agricole*]]),"",IF(ISERROR(MATCH(FarmUnit[[#This Row],[1. Identifiant interne d’exploitation agricole*]],GroupMember[1. Identifiant interne d’exploitation agricole*],0)),FALSE,TRUE))</f>
        <v>1</v>
      </c>
      <c r="G610" s="203">
        <f t="shared" si="19"/>
        <v>7.2181769999999998</v>
      </c>
      <c r="H610" s="203">
        <f t="shared" si="20"/>
        <v>-7.4740190000000002</v>
      </c>
      <c r="I610" s="204" t="str">
        <f t="array" ref="I610">IF(ISBLANK(C610),"",IF(C610=MAX(IF(FarmUnit[1. Identifiant interne d’exploitation agricole*]=A610,FarmUnit[3. Superficie de l’unité agricole (ha)*])),"!","-"))</f>
        <v>!</v>
      </c>
      <c r="J610" s="165" t="str">
        <f ca="1">IFERROR(CONCATENATE(VLOOKUP(A610,GM_Table,12,FALSE)," ",(VLOOKUP(A610,GM_Table,13,FALSE))),"")</f>
        <v/>
      </c>
    </row>
    <row r="611" spans="1:10" ht="15" x14ac:dyDescent="0.2">
      <c r="A611" s="155" t="s">
        <v>2300</v>
      </c>
      <c r="B611" s="155" t="s">
        <v>2300</v>
      </c>
      <c r="C611" s="275">
        <v>2</v>
      </c>
      <c r="D611" s="192">
        <v>7.2209000000000003</v>
      </c>
      <c r="E611" s="192">
        <v>-7.4593999999999996</v>
      </c>
      <c r="F611" s="164" t="b">
        <f>IF(ISBLANK(FarmUnit[[#This Row],[1. Identifiant interne d’exploitation agricole*]]),"",IF(ISERROR(MATCH(FarmUnit[[#This Row],[1. Identifiant interne d’exploitation agricole*]],GroupMember[1. Identifiant interne d’exploitation agricole*],0)),FALSE,TRUE))</f>
        <v>1</v>
      </c>
      <c r="G611" s="203">
        <f t="shared" si="19"/>
        <v>7.2209000000000003</v>
      </c>
      <c r="H611" s="203">
        <f t="shared" si="20"/>
        <v>-7.4593999999999996</v>
      </c>
      <c r="I611" s="204" t="str">
        <f t="array" ref="I611">IF(ISBLANK(C611),"",IF(C611=MAX(IF(FarmUnit[1. Identifiant interne d’exploitation agricole*]=A611,FarmUnit[3. Superficie de l’unité agricole (ha)*])),"!","-"))</f>
        <v>!</v>
      </c>
      <c r="J611" s="165" t="str">
        <f ca="1">IFERROR(CONCATENATE(VLOOKUP(A611,GM_Table,12,FALSE)," ",(VLOOKUP(A611,GM_Table,13,FALSE))),"")</f>
        <v/>
      </c>
    </row>
    <row r="612" spans="1:10" ht="15" x14ac:dyDescent="0.2">
      <c r="A612" s="158" t="s">
        <v>2302</v>
      </c>
      <c r="B612" s="158" t="s">
        <v>2302</v>
      </c>
      <c r="C612" s="275">
        <v>4</v>
      </c>
      <c r="D612" s="192">
        <v>7.2192740000000004</v>
      </c>
      <c r="E612" s="192">
        <v>-7.4594829999999996</v>
      </c>
      <c r="F612" s="164" t="b">
        <f>IF(ISBLANK(FarmUnit[[#This Row],[1. Identifiant interne d’exploitation agricole*]]),"",IF(ISERROR(MATCH(FarmUnit[[#This Row],[1. Identifiant interne d’exploitation agricole*]],GroupMember[1. Identifiant interne d’exploitation agricole*],0)),FALSE,TRUE))</f>
        <v>1</v>
      </c>
      <c r="G612" s="203">
        <f t="shared" si="19"/>
        <v>7.2192740000000004</v>
      </c>
      <c r="H612" s="203">
        <f t="shared" si="20"/>
        <v>-7.4594829999999996</v>
      </c>
      <c r="I612" s="204" t="str">
        <f t="array" ref="I612">IF(ISBLANK(C612),"",IF(C612=MAX(IF(FarmUnit[1. Identifiant interne d’exploitation agricole*]=A612,FarmUnit[3. Superficie de l’unité agricole (ha)*])),"!","-"))</f>
        <v>!</v>
      </c>
      <c r="J612" s="165" t="str">
        <f ca="1">IFERROR(CONCATENATE(VLOOKUP(A612,GM_Table,12,FALSE)," ",(VLOOKUP(A612,GM_Table,13,FALSE))),"")</f>
        <v/>
      </c>
    </row>
    <row r="613" spans="1:10" ht="15" x14ac:dyDescent="0.2">
      <c r="A613" s="155" t="s">
        <v>2304</v>
      </c>
      <c r="B613" s="155" t="s">
        <v>2304</v>
      </c>
      <c r="C613" s="275">
        <v>3</v>
      </c>
      <c r="D613" s="192">
        <v>7.2045979999999998</v>
      </c>
      <c r="E613" s="192">
        <v>-7.474812</v>
      </c>
      <c r="F613" s="164" t="b">
        <f>IF(ISBLANK(FarmUnit[[#This Row],[1. Identifiant interne d’exploitation agricole*]]),"",IF(ISERROR(MATCH(FarmUnit[[#This Row],[1. Identifiant interne d’exploitation agricole*]],GroupMember[1. Identifiant interne d’exploitation agricole*],0)),FALSE,TRUE))</f>
        <v>1</v>
      </c>
      <c r="G613" s="203">
        <f t="shared" si="19"/>
        <v>7.2045979999999998</v>
      </c>
      <c r="H613" s="203">
        <f t="shared" si="20"/>
        <v>-7.474812</v>
      </c>
      <c r="I613" s="204" t="str">
        <f t="array" ref="I613">IF(ISBLANK(C613),"",IF(C613=MAX(IF(FarmUnit[1. Identifiant interne d’exploitation agricole*]=A613,FarmUnit[3. Superficie de l’unité agricole (ha)*])),"!","-"))</f>
        <v>!</v>
      </c>
      <c r="J613" s="165" t="str">
        <f ca="1">IFERROR(CONCATENATE(VLOOKUP(A613,GM_Table,12,FALSE)," ",(VLOOKUP(A613,GM_Table,13,FALSE))),"")</f>
        <v/>
      </c>
    </row>
    <row r="614" spans="1:10" ht="15" x14ac:dyDescent="0.2">
      <c r="A614" s="158" t="s">
        <v>2307</v>
      </c>
      <c r="B614" s="158" t="s">
        <v>2307</v>
      </c>
      <c r="C614" s="275">
        <v>2</v>
      </c>
      <c r="D614" s="192">
        <v>7.2879250000000004</v>
      </c>
      <c r="E614" s="192">
        <v>-7.4162509999999999</v>
      </c>
      <c r="F614" s="164" t="b">
        <f>IF(ISBLANK(FarmUnit[[#This Row],[1. Identifiant interne d’exploitation agricole*]]),"",IF(ISERROR(MATCH(FarmUnit[[#This Row],[1. Identifiant interne d’exploitation agricole*]],GroupMember[1. Identifiant interne d’exploitation agricole*],0)),FALSE,TRUE))</f>
        <v>1</v>
      </c>
      <c r="G614" s="203">
        <f t="shared" si="19"/>
        <v>7.2879250000000004</v>
      </c>
      <c r="H614" s="203">
        <f t="shared" si="20"/>
        <v>-7.4162509999999999</v>
      </c>
      <c r="I614" s="204" t="str">
        <f t="array" ref="I614">IF(ISBLANK(C614),"",IF(C614=MAX(IF(FarmUnit[1. Identifiant interne d’exploitation agricole*]=A614,FarmUnit[3. Superficie de l’unité agricole (ha)*])),"!","-"))</f>
        <v>!</v>
      </c>
      <c r="J614" s="165" t="str">
        <f ca="1">IFERROR(CONCATENATE(VLOOKUP(A614,GM_Table,12,FALSE)," ",(VLOOKUP(A614,GM_Table,13,FALSE))),"")</f>
        <v/>
      </c>
    </row>
    <row r="615" spans="1:10" ht="15" x14ac:dyDescent="0.2">
      <c r="A615" s="155" t="s">
        <v>2309</v>
      </c>
      <c r="B615" s="155" t="s">
        <v>2309</v>
      </c>
      <c r="C615" s="275">
        <v>2</v>
      </c>
      <c r="D615" s="192">
        <v>7.3218420000000002</v>
      </c>
      <c r="E615" s="192">
        <v>-7.4582850000000001</v>
      </c>
      <c r="F615" s="164" t="b">
        <f>IF(ISBLANK(FarmUnit[[#This Row],[1. Identifiant interne d’exploitation agricole*]]),"",IF(ISERROR(MATCH(FarmUnit[[#This Row],[1. Identifiant interne d’exploitation agricole*]],GroupMember[1. Identifiant interne d’exploitation agricole*],0)),FALSE,TRUE))</f>
        <v>1</v>
      </c>
      <c r="G615" s="203">
        <f t="shared" si="19"/>
        <v>7.3218420000000002</v>
      </c>
      <c r="H615" s="203">
        <f t="shared" si="20"/>
        <v>-7.4582850000000001</v>
      </c>
      <c r="I615" s="204" t="str">
        <f t="array" ref="I615">IF(ISBLANK(C615),"",IF(C615=MAX(IF(FarmUnit[1. Identifiant interne d’exploitation agricole*]=A615,FarmUnit[3. Superficie de l’unité agricole (ha)*])),"!","-"))</f>
        <v>!</v>
      </c>
      <c r="J615" s="165" t="str">
        <f ca="1">IFERROR(CONCATENATE(VLOOKUP(A615,GM_Table,12,FALSE)," ",(VLOOKUP(A615,GM_Table,13,FALSE))),"")</f>
        <v/>
      </c>
    </row>
    <row r="616" spans="1:10" ht="15" x14ac:dyDescent="0.2">
      <c r="A616" s="158" t="s">
        <v>2311</v>
      </c>
      <c r="B616" s="158" t="s">
        <v>2311</v>
      </c>
      <c r="C616" s="275">
        <v>2</v>
      </c>
      <c r="D616" s="192">
        <v>7.3228140000000002</v>
      </c>
      <c r="E616" s="192">
        <v>-7.4589340000000002</v>
      </c>
      <c r="F616" s="164" t="b">
        <f>IF(ISBLANK(FarmUnit[[#This Row],[1. Identifiant interne d’exploitation agricole*]]),"",IF(ISERROR(MATCH(FarmUnit[[#This Row],[1. Identifiant interne d’exploitation agricole*]],GroupMember[1. Identifiant interne d’exploitation agricole*],0)),FALSE,TRUE))</f>
        <v>1</v>
      </c>
      <c r="G616" s="203">
        <f t="shared" si="19"/>
        <v>7.3228140000000002</v>
      </c>
      <c r="H616" s="203">
        <f t="shared" si="20"/>
        <v>-7.4589340000000002</v>
      </c>
      <c r="I616" s="204" t="str">
        <f t="array" ref="I616">IF(ISBLANK(C616),"",IF(C616=MAX(IF(FarmUnit[1. Identifiant interne d’exploitation agricole*]=A616,FarmUnit[3. Superficie de l’unité agricole (ha)*])),"!","-"))</f>
        <v>!</v>
      </c>
      <c r="J616" s="165" t="str">
        <f ca="1">IFERROR(CONCATENATE(VLOOKUP(A616,GM_Table,12,FALSE)," ",(VLOOKUP(A616,GM_Table,13,FALSE))),"")</f>
        <v/>
      </c>
    </row>
    <row r="617" spans="1:10" ht="15" x14ac:dyDescent="0.2">
      <c r="A617" s="155" t="s">
        <v>2314</v>
      </c>
      <c r="B617" s="155" t="s">
        <v>2314</v>
      </c>
      <c r="C617" s="275">
        <v>2</v>
      </c>
      <c r="D617" s="192">
        <v>7.2084640000000002</v>
      </c>
      <c r="E617" s="192">
        <v>-7.463184</v>
      </c>
      <c r="F617" s="164" t="b">
        <f>IF(ISBLANK(FarmUnit[[#This Row],[1. Identifiant interne d’exploitation agricole*]]),"",IF(ISERROR(MATCH(FarmUnit[[#This Row],[1. Identifiant interne d’exploitation agricole*]],GroupMember[1. Identifiant interne d’exploitation agricole*],0)),FALSE,TRUE))</f>
        <v>1</v>
      </c>
      <c r="G617" s="203">
        <f t="shared" si="19"/>
        <v>7.2084640000000002</v>
      </c>
      <c r="H617" s="203">
        <f t="shared" si="20"/>
        <v>-7.463184</v>
      </c>
      <c r="I617" s="204" t="str">
        <f t="array" ref="I617">IF(ISBLANK(C617),"",IF(C617=MAX(IF(FarmUnit[1. Identifiant interne d’exploitation agricole*]=A617,FarmUnit[3. Superficie de l’unité agricole (ha)*])),"!","-"))</f>
        <v>!</v>
      </c>
      <c r="J617" s="165" t="str">
        <f ca="1">IFERROR(CONCATENATE(VLOOKUP(A617,GM_Table,12,FALSE)," ",(VLOOKUP(A617,GM_Table,13,FALSE))),"")</f>
        <v/>
      </c>
    </row>
    <row r="618" spans="1:10" ht="15" x14ac:dyDescent="0.2">
      <c r="A618" s="158" t="s">
        <v>2317</v>
      </c>
      <c r="B618" s="158" t="s">
        <v>2317</v>
      </c>
      <c r="C618" s="275">
        <v>2</v>
      </c>
      <c r="D618" s="192">
        <v>7.2885479999999996</v>
      </c>
      <c r="E618" s="192">
        <v>-7.4678680000000002</v>
      </c>
      <c r="F618" s="164" t="b">
        <f>IF(ISBLANK(FarmUnit[[#This Row],[1. Identifiant interne d’exploitation agricole*]]),"",IF(ISERROR(MATCH(FarmUnit[[#This Row],[1. Identifiant interne d’exploitation agricole*]],GroupMember[1. Identifiant interne d’exploitation agricole*],0)),FALSE,TRUE))</f>
        <v>1</v>
      </c>
      <c r="G618" s="203">
        <f t="shared" si="19"/>
        <v>7.2885479999999996</v>
      </c>
      <c r="H618" s="203">
        <f t="shared" si="20"/>
        <v>-7.4678680000000002</v>
      </c>
      <c r="I618" s="204" t="str">
        <f t="array" ref="I618">IF(ISBLANK(C618),"",IF(C618=MAX(IF(FarmUnit[1. Identifiant interne d’exploitation agricole*]=A618,FarmUnit[3. Superficie de l’unité agricole (ha)*])),"!","-"))</f>
        <v>!</v>
      </c>
      <c r="J618" s="165" t="str">
        <f ca="1">IFERROR(CONCATENATE(VLOOKUP(A618,GM_Table,12,FALSE)," ",(VLOOKUP(A618,GM_Table,13,FALSE))),"")</f>
        <v/>
      </c>
    </row>
    <row r="619" spans="1:10" ht="15" x14ac:dyDescent="0.2">
      <c r="A619" s="155" t="s">
        <v>2320</v>
      </c>
      <c r="B619" s="155" t="s">
        <v>2320</v>
      </c>
      <c r="C619" s="275">
        <v>2</v>
      </c>
      <c r="D619" s="192">
        <v>7.2942960000000001</v>
      </c>
      <c r="E619" s="192">
        <v>-7.418431</v>
      </c>
      <c r="F619" s="164" t="b">
        <f>IF(ISBLANK(FarmUnit[[#This Row],[1. Identifiant interne d’exploitation agricole*]]),"",IF(ISERROR(MATCH(FarmUnit[[#This Row],[1. Identifiant interne d’exploitation agricole*]],GroupMember[1. Identifiant interne d’exploitation agricole*],0)),FALSE,TRUE))</f>
        <v>1</v>
      </c>
      <c r="G619" s="203">
        <f t="shared" si="19"/>
        <v>7.2942960000000001</v>
      </c>
      <c r="H619" s="203">
        <f t="shared" si="20"/>
        <v>-7.418431</v>
      </c>
      <c r="I619" s="204" t="str">
        <f t="array" ref="I619">IF(ISBLANK(C619),"",IF(C619=MAX(IF(FarmUnit[1. Identifiant interne d’exploitation agricole*]=A619,FarmUnit[3. Superficie de l’unité agricole (ha)*])),"!","-"))</f>
        <v>!</v>
      </c>
      <c r="J619" s="165" t="str">
        <f ca="1">IFERROR(CONCATENATE(VLOOKUP(A619,GM_Table,12,FALSE)," ",(VLOOKUP(A619,GM_Table,13,FALSE))),"")</f>
        <v/>
      </c>
    </row>
    <row r="620" spans="1:10" ht="15" x14ac:dyDescent="0.2">
      <c r="A620" s="158" t="s">
        <v>2323</v>
      </c>
      <c r="B620" s="158" t="s">
        <v>2323</v>
      </c>
      <c r="C620" s="275">
        <v>3</v>
      </c>
      <c r="D620" s="192">
        <v>7.2267000000000001</v>
      </c>
      <c r="E620" s="192">
        <v>-7.4561999999999999</v>
      </c>
      <c r="F620" s="164" t="b">
        <f>IF(ISBLANK(FarmUnit[[#This Row],[1. Identifiant interne d’exploitation agricole*]]),"",IF(ISERROR(MATCH(FarmUnit[[#This Row],[1. Identifiant interne d’exploitation agricole*]],GroupMember[1. Identifiant interne d’exploitation agricole*],0)),FALSE,TRUE))</f>
        <v>1</v>
      </c>
      <c r="G620" s="203">
        <f t="shared" si="19"/>
        <v>7.2267000000000001</v>
      </c>
      <c r="H620" s="203">
        <f t="shared" si="20"/>
        <v>-7.4561999999999999</v>
      </c>
      <c r="I620" s="204" t="str">
        <f t="array" ref="I620">IF(ISBLANK(C620),"",IF(C620=MAX(IF(FarmUnit[1. Identifiant interne d’exploitation agricole*]=A620,FarmUnit[3. Superficie de l’unité agricole (ha)*])),"!","-"))</f>
        <v>!</v>
      </c>
      <c r="J620" s="165" t="str">
        <f ca="1">IFERROR(CONCATENATE(VLOOKUP(A620,GM_Table,12,FALSE)," ",(VLOOKUP(A620,GM_Table,13,FALSE))),"")</f>
        <v/>
      </c>
    </row>
    <row r="621" spans="1:10" ht="15" x14ac:dyDescent="0.2">
      <c r="A621" s="155" t="s">
        <v>2326</v>
      </c>
      <c r="B621" s="155" t="s">
        <v>2326</v>
      </c>
      <c r="C621" s="275">
        <v>2.94</v>
      </c>
      <c r="D621" s="192">
        <v>7.2225999999999999</v>
      </c>
      <c r="E621" s="192">
        <v>-7.4588999999999999</v>
      </c>
      <c r="F621" s="164" t="b">
        <f>IF(ISBLANK(FarmUnit[[#This Row],[1. Identifiant interne d’exploitation agricole*]]),"",IF(ISERROR(MATCH(FarmUnit[[#This Row],[1. Identifiant interne d’exploitation agricole*]],GroupMember[1. Identifiant interne d’exploitation agricole*],0)),FALSE,TRUE))</f>
        <v>1</v>
      </c>
      <c r="G621" s="203">
        <f t="shared" si="19"/>
        <v>7.2225999999999999</v>
      </c>
      <c r="H621" s="203">
        <f t="shared" si="20"/>
        <v>-7.4588999999999999</v>
      </c>
      <c r="I621" s="204" t="str">
        <f t="array" ref="I621">IF(ISBLANK(C621),"",IF(C621=MAX(IF(FarmUnit[1. Identifiant interne d’exploitation agricole*]=A621,FarmUnit[3. Superficie de l’unité agricole (ha)*])),"!","-"))</f>
        <v>!</v>
      </c>
      <c r="J621" s="165" t="str">
        <f ca="1">IFERROR(CONCATENATE(VLOOKUP(A621,GM_Table,12,FALSE)," ",(VLOOKUP(A621,GM_Table,13,FALSE))),"")</f>
        <v/>
      </c>
    </row>
    <row r="622" spans="1:10" ht="15" x14ac:dyDescent="0.2">
      <c r="A622" s="158" t="s">
        <v>2329</v>
      </c>
      <c r="B622" s="158" t="s">
        <v>2329</v>
      </c>
      <c r="C622" s="275">
        <v>3</v>
      </c>
      <c r="D622" s="196">
        <v>7.2253970000000001</v>
      </c>
      <c r="E622" s="196">
        <v>-7.4541829999999996</v>
      </c>
      <c r="F622" s="164" t="b">
        <f>IF(ISBLANK(FarmUnit[[#This Row],[1. Identifiant interne d’exploitation agricole*]]),"",IF(ISERROR(MATCH(FarmUnit[[#This Row],[1. Identifiant interne d’exploitation agricole*]],GroupMember[1. Identifiant interne d’exploitation agricole*],0)),FALSE,TRUE))</f>
        <v>1</v>
      </c>
      <c r="G622" s="203">
        <f t="shared" si="19"/>
        <v>7.2253970000000001</v>
      </c>
      <c r="H622" s="203">
        <f t="shared" si="20"/>
        <v>-7.4541829999999996</v>
      </c>
      <c r="I622" s="204" t="str">
        <f t="array" ref="I622">IF(ISBLANK(C622),"",IF(C622=MAX(IF(FarmUnit[1. Identifiant interne d’exploitation agricole*]=A622,FarmUnit[3. Superficie de l’unité agricole (ha)*])),"!","-"))</f>
        <v>!</v>
      </c>
      <c r="J622" s="165" t="str">
        <f ca="1">IFERROR(CONCATENATE(VLOOKUP(A622,GM_Table,12,FALSE)," ",(VLOOKUP(A622,GM_Table,13,FALSE))),"")</f>
        <v/>
      </c>
    </row>
    <row r="623" spans="1:10" ht="15" x14ac:dyDescent="0.2">
      <c r="A623" s="155" t="s">
        <v>2330</v>
      </c>
      <c r="B623" s="155" t="s">
        <v>2330</v>
      </c>
      <c r="C623" s="275">
        <v>3.29</v>
      </c>
      <c r="D623" s="192">
        <v>7.3137230000000004</v>
      </c>
      <c r="E623" s="192">
        <v>-7.4753999999999996</v>
      </c>
      <c r="F623" s="164" t="b">
        <f>IF(ISBLANK(FarmUnit[[#This Row],[1. Identifiant interne d’exploitation agricole*]]),"",IF(ISERROR(MATCH(FarmUnit[[#This Row],[1. Identifiant interne d’exploitation agricole*]],GroupMember[1. Identifiant interne d’exploitation agricole*],0)),FALSE,TRUE))</f>
        <v>1</v>
      </c>
      <c r="G623" s="203">
        <f t="shared" si="19"/>
        <v>7.3137230000000004</v>
      </c>
      <c r="H623" s="203">
        <f t="shared" si="20"/>
        <v>-7.4753999999999996</v>
      </c>
      <c r="I623" s="204" t="str">
        <f t="array" ref="I623">IF(ISBLANK(C623),"",IF(C623=MAX(IF(FarmUnit[1. Identifiant interne d’exploitation agricole*]=A623,FarmUnit[3. Superficie de l’unité agricole (ha)*])),"!","-"))</f>
        <v>!</v>
      </c>
      <c r="J623" s="165" t="str">
        <f ca="1">IFERROR(CONCATENATE(VLOOKUP(A623,GM_Table,12,FALSE)," ",(VLOOKUP(A623,GM_Table,13,FALSE))),"")</f>
        <v/>
      </c>
    </row>
    <row r="624" spans="1:10" ht="15" x14ac:dyDescent="0.2">
      <c r="A624" s="158" t="s">
        <v>2333</v>
      </c>
      <c r="B624" s="158" t="s">
        <v>2333</v>
      </c>
      <c r="C624" s="275">
        <v>4.76</v>
      </c>
      <c r="D624" s="192">
        <v>7.3005000000000004</v>
      </c>
      <c r="E624" s="192">
        <v>-7.4447999999999999</v>
      </c>
      <c r="F624" s="164" t="b">
        <f>IF(ISBLANK(FarmUnit[[#This Row],[1. Identifiant interne d’exploitation agricole*]]),"",IF(ISERROR(MATCH(FarmUnit[[#This Row],[1. Identifiant interne d’exploitation agricole*]],GroupMember[1. Identifiant interne d’exploitation agricole*],0)),FALSE,TRUE))</f>
        <v>1</v>
      </c>
      <c r="G624" s="203">
        <f t="shared" si="19"/>
        <v>7.3005000000000004</v>
      </c>
      <c r="H624" s="203">
        <f t="shared" si="20"/>
        <v>-7.4447999999999999</v>
      </c>
      <c r="I624" s="204" t="str">
        <f t="array" ref="I624">IF(ISBLANK(C624),"",IF(C624=MAX(IF(FarmUnit[1. Identifiant interne d’exploitation agricole*]=A624,FarmUnit[3. Superficie de l’unité agricole (ha)*])),"!","-"))</f>
        <v>!</v>
      </c>
      <c r="J624" s="165" t="str">
        <f ca="1">IFERROR(CONCATENATE(VLOOKUP(A624,GM_Table,12,FALSE)," ",(VLOOKUP(A624,GM_Table,13,FALSE))),"")</f>
        <v/>
      </c>
    </row>
    <row r="625" spans="1:10" ht="15" x14ac:dyDescent="0.2">
      <c r="A625" s="155" t="s">
        <v>2336</v>
      </c>
      <c r="B625" s="155" t="s">
        <v>2336</v>
      </c>
      <c r="C625" s="275">
        <v>3.39</v>
      </c>
      <c r="D625" s="192">
        <v>7.2930780000000004</v>
      </c>
      <c r="E625" s="192">
        <v>-7.4187060000000002</v>
      </c>
      <c r="F625" s="164" t="b">
        <f>IF(ISBLANK(FarmUnit[[#This Row],[1. Identifiant interne d’exploitation agricole*]]),"",IF(ISERROR(MATCH(FarmUnit[[#This Row],[1. Identifiant interne d’exploitation agricole*]],GroupMember[1. Identifiant interne d’exploitation agricole*],0)),FALSE,TRUE))</f>
        <v>1</v>
      </c>
      <c r="G625" s="203">
        <f t="shared" si="19"/>
        <v>7.2930780000000004</v>
      </c>
      <c r="H625" s="203">
        <f t="shared" si="20"/>
        <v>-7.4187060000000002</v>
      </c>
      <c r="I625" s="204" t="str">
        <f t="array" ref="I625">IF(ISBLANK(C625),"",IF(C625=MAX(IF(FarmUnit[1. Identifiant interne d’exploitation agricole*]=A625,FarmUnit[3. Superficie de l’unité agricole (ha)*])),"!","-"))</f>
        <v>!</v>
      </c>
      <c r="J625" s="165" t="str">
        <f ca="1">IFERROR(CONCATENATE(VLOOKUP(A625,GM_Table,12,FALSE)," ",(VLOOKUP(A625,GM_Table,13,FALSE))),"")</f>
        <v/>
      </c>
    </row>
    <row r="626" spans="1:10" ht="15" x14ac:dyDescent="0.2">
      <c r="A626" s="158" t="s">
        <v>2338</v>
      </c>
      <c r="B626" s="158" t="s">
        <v>2338</v>
      </c>
      <c r="C626" s="275">
        <v>3.22</v>
      </c>
      <c r="D626" s="192">
        <v>7.2971000000000004</v>
      </c>
      <c r="E626" s="192">
        <v>-7.4090999999999996</v>
      </c>
      <c r="F626" s="164" t="b">
        <f>IF(ISBLANK(FarmUnit[[#This Row],[1. Identifiant interne d’exploitation agricole*]]),"",IF(ISERROR(MATCH(FarmUnit[[#This Row],[1. Identifiant interne d’exploitation agricole*]],GroupMember[1. Identifiant interne d’exploitation agricole*],0)),FALSE,TRUE))</f>
        <v>1</v>
      </c>
      <c r="G626" s="203">
        <f t="shared" si="19"/>
        <v>7.2971000000000004</v>
      </c>
      <c r="H626" s="203">
        <f t="shared" si="20"/>
        <v>-7.4090999999999996</v>
      </c>
      <c r="I626" s="204" t="str">
        <f t="array" ref="I626">IF(ISBLANK(C626),"",IF(C626=MAX(IF(FarmUnit[1. Identifiant interne d’exploitation agricole*]=A626,FarmUnit[3. Superficie de l’unité agricole (ha)*])),"!","-"))</f>
        <v>!</v>
      </c>
      <c r="J626" s="165" t="str">
        <f ca="1">IFERROR(CONCATENATE(VLOOKUP(A626,GM_Table,12,FALSE)," ",(VLOOKUP(A626,GM_Table,13,FALSE))),"")</f>
        <v/>
      </c>
    </row>
    <row r="627" spans="1:10" ht="15" x14ac:dyDescent="0.2">
      <c r="A627" s="155" t="s">
        <v>2341</v>
      </c>
      <c r="B627" s="155" t="s">
        <v>2341</v>
      </c>
      <c r="C627" s="275">
        <v>5.56</v>
      </c>
      <c r="D627" s="192">
        <v>7.3000999999999996</v>
      </c>
      <c r="E627" s="192">
        <v>-7.4211999999999998</v>
      </c>
      <c r="F627" s="164" t="b">
        <f>IF(ISBLANK(FarmUnit[[#This Row],[1. Identifiant interne d’exploitation agricole*]]),"",IF(ISERROR(MATCH(FarmUnit[[#This Row],[1. Identifiant interne d’exploitation agricole*]],GroupMember[1. Identifiant interne d’exploitation agricole*],0)),FALSE,TRUE))</f>
        <v>1</v>
      </c>
      <c r="G627" s="203">
        <f t="shared" ref="G627:G690" si="21">IF(D627=0,"",D627)</f>
        <v>7.3000999999999996</v>
      </c>
      <c r="H627" s="203">
        <f t="shared" ref="H627:H690" si="22">IF(E627=0,"",E627)</f>
        <v>-7.4211999999999998</v>
      </c>
      <c r="I627" s="204" t="str">
        <f t="array" ref="I627">IF(ISBLANK(C627),"",IF(C627=MAX(IF(FarmUnit[1. Identifiant interne d’exploitation agricole*]=A627,FarmUnit[3. Superficie de l’unité agricole (ha)*])),"!","-"))</f>
        <v>!</v>
      </c>
      <c r="J627" s="165" t="str">
        <f ca="1">IFERROR(CONCATENATE(VLOOKUP(A627,GM_Table,12,FALSE)," ",(VLOOKUP(A627,GM_Table,13,FALSE))),"")</f>
        <v/>
      </c>
    </row>
    <row r="628" spans="1:10" ht="15" x14ac:dyDescent="0.2">
      <c r="A628" s="158" t="s">
        <v>2343</v>
      </c>
      <c r="B628" s="158" t="s">
        <v>2343</v>
      </c>
      <c r="C628" s="275">
        <v>3.3</v>
      </c>
      <c r="D628" s="197">
        <v>7.2976000000000001</v>
      </c>
      <c r="E628" s="197">
        <v>-7.4192</v>
      </c>
      <c r="F628" s="164" t="b">
        <f>IF(ISBLANK(FarmUnit[[#This Row],[1. Identifiant interne d’exploitation agricole*]]),"",IF(ISERROR(MATCH(FarmUnit[[#This Row],[1. Identifiant interne d’exploitation agricole*]],GroupMember[1. Identifiant interne d’exploitation agricole*],0)),FALSE,TRUE))</f>
        <v>1</v>
      </c>
      <c r="G628" s="203">
        <f t="shared" si="21"/>
        <v>7.2976000000000001</v>
      </c>
      <c r="H628" s="203">
        <f t="shared" si="22"/>
        <v>-7.4192</v>
      </c>
      <c r="I628" s="204" t="str">
        <f t="array" ref="I628">IF(ISBLANK(C628),"",IF(C628=MAX(IF(FarmUnit[1. Identifiant interne d’exploitation agricole*]=A628,FarmUnit[3. Superficie de l’unité agricole (ha)*])),"!","-"))</f>
        <v>!</v>
      </c>
      <c r="J628" s="165" t="str">
        <f ca="1">IFERROR(CONCATENATE(VLOOKUP(A628,GM_Table,12,FALSE)," ",(VLOOKUP(A628,GM_Table,13,FALSE))),"")</f>
        <v/>
      </c>
    </row>
    <row r="629" spans="1:10" ht="15" x14ac:dyDescent="0.2">
      <c r="A629" s="155" t="s">
        <v>2344</v>
      </c>
      <c r="B629" s="155" t="s">
        <v>2344</v>
      </c>
      <c r="C629" s="275">
        <v>3.2</v>
      </c>
      <c r="D629" s="192">
        <v>7.2446999999999999</v>
      </c>
      <c r="E629" s="192">
        <v>-7.4854000000000003</v>
      </c>
      <c r="F629" s="164" t="b">
        <f>IF(ISBLANK(FarmUnit[[#This Row],[1. Identifiant interne d’exploitation agricole*]]),"",IF(ISERROR(MATCH(FarmUnit[[#This Row],[1. Identifiant interne d’exploitation agricole*]],GroupMember[1. Identifiant interne d’exploitation agricole*],0)),FALSE,TRUE))</f>
        <v>1</v>
      </c>
      <c r="G629" s="203">
        <f t="shared" si="21"/>
        <v>7.2446999999999999</v>
      </c>
      <c r="H629" s="203">
        <f t="shared" si="22"/>
        <v>-7.4854000000000003</v>
      </c>
      <c r="I629" s="204" t="str">
        <f t="array" ref="I629">IF(ISBLANK(C629),"",IF(C629=MAX(IF(FarmUnit[1. Identifiant interne d’exploitation agricole*]=A629,FarmUnit[3. Superficie de l’unité agricole (ha)*])),"!","-"))</f>
        <v>!</v>
      </c>
      <c r="J629" s="165" t="str">
        <f ca="1">IFERROR(CONCATENATE(VLOOKUP(A629,GM_Table,12,FALSE)," ",(VLOOKUP(A629,GM_Table,13,FALSE))),"")</f>
        <v/>
      </c>
    </row>
    <row r="630" spans="1:10" ht="15" x14ac:dyDescent="0.2">
      <c r="A630" s="158" t="s">
        <v>2347</v>
      </c>
      <c r="B630" s="158" t="s">
        <v>2347</v>
      </c>
      <c r="C630" s="275">
        <v>4.16</v>
      </c>
      <c r="D630" s="192">
        <v>7.2888310000000001</v>
      </c>
      <c r="E630" s="192">
        <v>-7.4092549999999999</v>
      </c>
      <c r="F630" s="164" t="b">
        <f>IF(ISBLANK(FarmUnit[[#This Row],[1. Identifiant interne d’exploitation agricole*]]),"",IF(ISERROR(MATCH(FarmUnit[[#This Row],[1. Identifiant interne d’exploitation agricole*]],GroupMember[1. Identifiant interne d’exploitation agricole*],0)),FALSE,TRUE))</f>
        <v>1</v>
      </c>
      <c r="G630" s="203">
        <f t="shared" si="21"/>
        <v>7.2888310000000001</v>
      </c>
      <c r="H630" s="203">
        <f t="shared" si="22"/>
        <v>-7.4092549999999999</v>
      </c>
      <c r="I630" s="204" t="str">
        <f t="array" ref="I630">IF(ISBLANK(C630),"",IF(C630=MAX(IF(FarmUnit[1. Identifiant interne d’exploitation agricole*]=A630,FarmUnit[3. Superficie de l’unité agricole (ha)*])),"!","-"))</f>
        <v>!</v>
      </c>
      <c r="J630" s="165" t="str">
        <f ca="1">IFERROR(CONCATENATE(VLOOKUP(A630,GM_Table,12,FALSE)," ",(VLOOKUP(A630,GM_Table,13,FALSE))),"")</f>
        <v/>
      </c>
    </row>
    <row r="631" spans="1:10" ht="15" x14ac:dyDescent="0.2">
      <c r="A631" s="155" t="s">
        <v>2349</v>
      </c>
      <c r="B631" s="155" t="s">
        <v>2349</v>
      </c>
      <c r="C631" s="275">
        <v>3.54</v>
      </c>
      <c r="D631" s="192">
        <v>7.2979000000000003</v>
      </c>
      <c r="E631" s="192">
        <v>-7.4158999999999997</v>
      </c>
      <c r="F631" s="164" t="b">
        <f>IF(ISBLANK(FarmUnit[[#This Row],[1. Identifiant interne d’exploitation agricole*]]),"",IF(ISERROR(MATCH(FarmUnit[[#This Row],[1. Identifiant interne d’exploitation agricole*]],GroupMember[1. Identifiant interne d’exploitation agricole*],0)),FALSE,TRUE))</f>
        <v>1</v>
      </c>
      <c r="G631" s="203">
        <f t="shared" si="21"/>
        <v>7.2979000000000003</v>
      </c>
      <c r="H631" s="203">
        <f t="shared" si="22"/>
        <v>-7.4158999999999997</v>
      </c>
      <c r="I631" s="204" t="str">
        <f t="array" ref="I631">IF(ISBLANK(C631),"",IF(C631=MAX(IF(FarmUnit[1. Identifiant interne d’exploitation agricole*]=A631,FarmUnit[3. Superficie de l’unité agricole (ha)*])),"!","-"))</f>
        <v>!</v>
      </c>
      <c r="J631" s="165" t="str">
        <f ca="1">IFERROR(CONCATENATE(VLOOKUP(A631,GM_Table,12,FALSE)," ",(VLOOKUP(A631,GM_Table,13,FALSE))),"")</f>
        <v/>
      </c>
    </row>
    <row r="632" spans="1:10" ht="15" x14ac:dyDescent="0.2">
      <c r="A632" s="158" t="s">
        <v>2352</v>
      </c>
      <c r="B632" s="158" t="s">
        <v>2352</v>
      </c>
      <c r="C632" s="275">
        <v>4.05</v>
      </c>
      <c r="D632" s="192">
        <v>7.3022999999999998</v>
      </c>
      <c r="E632" s="192">
        <v>-7.4447999999999999</v>
      </c>
      <c r="F632" s="164" t="b">
        <f>IF(ISBLANK(FarmUnit[[#This Row],[1. Identifiant interne d’exploitation agricole*]]),"",IF(ISERROR(MATCH(FarmUnit[[#This Row],[1. Identifiant interne d’exploitation agricole*]],GroupMember[1. Identifiant interne d’exploitation agricole*],0)),FALSE,TRUE))</f>
        <v>1</v>
      </c>
      <c r="G632" s="203">
        <f t="shared" si="21"/>
        <v>7.3022999999999998</v>
      </c>
      <c r="H632" s="203">
        <f t="shared" si="22"/>
        <v>-7.4447999999999999</v>
      </c>
      <c r="I632" s="204" t="str">
        <f t="array" ref="I632">IF(ISBLANK(C632),"",IF(C632=MAX(IF(FarmUnit[1. Identifiant interne d’exploitation agricole*]=A632,FarmUnit[3. Superficie de l’unité agricole (ha)*])),"!","-"))</f>
        <v>!</v>
      </c>
      <c r="J632" s="165" t="str">
        <f ca="1">IFERROR(CONCATENATE(VLOOKUP(A632,GM_Table,12,FALSE)," ",(VLOOKUP(A632,GM_Table,13,FALSE))),"")</f>
        <v/>
      </c>
    </row>
    <row r="633" spans="1:10" ht="15" x14ac:dyDescent="0.2">
      <c r="A633" s="155" t="s">
        <v>2355</v>
      </c>
      <c r="B633" s="155" t="s">
        <v>2355</v>
      </c>
      <c r="C633" s="275">
        <v>3.53</v>
      </c>
      <c r="D633" s="192">
        <v>7.3013000000000003</v>
      </c>
      <c r="E633" s="192">
        <v>-7.4451000000000001</v>
      </c>
      <c r="F633" s="164" t="b">
        <f>IF(ISBLANK(FarmUnit[[#This Row],[1. Identifiant interne d’exploitation agricole*]]),"",IF(ISERROR(MATCH(FarmUnit[[#This Row],[1. Identifiant interne d’exploitation agricole*]],GroupMember[1. Identifiant interne d’exploitation agricole*],0)),FALSE,TRUE))</f>
        <v>1</v>
      </c>
      <c r="G633" s="203">
        <f t="shared" si="21"/>
        <v>7.3013000000000003</v>
      </c>
      <c r="H633" s="203">
        <f t="shared" si="22"/>
        <v>-7.4451000000000001</v>
      </c>
      <c r="I633" s="204" t="str">
        <f t="array" ref="I633">IF(ISBLANK(C633),"",IF(C633=MAX(IF(FarmUnit[1. Identifiant interne d’exploitation agricole*]=A633,FarmUnit[3. Superficie de l’unité agricole (ha)*])),"!","-"))</f>
        <v>!</v>
      </c>
      <c r="J633" s="165" t="str">
        <f ca="1">IFERROR(CONCATENATE(VLOOKUP(A633,GM_Table,12,FALSE)," ",(VLOOKUP(A633,GM_Table,13,FALSE))),"")</f>
        <v/>
      </c>
    </row>
    <row r="634" spans="1:10" ht="15" x14ac:dyDescent="0.2">
      <c r="A634" s="158" t="s">
        <v>2358</v>
      </c>
      <c r="B634" s="158" t="s">
        <v>2358</v>
      </c>
      <c r="C634" s="275">
        <v>4</v>
      </c>
      <c r="D634" s="192">
        <v>7.2621000000000002</v>
      </c>
      <c r="E634" s="192">
        <v>-7.4291</v>
      </c>
      <c r="F634" s="164" t="b">
        <f>IF(ISBLANK(FarmUnit[[#This Row],[1. Identifiant interne d’exploitation agricole*]]),"",IF(ISERROR(MATCH(FarmUnit[[#This Row],[1. Identifiant interne d’exploitation agricole*]],GroupMember[1. Identifiant interne d’exploitation agricole*],0)),FALSE,TRUE))</f>
        <v>1</v>
      </c>
      <c r="G634" s="203">
        <f t="shared" si="21"/>
        <v>7.2621000000000002</v>
      </c>
      <c r="H634" s="203">
        <f t="shared" si="22"/>
        <v>-7.4291</v>
      </c>
      <c r="I634" s="204" t="str">
        <f t="array" ref="I634">IF(ISBLANK(C634),"",IF(C634=MAX(IF(FarmUnit[1. Identifiant interne d’exploitation agricole*]=A634,FarmUnit[3. Superficie de l’unité agricole (ha)*])),"!","-"))</f>
        <v>!</v>
      </c>
      <c r="J634" s="165" t="str">
        <f ca="1">IFERROR(CONCATENATE(VLOOKUP(A634,GM_Table,12,FALSE)," ",(VLOOKUP(A634,GM_Table,13,FALSE))),"")</f>
        <v/>
      </c>
    </row>
    <row r="635" spans="1:10" ht="15" x14ac:dyDescent="0.2">
      <c r="A635" s="155" t="s">
        <v>2360</v>
      </c>
      <c r="B635" s="155" t="s">
        <v>2360</v>
      </c>
      <c r="C635" s="275">
        <v>5.47</v>
      </c>
      <c r="D635" s="192">
        <v>7.2990769999999996</v>
      </c>
      <c r="E635" s="192">
        <v>-7.4173669999999996</v>
      </c>
      <c r="F635" s="164" t="b">
        <f>IF(ISBLANK(FarmUnit[[#This Row],[1. Identifiant interne d’exploitation agricole*]]),"",IF(ISERROR(MATCH(FarmUnit[[#This Row],[1. Identifiant interne d’exploitation agricole*]],GroupMember[1. Identifiant interne d’exploitation agricole*],0)),FALSE,TRUE))</f>
        <v>1</v>
      </c>
      <c r="G635" s="203">
        <f t="shared" si="21"/>
        <v>7.2990769999999996</v>
      </c>
      <c r="H635" s="203">
        <f t="shared" si="22"/>
        <v>-7.4173669999999996</v>
      </c>
      <c r="I635" s="204" t="str">
        <f t="array" ref="I635">IF(ISBLANK(C635),"",IF(C635=MAX(IF(FarmUnit[1. Identifiant interne d’exploitation agricole*]=A635,FarmUnit[3. Superficie de l’unité agricole (ha)*])),"!","-"))</f>
        <v>!</v>
      </c>
      <c r="J635" s="165" t="str">
        <f ca="1">IFERROR(CONCATENATE(VLOOKUP(A635,GM_Table,12,FALSE)," ",(VLOOKUP(A635,GM_Table,13,FALSE))),"")</f>
        <v/>
      </c>
    </row>
    <row r="636" spans="1:10" ht="15" x14ac:dyDescent="0.2">
      <c r="A636" s="158" t="s">
        <v>2363</v>
      </c>
      <c r="B636" s="158" t="s">
        <v>2363</v>
      </c>
      <c r="C636" s="275">
        <v>3.53</v>
      </c>
      <c r="D636" s="192">
        <v>7.2405999999999997</v>
      </c>
      <c r="E636" s="192">
        <v>-7.1783999999999999</v>
      </c>
      <c r="F636" s="164" t="b">
        <f>IF(ISBLANK(FarmUnit[[#This Row],[1. Identifiant interne d’exploitation agricole*]]),"",IF(ISERROR(MATCH(FarmUnit[[#This Row],[1. Identifiant interne d’exploitation agricole*]],GroupMember[1. Identifiant interne d’exploitation agricole*],0)),FALSE,TRUE))</f>
        <v>1</v>
      </c>
      <c r="G636" s="203">
        <f t="shared" si="21"/>
        <v>7.2405999999999997</v>
      </c>
      <c r="H636" s="203">
        <f t="shared" si="22"/>
        <v>-7.1783999999999999</v>
      </c>
      <c r="I636" s="204" t="str">
        <f t="array" ref="I636">IF(ISBLANK(C636),"",IF(C636=MAX(IF(FarmUnit[1. Identifiant interne d’exploitation agricole*]=A636,FarmUnit[3. Superficie de l’unité agricole (ha)*])),"!","-"))</f>
        <v>!</v>
      </c>
      <c r="J636" s="165" t="str">
        <f ca="1">IFERROR(CONCATENATE(VLOOKUP(A636,GM_Table,12,FALSE)," ",(VLOOKUP(A636,GM_Table,13,FALSE))),"")</f>
        <v/>
      </c>
    </row>
    <row r="637" spans="1:10" ht="15" x14ac:dyDescent="0.2">
      <c r="A637" s="155" t="s">
        <v>2365</v>
      </c>
      <c r="B637" s="155" t="s">
        <v>2365</v>
      </c>
      <c r="C637" s="275">
        <v>3.35</v>
      </c>
      <c r="D637" s="192">
        <v>7.2373000000000003</v>
      </c>
      <c r="E637" s="192">
        <v>-7.1684000000000001</v>
      </c>
      <c r="F637" s="164" t="b">
        <f>IF(ISBLANK(FarmUnit[[#This Row],[1. Identifiant interne d’exploitation agricole*]]),"",IF(ISERROR(MATCH(FarmUnit[[#This Row],[1. Identifiant interne d’exploitation agricole*]],GroupMember[1. Identifiant interne d’exploitation agricole*],0)),FALSE,TRUE))</f>
        <v>1</v>
      </c>
      <c r="G637" s="203">
        <f t="shared" si="21"/>
        <v>7.2373000000000003</v>
      </c>
      <c r="H637" s="203">
        <f t="shared" si="22"/>
        <v>-7.1684000000000001</v>
      </c>
      <c r="I637" s="204" t="str">
        <f t="array" ref="I637">IF(ISBLANK(C637),"",IF(C637=MAX(IF(FarmUnit[1. Identifiant interne d’exploitation agricole*]=A637,FarmUnit[3. Superficie de l’unité agricole (ha)*])),"!","-"))</f>
        <v>!</v>
      </c>
      <c r="J637" s="165" t="str">
        <f ca="1">IFERROR(CONCATENATE(VLOOKUP(A637,GM_Table,12,FALSE)," ",(VLOOKUP(A637,GM_Table,13,FALSE))),"")</f>
        <v/>
      </c>
    </row>
    <row r="638" spans="1:10" ht="15" x14ac:dyDescent="0.2">
      <c r="A638" s="158" t="s">
        <v>2367</v>
      </c>
      <c r="B638" s="158" t="s">
        <v>2367</v>
      </c>
      <c r="C638" s="275">
        <v>3.91</v>
      </c>
      <c r="D638" s="192">
        <v>7.2414149999999999</v>
      </c>
      <c r="E638" s="192">
        <v>-7.1790580000000004</v>
      </c>
      <c r="F638" s="164" t="b">
        <f>IF(ISBLANK(FarmUnit[[#This Row],[1. Identifiant interne d’exploitation agricole*]]),"",IF(ISERROR(MATCH(FarmUnit[[#This Row],[1. Identifiant interne d’exploitation agricole*]],GroupMember[1. Identifiant interne d’exploitation agricole*],0)),FALSE,TRUE))</f>
        <v>1</v>
      </c>
      <c r="G638" s="203">
        <f t="shared" si="21"/>
        <v>7.2414149999999999</v>
      </c>
      <c r="H638" s="203">
        <f t="shared" si="22"/>
        <v>-7.1790580000000004</v>
      </c>
      <c r="I638" s="204" t="str">
        <f t="array" ref="I638">IF(ISBLANK(C638),"",IF(C638=MAX(IF(FarmUnit[1. Identifiant interne d’exploitation agricole*]=A638,FarmUnit[3. Superficie de l’unité agricole (ha)*])),"!","-"))</f>
        <v>!</v>
      </c>
      <c r="J638" s="165" t="str">
        <f ca="1">IFERROR(CONCATENATE(VLOOKUP(A638,GM_Table,12,FALSE)," ",(VLOOKUP(A638,GM_Table,13,FALSE))),"")</f>
        <v/>
      </c>
    </row>
    <row r="639" spans="1:10" ht="15" x14ac:dyDescent="0.2">
      <c r="A639" s="155" t="s">
        <v>2370</v>
      </c>
      <c r="B639" s="155" t="s">
        <v>2370</v>
      </c>
      <c r="C639" s="275">
        <v>4.51</v>
      </c>
      <c r="D639" s="192">
        <v>7.2141000000000002</v>
      </c>
      <c r="E639" s="192">
        <v>-7.1460710000000001</v>
      </c>
      <c r="F639" s="164" t="b">
        <f>IF(ISBLANK(FarmUnit[[#This Row],[1. Identifiant interne d’exploitation agricole*]]),"",IF(ISERROR(MATCH(FarmUnit[[#This Row],[1. Identifiant interne d’exploitation agricole*]],GroupMember[1. Identifiant interne d’exploitation agricole*],0)),FALSE,TRUE))</f>
        <v>1</v>
      </c>
      <c r="G639" s="203">
        <f t="shared" si="21"/>
        <v>7.2141000000000002</v>
      </c>
      <c r="H639" s="203">
        <f t="shared" si="22"/>
        <v>-7.1460710000000001</v>
      </c>
      <c r="I639" s="204" t="str">
        <f t="array" ref="I639">IF(ISBLANK(C639),"",IF(C639=MAX(IF(FarmUnit[1. Identifiant interne d’exploitation agricole*]=A639,FarmUnit[3. Superficie de l’unité agricole (ha)*])),"!","-"))</f>
        <v>!</v>
      </c>
      <c r="J639" s="165" t="str">
        <f ca="1">IFERROR(CONCATENATE(VLOOKUP(A639,GM_Table,12,FALSE)," ",(VLOOKUP(A639,GM_Table,13,FALSE))),"")</f>
        <v/>
      </c>
    </row>
    <row r="640" spans="1:10" ht="15" x14ac:dyDescent="0.2">
      <c r="A640" s="155" t="s">
        <v>2372</v>
      </c>
      <c r="B640" s="155" t="s">
        <v>2372</v>
      </c>
      <c r="C640" s="275">
        <v>3.85</v>
      </c>
      <c r="D640" s="192">
        <v>7.2228000000000003</v>
      </c>
      <c r="E640" s="192">
        <v>-7.1477000000000004</v>
      </c>
      <c r="F640" s="164" t="b">
        <f>IF(ISBLANK(FarmUnit[[#This Row],[1. Identifiant interne d’exploitation agricole*]]),"",IF(ISERROR(MATCH(FarmUnit[[#This Row],[1. Identifiant interne d’exploitation agricole*]],GroupMember[1. Identifiant interne d’exploitation agricole*],0)),FALSE,TRUE))</f>
        <v>1</v>
      </c>
      <c r="G640" s="203">
        <f t="shared" si="21"/>
        <v>7.2228000000000003</v>
      </c>
      <c r="H640" s="203">
        <f t="shared" si="22"/>
        <v>-7.1477000000000004</v>
      </c>
      <c r="I640" s="204" t="str">
        <f t="array" ref="I640">IF(ISBLANK(C640),"",IF(C640=MAX(IF(FarmUnit[1. Identifiant interne d’exploitation agricole*]=A640,FarmUnit[3. Superficie de l’unité agricole (ha)*])),"!","-"))</f>
        <v>!</v>
      </c>
      <c r="J640" s="165" t="str">
        <f ca="1">IFERROR(CONCATENATE(VLOOKUP(A640,GM_Table,12,FALSE)," ",(VLOOKUP(A640,GM_Table,13,FALSE))),"")</f>
        <v/>
      </c>
    </row>
    <row r="641" spans="1:10" ht="15" x14ac:dyDescent="0.2">
      <c r="A641" s="155" t="s">
        <v>2375</v>
      </c>
      <c r="B641" s="155" t="s">
        <v>2375</v>
      </c>
      <c r="C641" s="275">
        <v>3.57</v>
      </c>
      <c r="D641" s="192">
        <v>7.1832000000000003</v>
      </c>
      <c r="E641" s="192">
        <v>-7.1275000000000004</v>
      </c>
      <c r="F641" s="164" t="b">
        <f>IF(ISBLANK(FarmUnit[[#This Row],[1. Identifiant interne d’exploitation agricole*]]),"",IF(ISERROR(MATCH(FarmUnit[[#This Row],[1. Identifiant interne d’exploitation agricole*]],GroupMember[1. Identifiant interne d’exploitation agricole*],0)),FALSE,TRUE))</f>
        <v>1</v>
      </c>
      <c r="G641" s="203">
        <f t="shared" si="21"/>
        <v>7.1832000000000003</v>
      </c>
      <c r="H641" s="203">
        <f t="shared" si="22"/>
        <v>-7.1275000000000004</v>
      </c>
      <c r="I641" s="204" t="str">
        <f t="array" ref="I641">IF(ISBLANK(C641),"",IF(C641=MAX(IF(FarmUnit[1. Identifiant interne d’exploitation agricole*]=A641,FarmUnit[3. Superficie de l’unité agricole (ha)*])),"!","-"))</f>
        <v>!</v>
      </c>
      <c r="J641" s="165" t="str">
        <f ca="1">IFERROR(CONCATENATE(VLOOKUP(A641,GM_Table,12,FALSE)," ",(VLOOKUP(A641,GM_Table,13,FALSE))),"")</f>
        <v/>
      </c>
    </row>
    <row r="642" spans="1:10" ht="15" x14ac:dyDescent="0.2">
      <c r="A642" s="155" t="s">
        <v>2378</v>
      </c>
      <c r="B642" s="155" t="s">
        <v>2378</v>
      </c>
      <c r="C642" s="275">
        <v>2.75</v>
      </c>
      <c r="D642" s="192">
        <v>7.2206380000000001</v>
      </c>
      <c r="E642" s="192">
        <v>-7.1505939999999999</v>
      </c>
      <c r="F642" s="164" t="b">
        <f>IF(ISBLANK(FarmUnit[[#This Row],[1. Identifiant interne d’exploitation agricole*]]),"",IF(ISERROR(MATCH(FarmUnit[[#This Row],[1. Identifiant interne d’exploitation agricole*]],GroupMember[1. Identifiant interne d’exploitation agricole*],0)),FALSE,TRUE))</f>
        <v>1</v>
      </c>
      <c r="G642" s="203">
        <f t="shared" si="21"/>
        <v>7.2206380000000001</v>
      </c>
      <c r="H642" s="203">
        <f t="shared" si="22"/>
        <v>-7.1505939999999999</v>
      </c>
      <c r="I642" s="204" t="str">
        <f t="array" ref="I642">IF(ISBLANK(C642),"",IF(C642=MAX(IF(FarmUnit[1. Identifiant interne d’exploitation agricole*]=A642,FarmUnit[3. Superficie de l’unité agricole (ha)*])),"!","-"))</f>
        <v>!</v>
      </c>
      <c r="J642" s="165" t="str">
        <f ca="1">IFERROR(CONCATENATE(VLOOKUP(A642,GM_Table,12,FALSE)," ",(VLOOKUP(A642,GM_Table,13,FALSE))),"")</f>
        <v/>
      </c>
    </row>
    <row r="643" spans="1:10" ht="15" x14ac:dyDescent="0.2">
      <c r="A643" s="155" t="s">
        <v>2379</v>
      </c>
      <c r="B643" s="155" t="s">
        <v>2379</v>
      </c>
      <c r="C643" s="275">
        <v>3.81</v>
      </c>
      <c r="D643" s="192">
        <v>7.2161</v>
      </c>
      <c r="E643" s="192">
        <v>-7.1516000000000002</v>
      </c>
      <c r="F643" s="164" t="b">
        <f>IF(ISBLANK(FarmUnit[[#This Row],[1. Identifiant interne d’exploitation agricole*]]),"",IF(ISERROR(MATCH(FarmUnit[[#This Row],[1. Identifiant interne d’exploitation agricole*]],GroupMember[1. Identifiant interne d’exploitation agricole*],0)),FALSE,TRUE))</f>
        <v>1</v>
      </c>
      <c r="G643" s="203">
        <f t="shared" si="21"/>
        <v>7.2161</v>
      </c>
      <c r="H643" s="203">
        <f t="shared" si="22"/>
        <v>-7.1516000000000002</v>
      </c>
      <c r="I643" s="204" t="str">
        <f t="array" ref="I643">IF(ISBLANK(C643),"",IF(C643=MAX(IF(FarmUnit[1. Identifiant interne d’exploitation agricole*]=A643,FarmUnit[3. Superficie de l’unité agricole (ha)*])),"!","-"))</f>
        <v>!</v>
      </c>
      <c r="J643" s="165" t="str">
        <f ca="1">IFERROR(CONCATENATE(VLOOKUP(A643,GM_Table,12,FALSE)," ",(VLOOKUP(A643,GM_Table,13,FALSE))),"")</f>
        <v/>
      </c>
    </row>
    <row r="644" spans="1:10" ht="15" x14ac:dyDescent="0.2">
      <c r="A644" s="155" t="s">
        <v>2381</v>
      </c>
      <c r="B644" s="155" t="s">
        <v>2381</v>
      </c>
      <c r="C644" s="275">
        <v>3.5</v>
      </c>
      <c r="D644" s="192">
        <v>7.2178000000000004</v>
      </c>
      <c r="E644" s="192">
        <v>-7.1460999999999997</v>
      </c>
      <c r="F644" s="164" t="b">
        <f>IF(ISBLANK(FarmUnit[[#This Row],[1. Identifiant interne d’exploitation agricole*]]),"",IF(ISERROR(MATCH(FarmUnit[[#This Row],[1. Identifiant interne d’exploitation agricole*]],GroupMember[1. Identifiant interne d’exploitation agricole*],0)),FALSE,TRUE))</f>
        <v>1</v>
      </c>
      <c r="G644" s="203">
        <f t="shared" si="21"/>
        <v>7.2178000000000004</v>
      </c>
      <c r="H644" s="203">
        <f t="shared" si="22"/>
        <v>-7.1460999999999997</v>
      </c>
      <c r="I644" s="204" t="str">
        <f t="array" ref="I644">IF(ISBLANK(C644),"",IF(C644=MAX(IF(FarmUnit[1. Identifiant interne d’exploitation agricole*]=A644,FarmUnit[3. Superficie de l’unité agricole (ha)*])),"!","-"))</f>
        <v>!</v>
      </c>
      <c r="J644" s="165" t="str">
        <f ca="1">IFERROR(CONCATENATE(VLOOKUP(A644,GM_Table,12,FALSE)," ",(VLOOKUP(A644,GM_Table,13,FALSE))),"")</f>
        <v/>
      </c>
    </row>
    <row r="645" spans="1:10" ht="15" x14ac:dyDescent="0.2">
      <c r="A645" s="155" t="s">
        <v>2383</v>
      </c>
      <c r="B645" s="155" t="s">
        <v>2383</v>
      </c>
      <c r="C645" s="275">
        <v>5.31</v>
      </c>
      <c r="D645" s="192">
        <v>7.2328000000000001</v>
      </c>
      <c r="E645" s="192">
        <v>-7.1738</v>
      </c>
      <c r="F645" s="164" t="b">
        <f>IF(ISBLANK(FarmUnit[[#This Row],[1. Identifiant interne d’exploitation agricole*]]),"",IF(ISERROR(MATCH(FarmUnit[[#This Row],[1. Identifiant interne d’exploitation agricole*]],GroupMember[1. Identifiant interne d’exploitation agricole*],0)),FALSE,TRUE))</f>
        <v>1</v>
      </c>
      <c r="G645" s="203">
        <f t="shared" si="21"/>
        <v>7.2328000000000001</v>
      </c>
      <c r="H645" s="203">
        <f t="shared" si="22"/>
        <v>-7.1738</v>
      </c>
      <c r="I645" s="204" t="str">
        <f t="array" ref="I645">IF(ISBLANK(C645),"",IF(C645=MAX(IF(FarmUnit[1. Identifiant interne d’exploitation agricole*]=A645,FarmUnit[3. Superficie de l’unité agricole (ha)*])),"!","-"))</f>
        <v>!</v>
      </c>
      <c r="J645" s="165" t="str">
        <f ca="1">IFERROR(CONCATENATE(VLOOKUP(A645,GM_Table,12,FALSE)," ",(VLOOKUP(A645,GM_Table,13,FALSE))),"")</f>
        <v/>
      </c>
    </row>
    <row r="646" spans="1:10" ht="15" x14ac:dyDescent="0.2">
      <c r="A646" s="155" t="s">
        <v>2385</v>
      </c>
      <c r="B646" s="155" t="s">
        <v>2385</v>
      </c>
      <c r="C646" s="275">
        <v>3.21</v>
      </c>
      <c r="D646" s="192">
        <v>7.2343000000000002</v>
      </c>
      <c r="E646" s="192">
        <v>-7.1692</v>
      </c>
      <c r="F646" s="164" t="b">
        <f>IF(ISBLANK(FarmUnit[[#This Row],[1. Identifiant interne d’exploitation agricole*]]),"",IF(ISERROR(MATCH(FarmUnit[[#This Row],[1. Identifiant interne d’exploitation agricole*]],GroupMember[1. Identifiant interne d’exploitation agricole*],0)),FALSE,TRUE))</f>
        <v>1</v>
      </c>
      <c r="G646" s="203">
        <f t="shared" si="21"/>
        <v>7.2343000000000002</v>
      </c>
      <c r="H646" s="203">
        <f t="shared" si="22"/>
        <v>-7.1692</v>
      </c>
      <c r="I646" s="204" t="str">
        <f t="array" ref="I646">IF(ISBLANK(C646),"",IF(C646=MAX(IF(FarmUnit[1. Identifiant interne d’exploitation agricole*]=A646,FarmUnit[3. Superficie de l’unité agricole (ha)*])),"!","-"))</f>
        <v>!</v>
      </c>
      <c r="J646" s="165" t="str">
        <f ca="1">IFERROR(CONCATENATE(VLOOKUP(A646,GM_Table,12,FALSE)," ",(VLOOKUP(A646,GM_Table,13,FALSE))),"")</f>
        <v/>
      </c>
    </row>
    <row r="647" spans="1:10" ht="15" x14ac:dyDescent="0.2">
      <c r="A647" s="155" t="s">
        <v>2387</v>
      </c>
      <c r="B647" s="155" t="s">
        <v>2387</v>
      </c>
      <c r="C647" s="275">
        <v>5</v>
      </c>
      <c r="D647" s="192">
        <v>7.2457000000000003</v>
      </c>
      <c r="E647" s="192">
        <v>-7.1753999999999998</v>
      </c>
      <c r="F647" s="164" t="b">
        <f>IF(ISBLANK(FarmUnit[[#This Row],[1. Identifiant interne d’exploitation agricole*]]),"",IF(ISERROR(MATCH(FarmUnit[[#This Row],[1. Identifiant interne d’exploitation agricole*]],GroupMember[1. Identifiant interne d’exploitation agricole*],0)),FALSE,TRUE))</f>
        <v>1</v>
      </c>
      <c r="G647" s="203">
        <f t="shared" si="21"/>
        <v>7.2457000000000003</v>
      </c>
      <c r="H647" s="203">
        <f t="shared" si="22"/>
        <v>-7.1753999999999998</v>
      </c>
      <c r="I647" s="204" t="str">
        <f t="array" ref="I647">IF(ISBLANK(C647),"",IF(C647=MAX(IF(FarmUnit[1. Identifiant interne d’exploitation agricole*]=A647,FarmUnit[3. Superficie de l’unité agricole (ha)*])),"!","-"))</f>
        <v>!</v>
      </c>
      <c r="J647" s="165" t="str">
        <f ca="1">IFERROR(CONCATENATE(VLOOKUP(A647,GM_Table,12,FALSE)," ",(VLOOKUP(A647,GM_Table,13,FALSE))),"")</f>
        <v/>
      </c>
    </row>
    <row r="648" spans="1:10" ht="15" x14ac:dyDescent="0.2">
      <c r="A648" s="155" t="s">
        <v>2389</v>
      </c>
      <c r="B648" s="155" t="s">
        <v>2389</v>
      </c>
      <c r="C648" s="275">
        <v>3.87</v>
      </c>
      <c r="D648" s="192">
        <v>7.2321999999999997</v>
      </c>
      <c r="E648" s="192">
        <v>-7.1798999999999999</v>
      </c>
      <c r="F648" s="164" t="b">
        <f>IF(ISBLANK(FarmUnit[[#This Row],[1. Identifiant interne d’exploitation agricole*]]),"",IF(ISERROR(MATCH(FarmUnit[[#This Row],[1. Identifiant interne d’exploitation agricole*]],GroupMember[1. Identifiant interne d’exploitation agricole*],0)),FALSE,TRUE))</f>
        <v>1</v>
      </c>
      <c r="G648" s="203">
        <f t="shared" si="21"/>
        <v>7.2321999999999997</v>
      </c>
      <c r="H648" s="203">
        <f t="shared" si="22"/>
        <v>-7.1798999999999999</v>
      </c>
      <c r="I648" s="204" t="str">
        <f t="array" ref="I648">IF(ISBLANK(C648),"",IF(C648=MAX(IF(FarmUnit[1. Identifiant interne d’exploitation agricole*]=A648,FarmUnit[3. Superficie de l’unité agricole (ha)*])),"!","-"))</f>
        <v>!</v>
      </c>
      <c r="J648" s="165" t="str">
        <f ca="1">IFERROR(CONCATENATE(VLOOKUP(A648,GM_Table,12,FALSE)," ",(VLOOKUP(A648,GM_Table,13,FALSE))),"")</f>
        <v/>
      </c>
    </row>
    <row r="649" spans="1:10" ht="15" x14ac:dyDescent="0.2">
      <c r="A649" s="155" t="s">
        <v>2391</v>
      </c>
      <c r="B649" s="155" t="s">
        <v>2391</v>
      </c>
      <c r="C649" s="275">
        <v>4</v>
      </c>
      <c r="D649" s="192">
        <v>7.2262000000000004</v>
      </c>
      <c r="E649" s="192">
        <v>-7.1784999999999997</v>
      </c>
      <c r="F649" s="164" t="b">
        <f>IF(ISBLANK(FarmUnit[[#This Row],[1. Identifiant interne d’exploitation agricole*]]),"",IF(ISERROR(MATCH(FarmUnit[[#This Row],[1. Identifiant interne d’exploitation agricole*]],GroupMember[1. Identifiant interne d’exploitation agricole*],0)),FALSE,TRUE))</f>
        <v>1</v>
      </c>
      <c r="G649" s="203">
        <f t="shared" si="21"/>
        <v>7.2262000000000004</v>
      </c>
      <c r="H649" s="203">
        <f t="shared" si="22"/>
        <v>-7.1784999999999997</v>
      </c>
      <c r="I649" s="204" t="str">
        <f t="array" ref="I649">IF(ISBLANK(C649),"",IF(C649=MAX(IF(FarmUnit[1. Identifiant interne d’exploitation agricole*]=A649,FarmUnit[3. Superficie de l’unité agricole (ha)*])),"!","-"))</f>
        <v>!</v>
      </c>
      <c r="J649" s="165" t="str">
        <f ca="1">IFERROR(CONCATENATE(VLOOKUP(A649,GM_Table,12,FALSE)," ",(VLOOKUP(A649,GM_Table,13,FALSE))),"")</f>
        <v/>
      </c>
    </row>
    <row r="650" spans="1:10" ht="15" x14ac:dyDescent="0.2">
      <c r="A650" s="155" t="s">
        <v>2393</v>
      </c>
      <c r="B650" s="155" t="s">
        <v>2393</v>
      </c>
      <c r="C650" s="275">
        <v>4.13</v>
      </c>
      <c r="D650" s="192">
        <v>7.2835000000000001</v>
      </c>
      <c r="E650" s="192">
        <v>-7.1946000000000003</v>
      </c>
      <c r="F650" s="164" t="b">
        <f>IF(ISBLANK(FarmUnit[[#This Row],[1. Identifiant interne d’exploitation agricole*]]),"",IF(ISERROR(MATCH(FarmUnit[[#This Row],[1. Identifiant interne d’exploitation agricole*]],GroupMember[1. Identifiant interne d’exploitation agricole*],0)),FALSE,TRUE))</f>
        <v>1</v>
      </c>
      <c r="G650" s="203">
        <f t="shared" si="21"/>
        <v>7.2835000000000001</v>
      </c>
      <c r="H650" s="203">
        <f t="shared" si="22"/>
        <v>-7.1946000000000003</v>
      </c>
      <c r="I650" s="204" t="str">
        <f t="array" ref="I650">IF(ISBLANK(C650),"",IF(C650=MAX(IF(FarmUnit[1. Identifiant interne d’exploitation agricole*]=A650,FarmUnit[3. Superficie de l’unité agricole (ha)*])),"!","-"))</f>
        <v>!</v>
      </c>
      <c r="J650" s="165" t="str">
        <f ca="1">IFERROR(CONCATENATE(VLOOKUP(A650,GM_Table,12,FALSE)," ",(VLOOKUP(A650,GM_Table,13,FALSE))),"")</f>
        <v/>
      </c>
    </row>
    <row r="651" spans="1:10" ht="15" x14ac:dyDescent="0.2">
      <c r="A651" s="155" t="s">
        <v>2396</v>
      </c>
      <c r="B651" s="155" t="s">
        <v>2396</v>
      </c>
      <c r="C651" s="275">
        <v>2.72</v>
      </c>
      <c r="D651" s="192">
        <v>7.2577999999999996</v>
      </c>
      <c r="E651" s="192">
        <v>-7.1978999999999997</v>
      </c>
      <c r="F651" s="164" t="b">
        <f>IF(ISBLANK(FarmUnit[[#This Row],[1. Identifiant interne d’exploitation agricole*]]),"",IF(ISERROR(MATCH(FarmUnit[[#This Row],[1. Identifiant interne d’exploitation agricole*]],GroupMember[1. Identifiant interne d’exploitation agricole*],0)),FALSE,TRUE))</f>
        <v>1</v>
      </c>
      <c r="G651" s="203">
        <f t="shared" si="21"/>
        <v>7.2577999999999996</v>
      </c>
      <c r="H651" s="203">
        <f t="shared" si="22"/>
        <v>-7.1978999999999997</v>
      </c>
      <c r="I651" s="204" t="str">
        <f t="array" ref="I651">IF(ISBLANK(C651),"",IF(C651=MAX(IF(FarmUnit[1. Identifiant interne d’exploitation agricole*]=A651,FarmUnit[3. Superficie de l’unité agricole (ha)*])),"!","-"))</f>
        <v>!</v>
      </c>
      <c r="J651" s="165" t="str">
        <f ca="1">IFERROR(CONCATENATE(VLOOKUP(A651,GM_Table,12,FALSE)," ",(VLOOKUP(A651,GM_Table,13,FALSE))),"")</f>
        <v/>
      </c>
    </row>
    <row r="652" spans="1:10" ht="15" x14ac:dyDescent="0.2">
      <c r="A652" s="155" t="s">
        <v>2398</v>
      </c>
      <c r="B652" s="155" t="s">
        <v>2398</v>
      </c>
      <c r="C652" s="275">
        <v>2.17</v>
      </c>
      <c r="D652" s="192">
        <v>7.2540709999999997</v>
      </c>
      <c r="E652" s="192">
        <v>-7.1738879999999998</v>
      </c>
      <c r="F652" s="164" t="b">
        <f>IF(ISBLANK(FarmUnit[[#This Row],[1. Identifiant interne d’exploitation agricole*]]),"",IF(ISERROR(MATCH(FarmUnit[[#This Row],[1. Identifiant interne d’exploitation agricole*]],GroupMember[1. Identifiant interne d’exploitation agricole*],0)),FALSE,TRUE))</f>
        <v>1</v>
      </c>
      <c r="G652" s="203">
        <f t="shared" si="21"/>
        <v>7.2540709999999997</v>
      </c>
      <c r="H652" s="203">
        <f t="shared" si="22"/>
        <v>-7.1738879999999998</v>
      </c>
      <c r="I652" s="204" t="str">
        <f t="array" ref="I652">IF(ISBLANK(C652),"",IF(C652=MAX(IF(FarmUnit[1. Identifiant interne d’exploitation agricole*]=A652,FarmUnit[3. Superficie de l’unité agricole (ha)*])),"!","-"))</f>
        <v>!</v>
      </c>
      <c r="J652" s="165" t="str">
        <f ca="1">IFERROR(CONCATENATE(VLOOKUP(A652,GM_Table,12,FALSE)," ",(VLOOKUP(A652,GM_Table,13,FALSE))),"")</f>
        <v/>
      </c>
    </row>
    <row r="653" spans="1:10" ht="15" x14ac:dyDescent="0.2">
      <c r="A653" s="155" t="s">
        <v>2401</v>
      </c>
      <c r="B653" s="155" t="s">
        <v>2401</v>
      </c>
      <c r="C653" s="275">
        <v>3.88</v>
      </c>
      <c r="D653" s="192">
        <v>7.2449000000000003</v>
      </c>
      <c r="E653" s="192">
        <v>-7.1723999999999997</v>
      </c>
      <c r="F653" s="164" t="b">
        <f>IF(ISBLANK(FarmUnit[[#This Row],[1. Identifiant interne d’exploitation agricole*]]),"",IF(ISERROR(MATCH(FarmUnit[[#This Row],[1. Identifiant interne d’exploitation agricole*]],GroupMember[1. Identifiant interne d’exploitation agricole*],0)),FALSE,TRUE))</f>
        <v>1</v>
      </c>
      <c r="G653" s="203">
        <f t="shared" si="21"/>
        <v>7.2449000000000003</v>
      </c>
      <c r="H653" s="203">
        <f t="shared" si="22"/>
        <v>-7.1723999999999997</v>
      </c>
      <c r="I653" s="204" t="str">
        <f t="array" ref="I653">IF(ISBLANK(C653),"",IF(C653=MAX(IF(FarmUnit[1. Identifiant interne d’exploitation agricole*]=A653,FarmUnit[3. Superficie de l’unité agricole (ha)*])),"!","-"))</f>
        <v>!</v>
      </c>
      <c r="J653" s="165" t="str">
        <f ca="1">IFERROR(CONCATENATE(VLOOKUP(A653,GM_Table,12,FALSE)," ",(VLOOKUP(A653,GM_Table,13,FALSE))),"")</f>
        <v/>
      </c>
    </row>
    <row r="654" spans="1:10" ht="15" x14ac:dyDescent="0.2">
      <c r="A654" s="155" t="s">
        <v>2403</v>
      </c>
      <c r="B654" s="155" t="s">
        <v>2403</v>
      </c>
      <c r="C654" s="275">
        <v>2.99</v>
      </c>
      <c r="D654" s="192">
        <v>7.2621000000000002</v>
      </c>
      <c r="E654" s="192">
        <v>-7.1818999999999997</v>
      </c>
      <c r="F654" s="164" t="b">
        <f>IF(ISBLANK(FarmUnit[[#This Row],[1. Identifiant interne d’exploitation agricole*]]),"",IF(ISERROR(MATCH(FarmUnit[[#This Row],[1. Identifiant interne d’exploitation agricole*]],GroupMember[1. Identifiant interne d’exploitation agricole*],0)),FALSE,TRUE))</f>
        <v>1</v>
      </c>
      <c r="G654" s="203">
        <f t="shared" si="21"/>
        <v>7.2621000000000002</v>
      </c>
      <c r="H654" s="203">
        <f t="shared" si="22"/>
        <v>-7.1818999999999997</v>
      </c>
      <c r="I654" s="204" t="str">
        <f t="array" ref="I654">IF(ISBLANK(C654),"",IF(C654=MAX(IF(FarmUnit[1. Identifiant interne d’exploitation agricole*]=A654,FarmUnit[3. Superficie de l’unité agricole (ha)*])),"!","-"))</f>
        <v>!</v>
      </c>
      <c r="J654" s="165" t="str">
        <f ca="1">IFERROR(CONCATENATE(VLOOKUP(A654,GM_Table,12,FALSE)," ",(VLOOKUP(A654,GM_Table,13,FALSE))),"")</f>
        <v/>
      </c>
    </row>
    <row r="655" spans="1:10" ht="15" x14ac:dyDescent="0.2">
      <c r="A655" s="155" t="s">
        <v>2405</v>
      </c>
      <c r="B655" s="155" t="s">
        <v>2405</v>
      </c>
      <c r="C655" s="275">
        <v>4.33</v>
      </c>
      <c r="D655" s="192">
        <v>7.2523</v>
      </c>
      <c r="E655" s="192">
        <v>-7.1695000000000002</v>
      </c>
      <c r="F655" s="164" t="b">
        <f>IF(ISBLANK(FarmUnit[[#This Row],[1. Identifiant interne d’exploitation agricole*]]),"",IF(ISERROR(MATCH(FarmUnit[[#This Row],[1. Identifiant interne d’exploitation agricole*]],GroupMember[1. Identifiant interne d’exploitation agricole*],0)),FALSE,TRUE))</f>
        <v>1</v>
      </c>
      <c r="G655" s="203">
        <f t="shared" si="21"/>
        <v>7.2523</v>
      </c>
      <c r="H655" s="203">
        <f t="shared" si="22"/>
        <v>-7.1695000000000002</v>
      </c>
      <c r="I655" s="204" t="str">
        <f t="array" ref="I655">IF(ISBLANK(C655),"",IF(C655=MAX(IF(FarmUnit[1. Identifiant interne d’exploitation agricole*]=A655,FarmUnit[3. Superficie de l’unité agricole (ha)*])),"!","-"))</f>
        <v>!</v>
      </c>
      <c r="J655" s="165" t="str">
        <f ca="1">IFERROR(CONCATENATE(VLOOKUP(A655,GM_Table,12,FALSE)," ",(VLOOKUP(A655,GM_Table,13,FALSE))),"")</f>
        <v/>
      </c>
    </row>
    <row r="656" spans="1:10" ht="15" x14ac:dyDescent="0.2">
      <c r="A656" s="155" t="s">
        <v>2407</v>
      </c>
      <c r="B656" s="155" t="s">
        <v>2407</v>
      </c>
      <c r="C656" s="275">
        <v>3.97</v>
      </c>
      <c r="D656" s="192">
        <v>7.2592999999999996</v>
      </c>
      <c r="E656" s="192">
        <v>-7.1852</v>
      </c>
      <c r="F656" s="164" t="b">
        <f>IF(ISBLANK(FarmUnit[[#This Row],[1. Identifiant interne d’exploitation agricole*]]),"",IF(ISERROR(MATCH(FarmUnit[[#This Row],[1. Identifiant interne d’exploitation agricole*]],GroupMember[1. Identifiant interne d’exploitation agricole*],0)),FALSE,TRUE))</f>
        <v>1</v>
      </c>
      <c r="G656" s="203">
        <f t="shared" si="21"/>
        <v>7.2592999999999996</v>
      </c>
      <c r="H656" s="203">
        <f t="shared" si="22"/>
        <v>-7.1852</v>
      </c>
      <c r="I656" s="204" t="str">
        <f t="array" ref="I656">IF(ISBLANK(C656),"",IF(C656=MAX(IF(FarmUnit[1. Identifiant interne d’exploitation agricole*]=A656,FarmUnit[3. Superficie de l’unité agricole (ha)*])),"!","-"))</f>
        <v>!</v>
      </c>
      <c r="J656" s="165" t="str">
        <f ca="1">IFERROR(CONCATENATE(VLOOKUP(A656,GM_Table,12,FALSE)," ",(VLOOKUP(A656,GM_Table,13,FALSE))),"")</f>
        <v/>
      </c>
    </row>
    <row r="657" spans="1:10" ht="15" x14ac:dyDescent="0.2">
      <c r="A657" s="155" t="s">
        <v>2410</v>
      </c>
      <c r="B657" s="155" t="s">
        <v>2410</v>
      </c>
      <c r="C657" s="275">
        <v>2.2799999999999998</v>
      </c>
      <c r="D657" s="192">
        <v>7.2000999999999999</v>
      </c>
      <c r="E657" s="192">
        <v>-7.1306000000000003</v>
      </c>
      <c r="F657" s="164" t="b">
        <f>IF(ISBLANK(FarmUnit[[#This Row],[1. Identifiant interne d’exploitation agricole*]]),"",IF(ISERROR(MATCH(FarmUnit[[#This Row],[1. Identifiant interne d’exploitation agricole*]],GroupMember[1. Identifiant interne d’exploitation agricole*],0)),FALSE,TRUE))</f>
        <v>1</v>
      </c>
      <c r="G657" s="203">
        <f t="shared" si="21"/>
        <v>7.2000999999999999</v>
      </c>
      <c r="H657" s="203">
        <f t="shared" si="22"/>
        <v>-7.1306000000000003</v>
      </c>
      <c r="I657" s="204" t="str">
        <f t="array" ref="I657">IF(ISBLANK(C657),"",IF(C657=MAX(IF(FarmUnit[1. Identifiant interne d’exploitation agricole*]=A657,FarmUnit[3. Superficie de l’unité agricole (ha)*])),"!","-"))</f>
        <v>!</v>
      </c>
      <c r="J657" s="165" t="str">
        <f ca="1">IFERROR(CONCATENATE(VLOOKUP(A657,GM_Table,12,FALSE)," ",(VLOOKUP(A657,GM_Table,13,FALSE))),"")</f>
        <v/>
      </c>
    </row>
    <row r="658" spans="1:10" ht="15" x14ac:dyDescent="0.2">
      <c r="A658" s="155" t="s">
        <v>2412</v>
      </c>
      <c r="B658" s="155" t="s">
        <v>2412</v>
      </c>
      <c r="C658" s="275">
        <v>2.73</v>
      </c>
      <c r="D658" s="192">
        <v>7.1965339999999998</v>
      </c>
      <c r="E658" s="192">
        <v>-7.1321779999999997</v>
      </c>
      <c r="F658" s="164" t="b">
        <f>IF(ISBLANK(FarmUnit[[#This Row],[1. Identifiant interne d’exploitation agricole*]]),"",IF(ISERROR(MATCH(FarmUnit[[#This Row],[1. Identifiant interne d’exploitation agricole*]],GroupMember[1. Identifiant interne d’exploitation agricole*],0)),FALSE,TRUE))</f>
        <v>1</v>
      </c>
      <c r="G658" s="203">
        <f t="shared" si="21"/>
        <v>7.1965339999999998</v>
      </c>
      <c r="H658" s="203">
        <f t="shared" si="22"/>
        <v>-7.1321779999999997</v>
      </c>
      <c r="I658" s="204" t="str">
        <f t="array" ref="I658">IF(ISBLANK(C658),"",IF(C658=MAX(IF(FarmUnit[1. Identifiant interne d’exploitation agricole*]=A658,FarmUnit[3. Superficie de l’unité agricole (ha)*])),"!","-"))</f>
        <v>!</v>
      </c>
      <c r="J658" s="165" t="str">
        <f ca="1">IFERROR(CONCATENATE(VLOOKUP(A658,GM_Table,12,FALSE)," ",(VLOOKUP(A658,GM_Table,13,FALSE))),"")</f>
        <v/>
      </c>
    </row>
    <row r="659" spans="1:10" ht="15" x14ac:dyDescent="0.2">
      <c r="A659" s="155" t="s">
        <v>2414</v>
      </c>
      <c r="B659" s="155" t="s">
        <v>2414</v>
      </c>
      <c r="C659" s="275">
        <v>2</v>
      </c>
      <c r="D659" s="192">
        <v>7.2036090000000002</v>
      </c>
      <c r="E659" s="192">
        <v>-7.1307049999999998</v>
      </c>
      <c r="F659" s="164" t="b">
        <f>IF(ISBLANK(FarmUnit[[#This Row],[1. Identifiant interne d’exploitation agricole*]]),"",IF(ISERROR(MATCH(FarmUnit[[#This Row],[1. Identifiant interne d’exploitation agricole*]],GroupMember[1. Identifiant interne d’exploitation agricole*],0)),FALSE,TRUE))</f>
        <v>1</v>
      </c>
      <c r="G659" s="203">
        <f t="shared" si="21"/>
        <v>7.2036090000000002</v>
      </c>
      <c r="H659" s="203">
        <f t="shared" si="22"/>
        <v>-7.1307049999999998</v>
      </c>
      <c r="I659" s="204" t="str">
        <f t="array" ref="I659">IF(ISBLANK(C659),"",IF(C659=MAX(IF(FarmUnit[1. Identifiant interne d’exploitation agricole*]=A659,FarmUnit[3. Superficie de l’unité agricole (ha)*])),"!","-"))</f>
        <v>!</v>
      </c>
      <c r="J659" s="165" t="str">
        <f ca="1">IFERROR(CONCATENATE(VLOOKUP(A659,GM_Table,12,FALSE)," ",(VLOOKUP(A659,GM_Table,13,FALSE))),"")</f>
        <v/>
      </c>
    </row>
    <row r="660" spans="1:10" ht="15" x14ac:dyDescent="0.2">
      <c r="A660" s="155" t="s">
        <v>2417</v>
      </c>
      <c r="B660" s="155" t="s">
        <v>2417</v>
      </c>
      <c r="C660" s="275">
        <v>5</v>
      </c>
      <c r="D660" s="192">
        <v>7.203087</v>
      </c>
      <c r="E660" s="192">
        <v>-7.1323559999999997</v>
      </c>
      <c r="F660" s="164" t="b">
        <f>IF(ISBLANK(FarmUnit[[#This Row],[1. Identifiant interne d’exploitation agricole*]]),"",IF(ISERROR(MATCH(FarmUnit[[#This Row],[1. Identifiant interne d’exploitation agricole*]],GroupMember[1. Identifiant interne d’exploitation agricole*],0)),FALSE,TRUE))</f>
        <v>1</v>
      </c>
      <c r="G660" s="203">
        <f t="shared" si="21"/>
        <v>7.203087</v>
      </c>
      <c r="H660" s="203">
        <f t="shared" si="22"/>
        <v>-7.1323559999999997</v>
      </c>
      <c r="I660" s="204" t="str">
        <f t="array" ref="I660">IF(ISBLANK(C660),"",IF(C660=MAX(IF(FarmUnit[1. Identifiant interne d’exploitation agricole*]=A660,FarmUnit[3. Superficie de l’unité agricole (ha)*])),"!","-"))</f>
        <v>!</v>
      </c>
      <c r="J660" s="165" t="str">
        <f ca="1">IFERROR(CONCATENATE(VLOOKUP(A660,GM_Table,12,FALSE)," ",(VLOOKUP(A660,GM_Table,13,FALSE))),"")</f>
        <v/>
      </c>
    </row>
    <row r="661" spans="1:10" ht="15" x14ac:dyDescent="0.2">
      <c r="A661" s="155" t="s">
        <v>2419</v>
      </c>
      <c r="B661" s="155" t="s">
        <v>2419</v>
      </c>
      <c r="C661" s="275">
        <v>7</v>
      </c>
      <c r="D661" s="192">
        <v>7.2018940000000002</v>
      </c>
      <c r="E661" s="192">
        <v>-7.1318999999999999</v>
      </c>
      <c r="F661" s="164" t="b">
        <f>IF(ISBLANK(FarmUnit[[#This Row],[1. Identifiant interne d’exploitation agricole*]]),"",IF(ISERROR(MATCH(FarmUnit[[#This Row],[1. Identifiant interne d’exploitation agricole*]],GroupMember[1. Identifiant interne d’exploitation agricole*],0)),FALSE,TRUE))</f>
        <v>1</v>
      </c>
      <c r="G661" s="203">
        <f t="shared" si="21"/>
        <v>7.2018940000000002</v>
      </c>
      <c r="H661" s="203">
        <f t="shared" si="22"/>
        <v>-7.1318999999999999</v>
      </c>
      <c r="I661" s="204" t="str">
        <f t="array" ref="I661">IF(ISBLANK(C661),"",IF(C661=MAX(IF(FarmUnit[1. Identifiant interne d’exploitation agricole*]=A661,FarmUnit[3. Superficie de l’unité agricole (ha)*])),"!","-"))</f>
        <v>!</v>
      </c>
      <c r="J661" s="165" t="str">
        <f ca="1">IFERROR(CONCATENATE(VLOOKUP(A661,GM_Table,12,FALSE)," ",(VLOOKUP(A661,GM_Table,13,FALSE))),"")</f>
        <v/>
      </c>
    </row>
    <row r="662" spans="1:10" ht="15" x14ac:dyDescent="0.2">
      <c r="A662" s="155" t="s">
        <v>2422</v>
      </c>
      <c r="B662" s="155" t="s">
        <v>2422</v>
      </c>
      <c r="C662" s="275">
        <v>2</v>
      </c>
      <c r="D662" s="192">
        <v>7.2201139999999997</v>
      </c>
      <c r="E662" s="192">
        <v>-7.1624109999999996</v>
      </c>
      <c r="F662" s="164" t="b">
        <f>IF(ISBLANK(FarmUnit[[#This Row],[1. Identifiant interne d’exploitation agricole*]]),"",IF(ISERROR(MATCH(FarmUnit[[#This Row],[1. Identifiant interne d’exploitation agricole*]],GroupMember[1. Identifiant interne d’exploitation agricole*],0)),FALSE,TRUE))</f>
        <v>1</v>
      </c>
      <c r="G662" s="203">
        <f t="shared" si="21"/>
        <v>7.2201139999999997</v>
      </c>
      <c r="H662" s="203">
        <f t="shared" si="22"/>
        <v>-7.1624109999999996</v>
      </c>
      <c r="I662" s="204" t="str">
        <f t="array" ref="I662">IF(ISBLANK(C662),"",IF(C662=MAX(IF(FarmUnit[1. Identifiant interne d’exploitation agricole*]=A662,FarmUnit[3. Superficie de l’unité agricole (ha)*])),"!","-"))</f>
        <v>!</v>
      </c>
      <c r="J662" s="165" t="str">
        <f ca="1">IFERROR(CONCATENATE(VLOOKUP(A662,GM_Table,12,FALSE)," ",(VLOOKUP(A662,GM_Table,13,FALSE))),"")</f>
        <v/>
      </c>
    </row>
    <row r="663" spans="1:10" ht="15" x14ac:dyDescent="0.2">
      <c r="A663" s="155" t="s">
        <v>2424</v>
      </c>
      <c r="B663" s="155" t="s">
        <v>2424</v>
      </c>
      <c r="C663" s="275">
        <v>2</v>
      </c>
      <c r="D663" s="192">
        <v>7.2521769999999997</v>
      </c>
      <c r="E663" s="192">
        <v>-7.1708990000000004</v>
      </c>
      <c r="F663" s="164" t="b">
        <f>IF(ISBLANK(FarmUnit[[#This Row],[1. Identifiant interne d’exploitation agricole*]]),"",IF(ISERROR(MATCH(FarmUnit[[#This Row],[1. Identifiant interne d’exploitation agricole*]],GroupMember[1. Identifiant interne d’exploitation agricole*],0)),FALSE,TRUE))</f>
        <v>1</v>
      </c>
      <c r="G663" s="203">
        <f t="shared" si="21"/>
        <v>7.2521769999999997</v>
      </c>
      <c r="H663" s="203">
        <f t="shared" si="22"/>
        <v>-7.1708990000000004</v>
      </c>
      <c r="I663" s="204" t="str">
        <f t="array" ref="I663">IF(ISBLANK(C663),"",IF(C663=MAX(IF(FarmUnit[1. Identifiant interne d’exploitation agricole*]=A663,FarmUnit[3. Superficie de l’unité agricole (ha)*])),"!","-"))</f>
        <v>!</v>
      </c>
      <c r="J663" s="165" t="str">
        <f ca="1">IFERROR(CONCATENATE(VLOOKUP(A663,GM_Table,12,FALSE)," ",(VLOOKUP(A663,GM_Table,13,FALSE))),"")</f>
        <v/>
      </c>
    </row>
    <row r="664" spans="1:10" ht="15" x14ac:dyDescent="0.2">
      <c r="A664" s="155" t="s">
        <v>2426</v>
      </c>
      <c r="B664" s="155" t="s">
        <v>2426</v>
      </c>
      <c r="C664" s="275">
        <v>8</v>
      </c>
      <c r="D664" s="192">
        <v>7.2397039999999997</v>
      </c>
      <c r="E664" s="192">
        <v>-7.1695570000000002</v>
      </c>
      <c r="F664" s="164" t="b">
        <f>IF(ISBLANK(FarmUnit[[#This Row],[1. Identifiant interne d’exploitation agricole*]]),"",IF(ISERROR(MATCH(FarmUnit[[#This Row],[1. Identifiant interne d’exploitation agricole*]],GroupMember[1. Identifiant interne d’exploitation agricole*],0)),FALSE,TRUE))</f>
        <v>1</v>
      </c>
      <c r="G664" s="203">
        <f t="shared" si="21"/>
        <v>7.2397039999999997</v>
      </c>
      <c r="H664" s="203">
        <f t="shared" si="22"/>
        <v>-7.1695570000000002</v>
      </c>
      <c r="I664" s="204" t="str">
        <f t="array" ref="I664">IF(ISBLANK(C664),"",IF(C664=MAX(IF(FarmUnit[1. Identifiant interne d’exploitation agricole*]=A664,FarmUnit[3. Superficie de l’unité agricole (ha)*])),"!","-"))</f>
        <v>!</v>
      </c>
      <c r="J664" s="165" t="str">
        <f ca="1">IFERROR(CONCATENATE(VLOOKUP(A664,GM_Table,12,FALSE)," ",(VLOOKUP(A664,GM_Table,13,FALSE))),"")</f>
        <v/>
      </c>
    </row>
    <row r="665" spans="1:10" ht="15" x14ac:dyDescent="0.2">
      <c r="A665" s="155" t="s">
        <v>2428</v>
      </c>
      <c r="B665" s="155" t="s">
        <v>2428</v>
      </c>
      <c r="C665" s="275">
        <v>3</v>
      </c>
      <c r="D665" s="192">
        <v>7.2386439999999999</v>
      </c>
      <c r="E665" s="192">
        <v>-7.163729</v>
      </c>
      <c r="F665" s="164" t="b">
        <f>IF(ISBLANK(FarmUnit[[#This Row],[1. Identifiant interne d’exploitation agricole*]]),"",IF(ISERROR(MATCH(FarmUnit[[#This Row],[1. Identifiant interne d’exploitation agricole*]],GroupMember[1. Identifiant interne d’exploitation agricole*],0)),FALSE,TRUE))</f>
        <v>1</v>
      </c>
      <c r="G665" s="203">
        <f t="shared" si="21"/>
        <v>7.2386439999999999</v>
      </c>
      <c r="H665" s="203">
        <f t="shared" si="22"/>
        <v>-7.163729</v>
      </c>
      <c r="I665" s="204" t="str">
        <f t="array" ref="I665">IF(ISBLANK(C665),"",IF(C665=MAX(IF(FarmUnit[1. Identifiant interne d’exploitation agricole*]=A665,FarmUnit[3. Superficie de l’unité agricole (ha)*])),"!","-"))</f>
        <v>!</v>
      </c>
      <c r="J665" s="165" t="str">
        <f ca="1">IFERROR(CONCATENATE(VLOOKUP(A665,GM_Table,12,FALSE)," ",(VLOOKUP(A665,GM_Table,13,FALSE))),"")</f>
        <v/>
      </c>
    </row>
    <row r="666" spans="1:10" ht="15" x14ac:dyDescent="0.2">
      <c r="A666" s="155" t="s">
        <v>2430</v>
      </c>
      <c r="B666" s="155" t="s">
        <v>2430</v>
      </c>
      <c r="C666" s="275">
        <v>3</v>
      </c>
      <c r="D666" s="192">
        <v>7.2229000000000001</v>
      </c>
      <c r="E666" s="192">
        <v>-7.1756000000000002</v>
      </c>
      <c r="F666" s="164" t="b">
        <f>IF(ISBLANK(FarmUnit[[#This Row],[1. Identifiant interne d’exploitation agricole*]]),"",IF(ISERROR(MATCH(FarmUnit[[#This Row],[1. Identifiant interne d’exploitation agricole*]],GroupMember[1. Identifiant interne d’exploitation agricole*],0)),FALSE,TRUE))</f>
        <v>1</v>
      </c>
      <c r="G666" s="203">
        <f t="shared" si="21"/>
        <v>7.2229000000000001</v>
      </c>
      <c r="H666" s="203">
        <f t="shared" si="22"/>
        <v>-7.1756000000000002</v>
      </c>
      <c r="I666" s="204" t="str">
        <f t="array" ref="I666">IF(ISBLANK(C666),"",IF(C666=MAX(IF(FarmUnit[1. Identifiant interne d’exploitation agricole*]=A666,FarmUnit[3. Superficie de l’unité agricole (ha)*])),"!","-"))</f>
        <v>!</v>
      </c>
      <c r="J666" s="165" t="str">
        <f ca="1">IFERROR(CONCATENATE(VLOOKUP(A666,GM_Table,12,FALSE)," ",(VLOOKUP(A666,GM_Table,13,FALSE))),"")</f>
        <v/>
      </c>
    </row>
    <row r="667" spans="1:10" ht="15" x14ac:dyDescent="0.2">
      <c r="A667" s="155" t="s">
        <v>2431</v>
      </c>
      <c r="B667" s="155" t="s">
        <v>2431</v>
      </c>
      <c r="C667" s="275">
        <v>2</v>
      </c>
      <c r="D667" s="192">
        <v>7.2385999999999999</v>
      </c>
      <c r="E667" s="192">
        <v>-7.1744000000000003</v>
      </c>
      <c r="F667" s="164" t="b">
        <f>IF(ISBLANK(FarmUnit[[#This Row],[1. Identifiant interne d’exploitation agricole*]]),"",IF(ISERROR(MATCH(FarmUnit[[#This Row],[1. Identifiant interne d’exploitation agricole*]],GroupMember[1. Identifiant interne d’exploitation agricole*],0)),FALSE,TRUE))</f>
        <v>1</v>
      </c>
      <c r="G667" s="203">
        <f t="shared" si="21"/>
        <v>7.2385999999999999</v>
      </c>
      <c r="H667" s="203">
        <f t="shared" si="22"/>
        <v>-7.1744000000000003</v>
      </c>
      <c r="I667" s="204" t="str">
        <f t="array" ref="I667">IF(ISBLANK(C667),"",IF(C667=MAX(IF(FarmUnit[1. Identifiant interne d’exploitation agricole*]=A667,FarmUnit[3. Superficie de l’unité agricole (ha)*])),"!","-"))</f>
        <v>!</v>
      </c>
      <c r="J667" s="165" t="str">
        <f ca="1">IFERROR(CONCATENATE(VLOOKUP(A667,GM_Table,12,FALSE)," ",(VLOOKUP(A667,GM_Table,13,FALSE))),"")</f>
        <v/>
      </c>
    </row>
    <row r="668" spans="1:10" ht="15" x14ac:dyDescent="0.2">
      <c r="A668" s="155" t="s">
        <v>2433</v>
      </c>
      <c r="B668" s="155" t="s">
        <v>2433</v>
      </c>
      <c r="C668" s="275">
        <v>2</v>
      </c>
      <c r="D668" s="192">
        <v>7.2423830000000002</v>
      </c>
      <c r="E668" s="192">
        <v>-7.1639970000000002</v>
      </c>
      <c r="F668" s="164" t="b">
        <f>IF(ISBLANK(FarmUnit[[#This Row],[1. Identifiant interne d’exploitation agricole*]]),"",IF(ISERROR(MATCH(FarmUnit[[#This Row],[1. Identifiant interne d’exploitation agricole*]],GroupMember[1. Identifiant interne d’exploitation agricole*],0)),FALSE,TRUE))</f>
        <v>1</v>
      </c>
      <c r="G668" s="203">
        <f t="shared" si="21"/>
        <v>7.2423830000000002</v>
      </c>
      <c r="H668" s="203">
        <f t="shared" si="22"/>
        <v>-7.1639970000000002</v>
      </c>
      <c r="I668" s="204" t="str">
        <f t="array" ref="I668">IF(ISBLANK(C668),"",IF(C668=MAX(IF(FarmUnit[1. Identifiant interne d’exploitation agricole*]=A668,FarmUnit[3. Superficie de l’unité agricole (ha)*])),"!","-"))</f>
        <v>!</v>
      </c>
      <c r="J668" s="165" t="str">
        <f ca="1">IFERROR(CONCATENATE(VLOOKUP(A668,GM_Table,12,FALSE)," ",(VLOOKUP(A668,GM_Table,13,FALSE))),"")</f>
        <v/>
      </c>
    </row>
    <row r="669" spans="1:10" ht="15" x14ac:dyDescent="0.2">
      <c r="A669" s="155" t="s">
        <v>2435</v>
      </c>
      <c r="B669" s="155" t="s">
        <v>2435</v>
      </c>
      <c r="C669" s="275">
        <v>3</v>
      </c>
      <c r="D669" s="192">
        <v>7.202477</v>
      </c>
      <c r="E669" s="192">
        <v>-7.1300749999999997</v>
      </c>
      <c r="F669" s="164" t="b">
        <f>IF(ISBLANK(FarmUnit[[#This Row],[1. Identifiant interne d’exploitation agricole*]]),"",IF(ISERROR(MATCH(FarmUnit[[#This Row],[1. Identifiant interne d’exploitation agricole*]],GroupMember[1. Identifiant interne d’exploitation agricole*],0)),FALSE,TRUE))</f>
        <v>1</v>
      </c>
      <c r="G669" s="203">
        <f t="shared" si="21"/>
        <v>7.202477</v>
      </c>
      <c r="H669" s="203">
        <f t="shared" si="22"/>
        <v>-7.1300749999999997</v>
      </c>
      <c r="I669" s="204" t="str">
        <f t="array" ref="I669">IF(ISBLANK(C669),"",IF(C669=MAX(IF(FarmUnit[1. Identifiant interne d’exploitation agricole*]=A669,FarmUnit[3. Superficie de l’unité agricole (ha)*])),"!","-"))</f>
        <v>!</v>
      </c>
      <c r="J669" s="165" t="str">
        <f ca="1">IFERROR(CONCATENATE(VLOOKUP(A669,GM_Table,12,FALSE)," ",(VLOOKUP(A669,GM_Table,13,FALSE))),"")</f>
        <v/>
      </c>
    </row>
    <row r="670" spans="1:10" ht="15" x14ac:dyDescent="0.2">
      <c r="A670" s="155" t="s">
        <v>2438</v>
      </c>
      <c r="B670" s="155" t="s">
        <v>2438</v>
      </c>
      <c r="C670" s="275">
        <v>1</v>
      </c>
      <c r="D670" s="192">
        <v>7.2328570000000001</v>
      </c>
      <c r="E670" s="192">
        <v>-7.4246610000000004</v>
      </c>
      <c r="F670" s="164" t="b">
        <f>IF(ISBLANK(FarmUnit[[#This Row],[1. Identifiant interne d’exploitation agricole*]]),"",IF(ISERROR(MATCH(FarmUnit[[#This Row],[1. Identifiant interne d’exploitation agricole*]],GroupMember[1. Identifiant interne d’exploitation agricole*],0)),FALSE,TRUE))</f>
        <v>1</v>
      </c>
      <c r="G670" s="203">
        <f t="shared" si="21"/>
        <v>7.2328570000000001</v>
      </c>
      <c r="H670" s="203">
        <f t="shared" si="22"/>
        <v>-7.4246610000000004</v>
      </c>
      <c r="I670" s="204" t="str">
        <f t="array" ref="I670">IF(ISBLANK(C670),"",IF(C670=MAX(IF(FarmUnit[1. Identifiant interne d’exploitation agricole*]=A670,FarmUnit[3. Superficie de l’unité agricole (ha)*])),"!","-"))</f>
        <v>!</v>
      </c>
      <c r="J670" s="165" t="str">
        <f ca="1">IFERROR(CONCATENATE(VLOOKUP(A670,GM_Table,12,FALSE)," ",(VLOOKUP(A670,GM_Table,13,FALSE))),"")</f>
        <v/>
      </c>
    </row>
    <row r="671" spans="1:10" ht="15" x14ac:dyDescent="0.2">
      <c r="A671" s="155" t="s">
        <v>2440</v>
      </c>
      <c r="B671" s="155" t="s">
        <v>2440</v>
      </c>
      <c r="C671" s="275">
        <v>2</v>
      </c>
      <c r="D671" s="192">
        <v>7.2302</v>
      </c>
      <c r="E671" s="192">
        <v>-7.3865999999999996</v>
      </c>
      <c r="F671" s="164" t="b">
        <f>IF(ISBLANK(FarmUnit[[#This Row],[1. Identifiant interne d’exploitation agricole*]]),"",IF(ISERROR(MATCH(FarmUnit[[#This Row],[1. Identifiant interne d’exploitation agricole*]],GroupMember[1. Identifiant interne d’exploitation agricole*],0)),FALSE,TRUE))</f>
        <v>1</v>
      </c>
      <c r="G671" s="203">
        <f t="shared" si="21"/>
        <v>7.2302</v>
      </c>
      <c r="H671" s="203">
        <f t="shared" si="22"/>
        <v>-7.3865999999999996</v>
      </c>
      <c r="I671" s="204" t="str">
        <f t="array" ref="I671">IF(ISBLANK(C671),"",IF(C671=MAX(IF(FarmUnit[1. Identifiant interne d’exploitation agricole*]=A671,FarmUnit[3. Superficie de l’unité agricole (ha)*])),"!","-"))</f>
        <v>!</v>
      </c>
      <c r="J671" s="165" t="str">
        <f ca="1">IFERROR(CONCATENATE(VLOOKUP(A671,GM_Table,12,FALSE)," ",(VLOOKUP(A671,GM_Table,13,FALSE))),"")</f>
        <v/>
      </c>
    </row>
    <row r="672" spans="1:10" ht="15" x14ac:dyDescent="0.2">
      <c r="A672" s="155" t="s">
        <v>2443</v>
      </c>
      <c r="B672" s="155" t="s">
        <v>2443</v>
      </c>
      <c r="C672" s="275">
        <v>3</v>
      </c>
      <c r="D672" s="192">
        <v>7.2355999999999998</v>
      </c>
      <c r="E672" s="192">
        <v>-7.4229000000000003</v>
      </c>
      <c r="F672" s="164" t="b">
        <f>IF(ISBLANK(FarmUnit[[#This Row],[1. Identifiant interne d’exploitation agricole*]]),"",IF(ISERROR(MATCH(FarmUnit[[#This Row],[1. Identifiant interne d’exploitation agricole*]],GroupMember[1. Identifiant interne d’exploitation agricole*],0)),FALSE,TRUE))</f>
        <v>1</v>
      </c>
      <c r="G672" s="203">
        <f t="shared" si="21"/>
        <v>7.2355999999999998</v>
      </c>
      <c r="H672" s="203">
        <f t="shared" si="22"/>
        <v>-7.4229000000000003</v>
      </c>
      <c r="I672" s="204" t="str">
        <f t="array" ref="I672">IF(ISBLANK(C672),"",IF(C672=MAX(IF(FarmUnit[1. Identifiant interne d’exploitation agricole*]=A672,FarmUnit[3. Superficie de l’unité agricole (ha)*])),"!","-"))</f>
        <v>!</v>
      </c>
      <c r="J672" s="165" t="str">
        <f ca="1">IFERROR(CONCATENATE(VLOOKUP(A672,GM_Table,12,FALSE)," ",(VLOOKUP(A672,GM_Table,13,FALSE))),"")</f>
        <v/>
      </c>
    </row>
    <row r="673" spans="1:10" ht="15" x14ac:dyDescent="0.2">
      <c r="A673" s="155" t="s">
        <v>2445</v>
      </c>
      <c r="B673" s="155" t="s">
        <v>2445</v>
      </c>
      <c r="C673" s="275">
        <v>1</v>
      </c>
      <c r="D673" s="192">
        <v>7.2355999999999998</v>
      </c>
      <c r="E673" s="192">
        <v>-7.4234999999999998</v>
      </c>
      <c r="F673" s="164" t="b">
        <f>IF(ISBLANK(FarmUnit[[#This Row],[1. Identifiant interne d’exploitation agricole*]]),"",IF(ISERROR(MATCH(FarmUnit[[#This Row],[1. Identifiant interne d’exploitation agricole*]],GroupMember[1. Identifiant interne d’exploitation agricole*],0)),FALSE,TRUE))</f>
        <v>1</v>
      </c>
      <c r="G673" s="203">
        <f t="shared" si="21"/>
        <v>7.2355999999999998</v>
      </c>
      <c r="H673" s="203">
        <f t="shared" si="22"/>
        <v>-7.4234999999999998</v>
      </c>
      <c r="I673" s="204" t="str">
        <f t="array" ref="I673">IF(ISBLANK(C673),"",IF(C673=MAX(IF(FarmUnit[1. Identifiant interne d’exploitation agricole*]=A673,FarmUnit[3. Superficie de l’unité agricole (ha)*])),"!","-"))</f>
        <v>!</v>
      </c>
      <c r="J673" s="165" t="str">
        <f ca="1">IFERROR(CONCATENATE(VLOOKUP(A673,GM_Table,12,FALSE)," ",(VLOOKUP(A673,GM_Table,13,FALSE))),"")</f>
        <v/>
      </c>
    </row>
    <row r="674" spans="1:10" ht="15" x14ac:dyDescent="0.2">
      <c r="A674" s="155" t="s">
        <v>2447</v>
      </c>
      <c r="B674" s="155" t="s">
        <v>2447</v>
      </c>
      <c r="C674" s="275">
        <v>5</v>
      </c>
      <c r="D674" s="192">
        <v>7.2641239999999998</v>
      </c>
      <c r="E674" s="192">
        <v>-7.3611909999999998</v>
      </c>
      <c r="F674" s="164" t="b">
        <f>IF(ISBLANK(FarmUnit[[#This Row],[1. Identifiant interne d’exploitation agricole*]]),"",IF(ISERROR(MATCH(FarmUnit[[#This Row],[1. Identifiant interne d’exploitation agricole*]],GroupMember[1. Identifiant interne d’exploitation agricole*],0)),FALSE,TRUE))</f>
        <v>1</v>
      </c>
      <c r="G674" s="203">
        <f t="shared" si="21"/>
        <v>7.2641239999999998</v>
      </c>
      <c r="H674" s="203">
        <f t="shared" si="22"/>
        <v>-7.3611909999999998</v>
      </c>
      <c r="I674" s="204" t="str">
        <f t="array" ref="I674">IF(ISBLANK(C674),"",IF(C674=MAX(IF(FarmUnit[1. Identifiant interne d’exploitation agricole*]=A674,FarmUnit[3. Superficie de l’unité agricole (ha)*])),"!","-"))</f>
        <v>!</v>
      </c>
      <c r="J674" s="165" t="str">
        <f ca="1">IFERROR(CONCATENATE(VLOOKUP(A674,GM_Table,12,FALSE)," ",(VLOOKUP(A674,GM_Table,13,FALSE))),"")</f>
        <v/>
      </c>
    </row>
    <row r="675" spans="1:10" ht="15" x14ac:dyDescent="0.2">
      <c r="A675" s="155" t="s">
        <v>2449</v>
      </c>
      <c r="B675" s="155" t="s">
        <v>2449</v>
      </c>
      <c r="C675" s="275">
        <v>2</v>
      </c>
      <c r="D675" s="192">
        <v>7.2640269999999996</v>
      </c>
      <c r="E675" s="192">
        <v>-7.360417</v>
      </c>
      <c r="F675" s="164" t="b">
        <f>IF(ISBLANK(FarmUnit[[#This Row],[1. Identifiant interne d’exploitation agricole*]]),"",IF(ISERROR(MATCH(FarmUnit[[#This Row],[1. Identifiant interne d’exploitation agricole*]],GroupMember[1. Identifiant interne d’exploitation agricole*],0)),FALSE,TRUE))</f>
        <v>1</v>
      </c>
      <c r="G675" s="203">
        <f t="shared" si="21"/>
        <v>7.2640269999999996</v>
      </c>
      <c r="H675" s="203">
        <f t="shared" si="22"/>
        <v>-7.360417</v>
      </c>
      <c r="I675" s="204" t="str">
        <f t="array" ref="I675">IF(ISBLANK(C675),"",IF(C675=MAX(IF(FarmUnit[1. Identifiant interne d’exploitation agricole*]=A675,FarmUnit[3. Superficie de l’unité agricole (ha)*])),"!","-"))</f>
        <v>!</v>
      </c>
      <c r="J675" s="165" t="str">
        <f ca="1">IFERROR(CONCATENATE(VLOOKUP(A675,GM_Table,12,FALSE)," ",(VLOOKUP(A675,GM_Table,13,FALSE))),"")</f>
        <v/>
      </c>
    </row>
    <row r="676" spans="1:10" ht="15" x14ac:dyDescent="0.2">
      <c r="A676" s="155" t="s">
        <v>2451</v>
      </c>
      <c r="B676" s="155" t="s">
        <v>2451</v>
      </c>
      <c r="C676" s="275">
        <v>2</v>
      </c>
      <c r="D676" s="192">
        <v>7.3099109999999996</v>
      </c>
      <c r="E676" s="192">
        <v>-7.3907639999999999</v>
      </c>
      <c r="F676" s="164" t="b">
        <f>IF(ISBLANK(FarmUnit[[#This Row],[1. Identifiant interne d’exploitation agricole*]]),"",IF(ISERROR(MATCH(FarmUnit[[#This Row],[1. Identifiant interne d’exploitation agricole*]],GroupMember[1. Identifiant interne d’exploitation agricole*],0)),FALSE,TRUE))</f>
        <v>1</v>
      </c>
      <c r="G676" s="203">
        <f t="shared" si="21"/>
        <v>7.3099109999999996</v>
      </c>
      <c r="H676" s="203">
        <f t="shared" si="22"/>
        <v>-7.3907639999999999</v>
      </c>
      <c r="I676" s="204" t="str">
        <f t="array" ref="I676">IF(ISBLANK(C676),"",IF(C676=MAX(IF(FarmUnit[1. Identifiant interne d’exploitation agricole*]=A676,FarmUnit[3. Superficie de l’unité agricole (ha)*])),"!","-"))</f>
        <v>!</v>
      </c>
      <c r="J676" s="165" t="str">
        <f ca="1">IFERROR(CONCATENATE(VLOOKUP(A676,GM_Table,12,FALSE)," ",(VLOOKUP(A676,GM_Table,13,FALSE))),"")</f>
        <v/>
      </c>
    </row>
    <row r="677" spans="1:10" ht="15" x14ac:dyDescent="0.2">
      <c r="A677" s="155" t="s">
        <v>2454</v>
      </c>
      <c r="B677" s="155" t="s">
        <v>2454</v>
      </c>
      <c r="C677" s="275">
        <v>5</v>
      </c>
      <c r="D677" s="192">
        <v>7.307175</v>
      </c>
      <c r="E677" s="192">
        <v>-7.3908740000000002</v>
      </c>
      <c r="F677" s="164" t="b">
        <f>IF(ISBLANK(FarmUnit[[#This Row],[1. Identifiant interne d’exploitation agricole*]]),"",IF(ISERROR(MATCH(FarmUnit[[#This Row],[1. Identifiant interne d’exploitation agricole*]],GroupMember[1. Identifiant interne d’exploitation agricole*],0)),FALSE,TRUE))</f>
        <v>1</v>
      </c>
      <c r="G677" s="203">
        <f t="shared" si="21"/>
        <v>7.307175</v>
      </c>
      <c r="H677" s="203">
        <f t="shared" si="22"/>
        <v>-7.3908740000000002</v>
      </c>
      <c r="I677" s="204" t="str">
        <f t="array" ref="I677">IF(ISBLANK(C677),"",IF(C677=MAX(IF(FarmUnit[1. Identifiant interne d’exploitation agricole*]=A677,FarmUnit[3. Superficie de l’unité agricole (ha)*])),"!","-"))</f>
        <v>!</v>
      </c>
      <c r="J677" s="165" t="str">
        <f ca="1">IFERROR(CONCATENATE(VLOOKUP(A677,GM_Table,12,FALSE)," ",(VLOOKUP(A677,GM_Table,13,FALSE))),"")</f>
        <v/>
      </c>
    </row>
    <row r="678" spans="1:10" ht="15" x14ac:dyDescent="0.2">
      <c r="A678" s="155" t="s">
        <v>2457</v>
      </c>
      <c r="B678" s="155" t="s">
        <v>2457</v>
      </c>
      <c r="C678" s="275">
        <v>2</v>
      </c>
      <c r="D678" s="192">
        <v>7.2448959999999998</v>
      </c>
      <c r="E678" s="192">
        <v>-7.3965490000000003</v>
      </c>
      <c r="F678" s="164" t="b">
        <f>IF(ISBLANK(FarmUnit[[#This Row],[1. Identifiant interne d’exploitation agricole*]]),"",IF(ISERROR(MATCH(FarmUnit[[#This Row],[1. Identifiant interne d’exploitation agricole*]],GroupMember[1. Identifiant interne d’exploitation agricole*],0)),FALSE,TRUE))</f>
        <v>1</v>
      </c>
      <c r="G678" s="203">
        <f t="shared" si="21"/>
        <v>7.2448959999999998</v>
      </c>
      <c r="H678" s="203">
        <f t="shared" si="22"/>
        <v>-7.3965490000000003</v>
      </c>
      <c r="I678" s="204" t="str">
        <f t="array" ref="I678">IF(ISBLANK(C678),"",IF(C678=MAX(IF(FarmUnit[1. Identifiant interne d’exploitation agricole*]=A678,FarmUnit[3. Superficie de l’unité agricole (ha)*])),"!","-"))</f>
        <v>!</v>
      </c>
      <c r="J678" s="165" t="str">
        <f ca="1">IFERROR(CONCATENATE(VLOOKUP(A678,GM_Table,12,FALSE)," ",(VLOOKUP(A678,GM_Table,13,FALSE))),"")</f>
        <v/>
      </c>
    </row>
    <row r="679" spans="1:10" ht="15" x14ac:dyDescent="0.2">
      <c r="A679" s="155" t="s">
        <v>2459</v>
      </c>
      <c r="B679" s="155" t="s">
        <v>2459</v>
      </c>
      <c r="C679" s="275">
        <v>1</v>
      </c>
      <c r="D679" s="192">
        <v>7.2667000000000002</v>
      </c>
      <c r="E679" s="192">
        <v>-7.3990609999999997</v>
      </c>
      <c r="F679" s="164" t="b">
        <f>IF(ISBLANK(FarmUnit[[#This Row],[1. Identifiant interne d’exploitation agricole*]]),"",IF(ISERROR(MATCH(FarmUnit[[#This Row],[1. Identifiant interne d’exploitation agricole*]],GroupMember[1. Identifiant interne d’exploitation agricole*],0)),FALSE,TRUE))</f>
        <v>1</v>
      </c>
      <c r="G679" s="203">
        <f t="shared" si="21"/>
        <v>7.2667000000000002</v>
      </c>
      <c r="H679" s="203">
        <f t="shared" si="22"/>
        <v>-7.3990609999999997</v>
      </c>
      <c r="I679" s="204" t="str">
        <f t="array" ref="I679">IF(ISBLANK(C679),"",IF(C679=MAX(IF(FarmUnit[1. Identifiant interne d’exploitation agricole*]=A679,FarmUnit[3. Superficie de l’unité agricole (ha)*])),"!","-"))</f>
        <v>!</v>
      </c>
      <c r="J679" s="165" t="str">
        <f ca="1">IFERROR(CONCATENATE(VLOOKUP(A679,GM_Table,12,FALSE)," ",(VLOOKUP(A679,GM_Table,13,FALSE))),"")</f>
        <v/>
      </c>
    </row>
    <row r="680" spans="1:10" ht="15" x14ac:dyDescent="0.2">
      <c r="A680" s="155" t="s">
        <v>2460</v>
      </c>
      <c r="B680" s="155" t="s">
        <v>2460</v>
      </c>
      <c r="C680" s="275">
        <v>2</v>
      </c>
      <c r="D680" s="192">
        <v>7.2971349999999999</v>
      </c>
      <c r="E680" s="192">
        <v>-7.3817969999999997</v>
      </c>
      <c r="F680" s="164" t="b">
        <f>IF(ISBLANK(FarmUnit[[#This Row],[1. Identifiant interne d’exploitation agricole*]]),"",IF(ISERROR(MATCH(FarmUnit[[#This Row],[1. Identifiant interne d’exploitation agricole*]],GroupMember[1. Identifiant interne d’exploitation agricole*],0)),FALSE,TRUE))</f>
        <v>1</v>
      </c>
      <c r="G680" s="203">
        <f t="shared" si="21"/>
        <v>7.2971349999999999</v>
      </c>
      <c r="H680" s="203">
        <f t="shared" si="22"/>
        <v>-7.3817969999999997</v>
      </c>
      <c r="I680" s="204" t="str">
        <f t="array" ref="I680">IF(ISBLANK(C680),"",IF(C680=MAX(IF(FarmUnit[1. Identifiant interne d’exploitation agricole*]=A680,FarmUnit[3. Superficie de l’unité agricole (ha)*])),"!","-"))</f>
        <v>!</v>
      </c>
      <c r="J680" s="165" t="str">
        <f ca="1">IFERROR(CONCATENATE(VLOOKUP(A680,GM_Table,12,FALSE)," ",(VLOOKUP(A680,GM_Table,13,FALSE))),"")</f>
        <v/>
      </c>
    </row>
    <row r="681" spans="1:10" ht="15" x14ac:dyDescent="0.2">
      <c r="A681" s="155" t="s">
        <v>2463</v>
      </c>
      <c r="B681" s="155" t="s">
        <v>2463</v>
      </c>
      <c r="C681" s="275">
        <v>20</v>
      </c>
      <c r="D681" s="192">
        <v>7.2495510000000003</v>
      </c>
      <c r="E681" s="192">
        <v>-7.3667069999999999</v>
      </c>
      <c r="F681" s="164" t="b">
        <f>IF(ISBLANK(FarmUnit[[#This Row],[1. Identifiant interne d’exploitation agricole*]]),"",IF(ISERROR(MATCH(FarmUnit[[#This Row],[1. Identifiant interne d’exploitation agricole*]],GroupMember[1. Identifiant interne d’exploitation agricole*],0)),FALSE,TRUE))</f>
        <v>1</v>
      </c>
      <c r="G681" s="203">
        <f t="shared" si="21"/>
        <v>7.2495510000000003</v>
      </c>
      <c r="H681" s="203">
        <f t="shared" si="22"/>
        <v>-7.3667069999999999</v>
      </c>
      <c r="I681" s="204" t="str">
        <f t="array" ref="I681">IF(ISBLANK(C681),"",IF(C681=MAX(IF(FarmUnit[1. Identifiant interne d’exploitation agricole*]=A681,FarmUnit[3. Superficie de l’unité agricole (ha)*])),"!","-"))</f>
        <v>!</v>
      </c>
      <c r="J681" s="165" t="str">
        <f ca="1">IFERROR(CONCATENATE(VLOOKUP(A681,GM_Table,12,FALSE)," ",(VLOOKUP(A681,GM_Table,13,FALSE))),"")</f>
        <v/>
      </c>
    </row>
    <row r="682" spans="1:10" ht="15" x14ac:dyDescent="0.2">
      <c r="A682" s="155" t="s">
        <v>2466</v>
      </c>
      <c r="B682" s="155" t="s">
        <v>2466</v>
      </c>
      <c r="C682" s="275">
        <v>2</v>
      </c>
      <c r="D682" s="192">
        <v>7.3278999999999996</v>
      </c>
      <c r="E682" s="192">
        <v>-7.3575999999999997</v>
      </c>
      <c r="F682" s="164" t="b">
        <f>IF(ISBLANK(FarmUnit[[#This Row],[1. Identifiant interne d’exploitation agricole*]]),"",IF(ISERROR(MATCH(FarmUnit[[#This Row],[1. Identifiant interne d’exploitation agricole*]],GroupMember[1. Identifiant interne d’exploitation agricole*],0)),FALSE,TRUE))</f>
        <v>1</v>
      </c>
      <c r="G682" s="203">
        <f t="shared" si="21"/>
        <v>7.3278999999999996</v>
      </c>
      <c r="H682" s="203">
        <f t="shared" si="22"/>
        <v>-7.3575999999999997</v>
      </c>
      <c r="I682" s="204" t="str">
        <f t="array" ref="I682">IF(ISBLANK(C682),"",IF(C682=MAX(IF(FarmUnit[1. Identifiant interne d’exploitation agricole*]=A682,FarmUnit[3. Superficie de l’unité agricole (ha)*])),"!","-"))</f>
        <v>!</v>
      </c>
      <c r="J682" s="165" t="str">
        <f ca="1">IFERROR(CONCATENATE(VLOOKUP(A682,GM_Table,12,FALSE)," ",(VLOOKUP(A682,GM_Table,13,FALSE))),"")</f>
        <v/>
      </c>
    </row>
    <row r="683" spans="1:10" ht="15" x14ac:dyDescent="0.2">
      <c r="A683" s="155" t="s">
        <v>2468</v>
      </c>
      <c r="B683" s="155" t="s">
        <v>2468</v>
      </c>
      <c r="C683" s="275">
        <v>2</v>
      </c>
      <c r="D683" s="192">
        <v>7.3196750000000002</v>
      </c>
      <c r="E683" s="192">
        <v>-7.360169</v>
      </c>
      <c r="F683" s="164" t="b">
        <f>IF(ISBLANK(FarmUnit[[#This Row],[1. Identifiant interne d’exploitation agricole*]]),"",IF(ISERROR(MATCH(FarmUnit[[#This Row],[1. Identifiant interne d’exploitation agricole*]],GroupMember[1. Identifiant interne d’exploitation agricole*],0)),FALSE,TRUE))</f>
        <v>1</v>
      </c>
      <c r="G683" s="203">
        <f t="shared" si="21"/>
        <v>7.3196750000000002</v>
      </c>
      <c r="H683" s="203">
        <f t="shared" si="22"/>
        <v>-7.360169</v>
      </c>
      <c r="I683" s="204" t="str">
        <f t="array" ref="I683">IF(ISBLANK(C683),"",IF(C683=MAX(IF(FarmUnit[1. Identifiant interne d’exploitation agricole*]=A683,FarmUnit[3. Superficie de l’unité agricole (ha)*])),"!","-"))</f>
        <v>!</v>
      </c>
      <c r="J683" s="165" t="str">
        <f ca="1">IFERROR(CONCATENATE(VLOOKUP(A683,GM_Table,12,FALSE)," ",(VLOOKUP(A683,GM_Table,13,FALSE))),"")</f>
        <v/>
      </c>
    </row>
    <row r="684" spans="1:10" ht="15" x14ac:dyDescent="0.2">
      <c r="A684" s="155" t="s">
        <v>2471</v>
      </c>
      <c r="B684" s="155" t="s">
        <v>2471</v>
      </c>
      <c r="C684" s="275">
        <v>2</v>
      </c>
      <c r="D684" s="192">
        <v>7.252046</v>
      </c>
      <c r="E684" s="192">
        <v>-7.4104999999999999</v>
      </c>
      <c r="F684" s="164" t="b">
        <f>IF(ISBLANK(FarmUnit[[#This Row],[1. Identifiant interne d’exploitation agricole*]]),"",IF(ISERROR(MATCH(FarmUnit[[#This Row],[1. Identifiant interne d’exploitation agricole*]],GroupMember[1. Identifiant interne d’exploitation agricole*],0)),FALSE,TRUE))</f>
        <v>1</v>
      </c>
      <c r="G684" s="203">
        <f t="shared" si="21"/>
        <v>7.252046</v>
      </c>
      <c r="H684" s="203">
        <f t="shared" si="22"/>
        <v>-7.4104999999999999</v>
      </c>
      <c r="I684" s="204" t="str">
        <f t="array" ref="I684">IF(ISBLANK(C684),"",IF(C684=MAX(IF(FarmUnit[1. Identifiant interne d’exploitation agricole*]=A684,FarmUnit[3. Superficie de l’unité agricole (ha)*])),"!","-"))</f>
        <v>!</v>
      </c>
      <c r="J684" s="165" t="str">
        <f ca="1">IFERROR(CONCATENATE(VLOOKUP(A684,GM_Table,12,FALSE)," ",(VLOOKUP(A684,GM_Table,13,FALSE))),"")</f>
        <v/>
      </c>
    </row>
    <row r="685" spans="1:10" ht="15" x14ac:dyDescent="0.2">
      <c r="A685" s="155" t="s">
        <v>2474</v>
      </c>
      <c r="B685" s="155" t="s">
        <v>2474</v>
      </c>
      <c r="C685" s="275">
        <v>2</v>
      </c>
      <c r="D685" s="192">
        <v>7.3047620000000002</v>
      </c>
      <c r="E685" s="192">
        <v>-7.3820259999999998</v>
      </c>
      <c r="F685" s="164" t="b">
        <f>IF(ISBLANK(FarmUnit[[#This Row],[1. Identifiant interne d’exploitation agricole*]]),"",IF(ISERROR(MATCH(FarmUnit[[#This Row],[1. Identifiant interne d’exploitation agricole*]],GroupMember[1. Identifiant interne d’exploitation agricole*],0)),FALSE,TRUE))</f>
        <v>1</v>
      </c>
      <c r="G685" s="203">
        <f t="shared" si="21"/>
        <v>7.3047620000000002</v>
      </c>
      <c r="H685" s="203">
        <f t="shared" si="22"/>
        <v>-7.3820259999999998</v>
      </c>
      <c r="I685" s="204" t="str">
        <f t="array" ref="I685">IF(ISBLANK(C685),"",IF(C685=MAX(IF(FarmUnit[1. Identifiant interne d’exploitation agricole*]=A685,FarmUnit[3. Superficie de l’unité agricole (ha)*])),"!","-"))</f>
        <v>!</v>
      </c>
      <c r="J685" s="165" t="str">
        <f ca="1">IFERROR(CONCATENATE(VLOOKUP(A685,GM_Table,12,FALSE)," ",(VLOOKUP(A685,GM_Table,13,FALSE))),"")</f>
        <v/>
      </c>
    </row>
    <row r="686" spans="1:10" ht="15" x14ac:dyDescent="0.2">
      <c r="A686" s="155" t="s">
        <v>2476</v>
      </c>
      <c r="B686" s="155" t="s">
        <v>2476</v>
      </c>
      <c r="C686" s="275">
        <v>1</v>
      </c>
      <c r="D686" s="192">
        <v>7.3239239999999999</v>
      </c>
      <c r="E686" s="192">
        <v>-7.3613140000000001</v>
      </c>
      <c r="F686" s="164" t="b">
        <f>IF(ISBLANK(FarmUnit[[#This Row],[1. Identifiant interne d’exploitation agricole*]]),"",IF(ISERROR(MATCH(FarmUnit[[#This Row],[1. Identifiant interne d’exploitation agricole*]],GroupMember[1. Identifiant interne d’exploitation agricole*],0)),FALSE,TRUE))</f>
        <v>1</v>
      </c>
      <c r="G686" s="203">
        <f t="shared" si="21"/>
        <v>7.3239239999999999</v>
      </c>
      <c r="H686" s="203">
        <f t="shared" si="22"/>
        <v>-7.3613140000000001</v>
      </c>
      <c r="I686" s="204" t="str">
        <f t="array" ref="I686">IF(ISBLANK(C686),"",IF(C686=MAX(IF(FarmUnit[1. Identifiant interne d’exploitation agricole*]=A686,FarmUnit[3. Superficie de l’unité agricole (ha)*])),"!","-"))</f>
        <v>!</v>
      </c>
      <c r="J686" s="165" t="str">
        <f ca="1">IFERROR(CONCATENATE(VLOOKUP(A686,GM_Table,12,FALSE)," ",(VLOOKUP(A686,GM_Table,13,FALSE))),"")</f>
        <v/>
      </c>
    </row>
    <row r="687" spans="1:10" ht="15" x14ac:dyDescent="0.2">
      <c r="A687" s="155" t="s">
        <v>2478</v>
      </c>
      <c r="B687" s="155" t="s">
        <v>2478</v>
      </c>
      <c r="C687" s="275">
        <v>2</v>
      </c>
      <c r="D687" s="192">
        <v>7.2847109999999997</v>
      </c>
      <c r="E687" s="192">
        <v>-7.3984629999999996</v>
      </c>
      <c r="F687" s="164" t="b">
        <f>IF(ISBLANK(FarmUnit[[#This Row],[1. Identifiant interne d’exploitation agricole*]]),"",IF(ISERROR(MATCH(FarmUnit[[#This Row],[1. Identifiant interne d’exploitation agricole*]],GroupMember[1. Identifiant interne d’exploitation agricole*],0)),FALSE,TRUE))</f>
        <v>1</v>
      </c>
      <c r="G687" s="203">
        <f t="shared" si="21"/>
        <v>7.2847109999999997</v>
      </c>
      <c r="H687" s="203">
        <f t="shared" si="22"/>
        <v>-7.3984629999999996</v>
      </c>
      <c r="I687" s="204" t="str">
        <f t="array" ref="I687">IF(ISBLANK(C687),"",IF(C687=MAX(IF(FarmUnit[1. Identifiant interne d’exploitation agricole*]=A687,FarmUnit[3. Superficie de l’unité agricole (ha)*])),"!","-"))</f>
        <v>!</v>
      </c>
      <c r="J687" s="165" t="str">
        <f ca="1">IFERROR(CONCATENATE(VLOOKUP(A687,GM_Table,12,FALSE)," ",(VLOOKUP(A687,GM_Table,13,FALSE))),"")</f>
        <v/>
      </c>
    </row>
    <row r="688" spans="1:10" ht="15" x14ac:dyDescent="0.2">
      <c r="A688" s="155" t="s">
        <v>2480</v>
      </c>
      <c r="B688" s="155" t="s">
        <v>2480</v>
      </c>
      <c r="C688" s="275">
        <v>1</v>
      </c>
      <c r="D688" s="192">
        <v>7.3134940000000004</v>
      </c>
      <c r="E688" s="192">
        <v>-7.3940489999999999</v>
      </c>
      <c r="F688" s="164" t="b">
        <f>IF(ISBLANK(FarmUnit[[#This Row],[1. Identifiant interne d’exploitation agricole*]]),"",IF(ISERROR(MATCH(FarmUnit[[#This Row],[1. Identifiant interne d’exploitation agricole*]],GroupMember[1. Identifiant interne d’exploitation agricole*],0)),FALSE,TRUE))</f>
        <v>1</v>
      </c>
      <c r="G688" s="203">
        <f t="shared" si="21"/>
        <v>7.3134940000000004</v>
      </c>
      <c r="H688" s="203">
        <f t="shared" si="22"/>
        <v>-7.3940489999999999</v>
      </c>
      <c r="I688" s="204" t="str">
        <f t="array" ref="I688">IF(ISBLANK(C688),"",IF(C688=MAX(IF(FarmUnit[1. Identifiant interne d’exploitation agricole*]=A688,FarmUnit[3. Superficie de l’unité agricole (ha)*])),"!","-"))</f>
        <v>!</v>
      </c>
      <c r="J688" s="165" t="str">
        <f ca="1">IFERROR(CONCATENATE(VLOOKUP(A688,GM_Table,12,FALSE)," ",(VLOOKUP(A688,GM_Table,13,FALSE))),"")</f>
        <v/>
      </c>
    </row>
    <row r="689" spans="1:10" ht="15" x14ac:dyDescent="0.2">
      <c r="A689" s="155" t="s">
        <v>2482</v>
      </c>
      <c r="B689" s="155" t="s">
        <v>2482</v>
      </c>
      <c r="C689" s="275">
        <v>2</v>
      </c>
      <c r="D689" s="192">
        <v>7.3083090000000004</v>
      </c>
      <c r="E689" s="192">
        <v>-7.3605539999999996</v>
      </c>
      <c r="F689" s="164" t="b">
        <f>IF(ISBLANK(FarmUnit[[#This Row],[1. Identifiant interne d’exploitation agricole*]]),"",IF(ISERROR(MATCH(FarmUnit[[#This Row],[1. Identifiant interne d’exploitation agricole*]],GroupMember[1. Identifiant interne d’exploitation agricole*],0)),FALSE,TRUE))</f>
        <v>1</v>
      </c>
      <c r="G689" s="203">
        <f t="shared" si="21"/>
        <v>7.3083090000000004</v>
      </c>
      <c r="H689" s="203">
        <f t="shared" si="22"/>
        <v>-7.3605539999999996</v>
      </c>
      <c r="I689" s="204" t="str">
        <f t="array" ref="I689">IF(ISBLANK(C689),"",IF(C689=MAX(IF(FarmUnit[1. Identifiant interne d’exploitation agricole*]=A689,FarmUnit[3. Superficie de l’unité agricole (ha)*])),"!","-"))</f>
        <v>!</v>
      </c>
      <c r="J689" s="165" t="str">
        <f ca="1">IFERROR(CONCATENATE(VLOOKUP(A689,GM_Table,12,FALSE)," ",(VLOOKUP(A689,GM_Table,13,FALSE))),"")</f>
        <v/>
      </c>
    </row>
    <row r="690" spans="1:10" ht="15" x14ac:dyDescent="0.2">
      <c r="A690" s="155" t="s">
        <v>2484</v>
      </c>
      <c r="B690" s="155" t="s">
        <v>2484</v>
      </c>
      <c r="C690" s="275">
        <v>2</v>
      </c>
      <c r="D690" s="192">
        <v>7.2506000000000004</v>
      </c>
      <c r="E690" s="192">
        <v>-7.4051</v>
      </c>
      <c r="F690" s="164" t="b">
        <f>IF(ISBLANK(FarmUnit[[#This Row],[1. Identifiant interne d’exploitation agricole*]]),"",IF(ISERROR(MATCH(FarmUnit[[#This Row],[1. Identifiant interne d’exploitation agricole*]],GroupMember[1. Identifiant interne d’exploitation agricole*],0)),FALSE,TRUE))</f>
        <v>1</v>
      </c>
      <c r="G690" s="203">
        <f t="shared" si="21"/>
        <v>7.2506000000000004</v>
      </c>
      <c r="H690" s="203">
        <f t="shared" si="22"/>
        <v>-7.4051</v>
      </c>
      <c r="I690" s="204" t="str">
        <f t="array" ref="I690">IF(ISBLANK(C690),"",IF(C690=MAX(IF(FarmUnit[1. Identifiant interne d’exploitation agricole*]=A690,FarmUnit[3. Superficie de l’unité agricole (ha)*])),"!","-"))</f>
        <v>!</v>
      </c>
      <c r="J690" s="165" t="str">
        <f ca="1">IFERROR(CONCATENATE(VLOOKUP(A690,GM_Table,12,FALSE)," ",(VLOOKUP(A690,GM_Table,13,FALSE))),"")</f>
        <v/>
      </c>
    </row>
    <row r="691" spans="1:10" ht="15" x14ac:dyDescent="0.2">
      <c r="A691" s="155" t="s">
        <v>2485</v>
      </c>
      <c r="B691" s="155" t="s">
        <v>2485</v>
      </c>
      <c r="C691" s="275">
        <v>2</v>
      </c>
      <c r="D691" s="192">
        <v>7.3080780000000001</v>
      </c>
      <c r="E691" s="192">
        <v>-7.3976579999999998</v>
      </c>
      <c r="F691" s="164" t="b">
        <f>IF(ISBLANK(FarmUnit[[#This Row],[1. Identifiant interne d’exploitation agricole*]]),"",IF(ISERROR(MATCH(FarmUnit[[#This Row],[1. Identifiant interne d’exploitation agricole*]],GroupMember[1. Identifiant interne d’exploitation agricole*],0)),FALSE,TRUE))</f>
        <v>1</v>
      </c>
      <c r="G691" s="203">
        <f t="shared" ref="G691:G754" si="23">IF(D691=0,"",D691)</f>
        <v>7.3080780000000001</v>
      </c>
      <c r="H691" s="203">
        <f t="shared" ref="H691:H754" si="24">IF(E691=0,"",E691)</f>
        <v>-7.3976579999999998</v>
      </c>
      <c r="I691" s="204" t="str">
        <f t="array" ref="I691">IF(ISBLANK(C691),"",IF(C691=MAX(IF(FarmUnit[1. Identifiant interne d’exploitation agricole*]=A691,FarmUnit[3. Superficie de l’unité agricole (ha)*])),"!","-"))</f>
        <v>!</v>
      </c>
      <c r="J691" s="165" t="str">
        <f ca="1">IFERROR(CONCATENATE(VLOOKUP(A691,GM_Table,12,FALSE)," ",(VLOOKUP(A691,GM_Table,13,FALSE))),"")</f>
        <v/>
      </c>
    </row>
    <row r="692" spans="1:10" ht="15" x14ac:dyDescent="0.2">
      <c r="A692" s="155" t="s">
        <v>2487</v>
      </c>
      <c r="B692" s="155" t="s">
        <v>2487</v>
      </c>
      <c r="C692" s="275">
        <v>1</v>
      </c>
      <c r="D692" s="192">
        <v>7.2387610000000002</v>
      </c>
      <c r="E692" s="192">
        <v>-7.4116229999999996</v>
      </c>
      <c r="F692" s="164" t="b">
        <f>IF(ISBLANK(FarmUnit[[#This Row],[1. Identifiant interne d’exploitation agricole*]]),"",IF(ISERROR(MATCH(FarmUnit[[#This Row],[1. Identifiant interne d’exploitation agricole*]],GroupMember[1. Identifiant interne d’exploitation agricole*],0)),FALSE,TRUE))</f>
        <v>1</v>
      </c>
      <c r="G692" s="203">
        <f t="shared" si="23"/>
        <v>7.2387610000000002</v>
      </c>
      <c r="H692" s="203">
        <f t="shared" si="24"/>
        <v>-7.4116229999999996</v>
      </c>
      <c r="I692" s="204" t="str">
        <f t="array" ref="I692">IF(ISBLANK(C692),"",IF(C692=MAX(IF(FarmUnit[1. Identifiant interne d’exploitation agricole*]=A692,FarmUnit[3. Superficie de l’unité agricole (ha)*])),"!","-"))</f>
        <v>!</v>
      </c>
      <c r="J692" s="165" t="str">
        <f ca="1">IFERROR(CONCATENATE(VLOOKUP(A692,GM_Table,12,FALSE)," ",(VLOOKUP(A692,GM_Table,13,FALSE))),"")</f>
        <v/>
      </c>
    </row>
    <row r="693" spans="1:10" ht="15" x14ac:dyDescent="0.2">
      <c r="A693" s="155" t="s">
        <v>2490</v>
      </c>
      <c r="B693" s="155" t="s">
        <v>2490</v>
      </c>
      <c r="C693" s="275">
        <v>1</v>
      </c>
      <c r="D693" s="192">
        <v>7.2384279999999999</v>
      </c>
      <c r="E693" s="192">
        <v>-7.4143379999999999</v>
      </c>
      <c r="F693" s="164" t="b">
        <f>IF(ISBLANK(FarmUnit[[#This Row],[1. Identifiant interne d’exploitation agricole*]]),"",IF(ISERROR(MATCH(FarmUnit[[#This Row],[1. Identifiant interne d’exploitation agricole*]],GroupMember[1. Identifiant interne d’exploitation agricole*],0)),FALSE,TRUE))</f>
        <v>1</v>
      </c>
      <c r="G693" s="203">
        <f t="shared" si="23"/>
        <v>7.2384279999999999</v>
      </c>
      <c r="H693" s="203">
        <f t="shared" si="24"/>
        <v>-7.4143379999999999</v>
      </c>
      <c r="I693" s="204" t="str">
        <f t="array" ref="I693">IF(ISBLANK(C693),"",IF(C693=MAX(IF(FarmUnit[1. Identifiant interne d’exploitation agricole*]=A693,FarmUnit[3. Superficie de l’unité agricole (ha)*])),"!","-"))</f>
        <v>!</v>
      </c>
      <c r="J693" s="165" t="str">
        <f ca="1">IFERROR(CONCATENATE(VLOOKUP(A693,GM_Table,12,FALSE)," ",(VLOOKUP(A693,GM_Table,13,FALSE))),"")</f>
        <v/>
      </c>
    </row>
    <row r="694" spans="1:10" ht="15" x14ac:dyDescent="0.2">
      <c r="A694" s="155" t="s">
        <v>2492</v>
      </c>
      <c r="B694" s="155" t="s">
        <v>2492</v>
      </c>
      <c r="C694" s="275">
        <v>2</v>
      </c>
      <c r="D694" s="192">
        <v>7.3081560000000003</v>
      </c>
      <c r="E694" s="192">
        <v>-7.3805040000000002</v>
      </c>
      <c r="F694" s="164" t="b">
        <f>IF(ISBLANK(FarmUnit[[#This Row],[1. Identifiant interne d’exploitation agricole*]]),"",IF(ISERROR(MATCH(FarmUnit[[#This Row],[1. Identifiant interne d’exploitation agricole*]],GroupMember[1. Identifiant interne d’exploitation agricole*],0)),FALSE,TRUE))</f>
        <v>1</v>
      </c>
      <c r="G694" s="203">
        <f t="shared" si="23"/>
        <v>7.3081560000000003</v>
      </c>
      <c r="H694" s="203">
        <f t="shared" si="24"/>
        <v>-7.3805040000000002</v>
      </c>
      <c r="I694" s="204" t="str">
        <f t="array" ref="I694">IF(ISBLANK(C694),"",IF(C694=MAX(IF(FarmUnit[1. Identifiant interne d’exploitation agricole*]=A694,FarmUnit[3. Superficie de l’unité agricole (ha)*])),"!","-"))</f>
        <v>!</v>
      </c>
      <c r="J694" s="165" t="str">
        <f ca="1">IFERROR(CONCATENATE(VLOOKUP(A694,GM_Table,12,FALSE)," ",(VLOOKUP(A694,GM_Table,13,FALSE))),"")</f>
        <v/>
      </c>
    </row>
    <row r="695" spans="1:10" ht="15" x14ac:dyDescent="0.2">
      <c r="A695" s="155" t="s">
        <v>2495</v>
      </c>
      <c r="B695" s="155" t="s">
        <v>2495</v>
      </c>
      <c r="C695" s="275">
        <v>1</v>
      </c>
      <c r="D695" s="192">
        <v>7.2299860000000002</v>
      </c>
      <c r="E695" s="192">
        <v>-7.4215270000000002</v>
      </c>
      <c r="F695" s="164" t="b">
        <f>IF(ISBLANK(FarmUnit[[#This Row],[1. Identifiant interne d’exploitation agricole*]]),"",IF(ISERROR(MATCH(FarmUnit[[#This Row],[1. Identifiant interne d’exploitation agricole*]],GroupMember[1. Identifiant interne d’exploitation agricole*],0)),FALSE,TRUE))</f>
        <v>1</v>
      </c>
      <c r="G695" s="203">
        <f t="shared" si="23"/>
        <v>7.2299860000000002</v>
      </c>
      <c r="H695" s="203">
        <f t="shared" si="24"/>
        <v>-7.4215270000000002</v>
      </c>
      <c r="I695" s="204" t="str">
        <f t="array" ref="I695">IF(ISBLANK(C695),"",IF(C695=MAX(IF(FarmUnit[1. Identifiant interne d’exploitation agricole*]=A695,FarmUnit[3. Superficie de l’unité agricole (ha)*])),"!","-"))</f>
        <v>!</v>
      </c>
      <c r="J695" s="165" t="str">
        <f ca="1">IFERROR(CONCATENATE(VLOOKUP(A695,GM_Table,12,FALSE)," ",(VLOOKUP(A695,GM_Table,13,FALSE))),"")</f>
        <v/>
      </c>
    </row>
    <row r="696" spans="1:10" ht="15" x14ac:dyDescent="0.2">
      <c r="A696" s="155" t="s">
        <v>2496</v>
      </c>
      <c r="B696" s="155" t="s">
        <v>2496</v>
      </c>
      <c r="C696" s="275">
        <v>1</v>
      </c>
      <c r="D696" s="192">
        <v>7.3188810000000002</v>
      </c>
      <c r="E696" s="192">
        <v>-7.3926629999999998</v>
      </c>
      <c r="F696" s="164" t="b">
        <f>IF(ISBLANK(FarmUnit[[#This Row],[1. Identifiant interne d’exploitation agricole*]]),"",IF(ISERROR(MATCH(FarmUnit[[#This Row],[1. Identifiant interne d’exploitation agricole*]],GroupMember[1. Identifiant interne d’exploitation agricole*],0)),FALSE,TRUE))</f>
        <v>1</v>
      </c>
      <c r="G696" s="203">
        <f t="shared" si="23"/>
        <v>7.3188810000000002</v>
      </c>
      <c r="H696" s="203">
        <f t="shared" si="24"/>
        <v>-7.3926629999999998</v>
      </c>
      <c r="I696" s="204" t="str">
        <f t="array" ref="I696">IF(ISBLANK(C696),"",IF(C696=MAX(IF(FarmUnit[1. Identifiant interne d’exploitation agricole*]=A696,FarmUnit[3. Superficie de l’unité agricole (ha)*])),"!","-"))</f>
        <v>!</v>
      </c>
      <c r="J696" s="165" t="str">
        <f ca="1">IFERROR(CONCATENATE(VLOOKUP(A696,GM_Table,12,FALSE)," ",(VLOOKUP(A696,GM_Table,13,FALSE))),"")</f>
        <v/>
      </c>
    </row>
    <row r="697" spans="1:10" ht="15" x14ac:dyDescent="0.2">
      <c r="A697" s="155" t="s">
        <v>2498</v>
      </c>
      <c r="B697" s="155" t="s">
        <v>2498</v>
      </c>
      <c r="C697" s="275">
        <v>2</v>
      </c>
      <c r="D697" s="192">
        <v>7.2290489999999998</v>
      </c>
      <c r="E697" s="192">
        <v>-7.388458</v>
      </c>
      <c r="F697" s="164" t="b">
        <f>IF(ISBLANK(FarmUnit[[#This Row],[1. Identifiant interne d’exploitation agricole*]]),"",IF(ISERROR(MATCH(FarmUnit[[#This Row],[1. Identifiant interne d’exploitation agricole*]],GroupMember[1. Identifiant interne d’exploitation agricole*],0)),FALSE,TRUE))</f>
        <v>1</v>
      </c>
      <c r="G697" s="203">
        <f t="shared" si="23"/>
        <v>7.2290489999999998</v>
      </c>
      <c r="H697" s="203">
        <f t="shared" si="24"/>
        <v>-7.388458</v>
      </c>
      <c r="I697" s="204" t="str">
        <f t="array" ref="I697">IF(ISBLANK(C697),"",IF(C697=MAX(IF(FarmUnit[1. Identifiant interne d’exploitation agricole*]=A697,FarmUnit[3. Superficie de l’unité agricole (ha)*])),"!","-"))</f>
        <v>!</v>
      </c>
      <c r="J697" s="165" t="str">
        <f ca="1">IFERROR(CONCATENATE(VLOOKUP(A697,GM_Table,12,FALSE)," ",(VLOOKUP(A697,GM_Table,13,FALSE))),"")</f>
        <v/>
      </c>
    </row>
    <row r="698" spans="1:10" ht="15" x14ac:dyDescent="0.2">
      <c r="A698" s="155" t="s">
        <v>2501</v>
      </c>
      <c r="B698" s="155" t="s">
        <v>2501</v>
      </c>
      <c r="C698" s="275">
        <v>2</v>
      </c>
      <c r="D698" s="192">
        <v>7.2293000000000003</v>
      </c>
      <c r="E698" s="192">
        <v>-7.3844000000000003</v>
      </c>
      <c r="F698" s="164" t="b">
        <f>IF(ISBLANK(FarmUnit[[#This Row],[1. Identifiant interne d’exploitation agricole*]]),"",IF(ISERROR(MATCH(FarmUnit[[#This Row],[1. Identifiant interne d’exploitation agricole*]],GroupMember[1. Identifiant interne d’exploitation agricole*],0)),FALSE,TRUE))</f>
        <v>1</v>
      </c>
      <c r="G698" s="203">
        <f t="shared" si="23"/>
        <v>7.2293000000000003</v>
      </c>
      <c r="H698" s="203">
        <f t="shared" si="24"/>
        <v>-7.3844000000000003</v>
      </c>
      <c r="I698" s="204" t="str">
        <f t="array" ref="I698">IF(ISBLANK(C698),"",IF(C698=MAX(IF(FarmUnit[1. Identifiant interne d’exploitation agricole*]=A698,FarmUnit[3. Superficie de l’unité agricole (ha)*])),"!","-"))</f>
        <v>!</v>
      </c>
      <c r="J698" s="165" t="str">
        <f ca="1">IFERROR(CONCATENATE(VLOOKUP(A698,GM_Table,12,FALSE)," ",(VLOOKUP(A698,GM_Table,13,FALSE))),"")</f>
        <v/>
      </c>
    </row>
    <row r="699" spans="1:10" ht="15" x14ac:dyDescent="0.2">
      <c r="A699" s="155" t="s">
        <v>2504</v>
      </c>
      <c r="B699" s="155" t="s">
        <v>2504</v>
      </c>
      <c r="C699" s="275">
        <v>2</v>
      </c>
      <c r="D699" s="192">
        <v>7.2904869999999997</v>
      </c>
      <c r="E699" s="192">
        <v>-7.3748810000000002</v>
      </c>
      <c r="F699" s="164" t="b">
        <f>IF(ISBLANK(FarmUnit[[#This Row],[1. Identifiant interne d’exploitation agricole*]]),"",IF(ISERROR(MATCH(FarmUnit[[#This Row],[1. Identifiant interne d’exploitation agricole*]],GroupMember[1. Identifiant interne d’exploitation agricole*],0)),FALSE,TRUE))</f>
        <v>1</v>
      </c>
      <c r="G699" s="203">
        <f t="shared" si="23"/>
        <v>7.2904869999999997</v>
      </c>
      <c r="H699" s="203">
        <f t="shared" si="24"/>
        <v>-7.3748810000000002</v>
      </c>
      <c r="I699" s="204" t="str">
        <f t="array" ref="I699">IF(ISBLANK(C699),"",IF(C699=MAX(IF(FarmUnit[1. Identifiant interne d’exploitation agricole*]=A699,FarmUnit[3. Superficie de l’unité agricole (ha)*])),"!","-"))</f>
        <v>!</v>
      </c>
      <c r="J699" s="165" t="str">
        <f ca="1">IFERROR(CONCATENATE(VLOOKUP(A699,GM_Table,12,FALSE)," ",(VLOOKUP(A699,GM_Table,13,FALSE))),"")</f>
        <v/>
      </c>
    </row>
    <row r="700" spans="1:10" ht="15" x14ac:dyDescent="0.2">
      <c r="A700" s="155" t="s">
        <v>2506</v>
      </c>
      <c r="B700" s="155" t="s">
        <v>2506</v>
      </c>
      <c r="C700" s="275">
        <v>2</v>
      </c>
      <c r="D700" s="192">
        <v>7.2917350000000001</v>
      </c>
      <c r="E700" s="192">
        <v>-7.3755069999999998</v>
      </c>
      <c r="F700" s="164" t="b">
        <f>IF(ISBLANK(FarmUnit[[#This Row],[1. Identifiant interne d’exploitation agricole*]]),"",IF(ISERROR(MATCH(FarmUnit[[#This Row],[1. Identifiant interne d’exploitation agricole*]],GroupMember[1. Identifiant interne d’exploitation agricole*],0)),FALSE,TRUE))</f>
        <v>1</v>
      </c>
      <c r="G700" s="203">
        <f t="shared" si="23"/>
        <v>7.2917350000000001</v>
      </c>
      <c r="H700" s="203">
        <f t="shared" si="24"/>
        <v>-7.3755069999999998</v>
      </c>
      <c r="I700" s="204" t="str">
        <f t="array" ref="I700">IF(ISBLANK(C700),"",IF(C700=MAX(IF(FarmUnit[1. Identifiant interne d’exploitation agricole*]=A700,FarmUnit[3. Superficie de l’unité agricole (ha)*])),"!","-"))</f>
        <v>!</v>
      </c>
      <c r="J700" s="165" t="str">
        <f ca="1">IFERROR(CONCATENATE(VLOOKUP(A700,GM_Table,12,FALSE)," ",(VLOOKUP(A700,GM_Table,13,FALSE))),"")</f>
        <v/>
      </c>
    </row>
    <row r="701" spans="1:10" ht="15" x14ac:dyDescent="0.2">
      <c r="A701" s="155" t="s">
        <v>2508</v>
      </c>
      <c r="B701" s="155" t="s">
        <v>2508</v>
      </c>
      <c r="C701" s="275">
        <v>2</v>
      </c>
      <c r="D701" s="192">
        <v>7.2683999999999997</v>
      </c>
      <c r="E701" s="192">
        <v>-7.3735999999999997</v>
      </c>
      <c r="F701" s="164" t="b">
        <f>IF(ISBLANK(FarmUnit[[#This Row],[1. Identifiant interne d’exploitation agricole*]]),"",IF(ISERROR(MATCH(FarmUnit[[#This Row],[1. Identifiant interne d’exploitation agricole*]],GroupMember[1. Identifiant interne d’exploitation agricole*],0)),FALSE,TRUE))</f>
        <v>1</v>
      </c>
      <c r="G701" s="203">
        <f t="shared" si="23"/>
        <v>7.2683999999999997</v>
      </c>
      <c r="H701" s="203">
        <f t="shared" si="24"/>
        <v>-7.3735999999999997</v>
      </c>
      <c r="I701" s="204" t="str">
        <f t="array" ref="I701">IF(ISBLANK(C701),"",IF(C701=MAX(IF(FarmUnit[1. Identifiant interne d’exploitation agricole*]=A701,FarmUnit[3. Superficie de l’unité agricole (ha)*])),"!","-"))</f>
        <v>!</v>
      </c>
      <c r="J701" s="165" t="str">
        <f ca="1">IFERROR(CONCATENATE(VLOOKUP(A701,GM_Table,12,FALSE)," ",(VLOOKUP(A701,GM_Table,13,FALSE))),"")</f>
        <v/>
      </c>
    </row>
    <row r="702" spans="1:10" ht="15" x14ac:dyDescent="0.2">
      <c r="A702" s="155" t="s">
        <v>2510</v>
      </c>
      <c r="B702" s="155" t="s">
        <v>2510</v>
      </c>
      <c r="C702" s="276">
        <v>4.1500000000000004</v>
      </c>
      <c r="D702" s="192">
        <v>7.3020649999999998</v>
      </c>
      <c r="E702" s="192">
        <v>-7.3550230000000001</v>
      </c>
      <c r="F702" s="164" t="b">
        <f>IF(ISBLANK(FarmUnit[[#This Row],[1. Identifiant interne d’exploitation agricole*]]),"",IF(ISERROR(MATCH(FarmUnit[[#This Row],[1. Identifiant interne d’exploitation agricole*]],GroupMember[1. Identifiant interne d’exploitation agricole*],0)),FALSE,TRUE))</f>
        <v>1</v>
      </c>
      <c r="G702" s="203">
        <f t="shared" si="23"/>
        <v>7.3020649999999998</v>
      </c>
      <c r="H702" s="203">
        <f t="shared" si="24"/>
        <v>-7.3550230000000001</v>
      </c>
      <c r="I702" s="204" t="str">
        <f t="array" ref="I702">IF(ISBLANK(C702),"",IF(C702=MAX(IF(FarmUnit[1. Identifiant interne d’exploitation agricole*]=A702,FarmUnit[3. Superficie de l’unité agricole (ha)*])),"!","-"))</f>
        <v>!</v>
      </c>
      <c r="J702" s="165" t="str">
        <f ca="1">IFERROR(CONCATENATE(VLOOKUP(A702,GM_Table,12,FALSE)," ",(VLOOKUP(A702,GM_Table,13,FALSE))),"")</f>
        <v/>
      </c>
    </row>
    <row r="703" spans="1:10" ht="15" x14ac:dyDescent="0.2">
      <c r="A703" s="155" t="s">
        <v>2513</v>
      </c>
      <c r="B703" s="155" t="s">
        <v>2513</v>
      </c>
      <c r="C703" s="276">
        <v>1.98</v>
      </c>
      <c r="D703" s="192">
        <v>7.3059989999999999</v>
      </c>
      <c r="E703" s="192">
        <v>-7.3736819999999996</v>
      </c>
      <c r="F703" s="164" t="b">
        <f>IF(ISBLANK(FarmUnit[[#This Row],[1. Identifiant interne d’exploitation agricole*]]),"",IF(ISERROR(MATCH(FarmUnit[[#This Row],[1. Identifiant interne d’exploitation agricole*]],GroupMember[1. Identifiant interne d’exploitation agricole*],0)),FALSE,TRUE))</f>
        <v>1</v>
      </c>
      <c r="G703" s="203">
        <f t="shared" si="23"/>
        <v>7.3059989999999999</v>
      </c>
      <c r="H703" s="203">
        <f t="shared" si="24"/>
        <v>-7.3736819999999996</v>
      </c>
      <c r="I703" s="204" t="str">
        <f t="array" ref="I703">IF(ISBLANK(C703),"",IF(C703=MAX(IF(FarmUnit[1. Identifiant interne d’exploitation agricole*]=A703,FarmUnit[3. Superficie de l’unité agricole (ha)*])),"!","-"))</f>
        <v>!</v>
      </c>
      <c r="J703" s="165" t="str">
        <f ca="1">IFERROR(CONCATENATE(VLOOKUP(A703,GM_Table,12,FALSE)," ",(VLOOKUP(A703,GM_Table,13,FALSE))),"")</f>
        <v/>
      </c>
    </row>
    <row r="704" spans="1:10" ht="15" x14ac:dyDescent="0.2">
      <c r="A704" s="155" t="s">
        <v>2515</v>
      </c>
      <c r="B704" s="155" t="s">
        <v>2515</v>
      </c>
      <c r="C704" s="276">
        <v>2.77</v>
      </c>
      <c r="D704" s="192">
        <v>7.3050459999999999</v>
      </c>
      <c r="E704" s="192">
        <v>-7.3728340000000001</v>
      </c>
      <c r="F704" s="164" t="b">
        <f>IF(ISBLANK(FarmUnit[[#This Row],[1. Identifiant interne d’exploitation agricole*]]),"",IF(ISERROR(MATCH(FarmUnit[[#This Row],[1. Identifiant interne d’exploitation agricole*]],GroupMember[1. Identifiant interne d’exploitation agricole*],0)),FALSE,TRUE))</f>
        <v>1</v>
      </c>
      <c r="G704" s="203">
        <f t="shared" si="23"/>
        <v>7.3050459999999999</v>
      </c>
      <c r="H704" s="203">
        <f t="shared" si="24"/>
        <v>-7.3728340000000001</v>
      </c>
      <c r="I704" s="204" t="str">
        <f t="array" ref="I704">IF(ISBLANK(C704),"",IF(C704=MAX(IF(FarmUnit[1. Identifiant interne d’exploitation agricole*]=A704,FarmUnit[3. Superficie de l’unité agricole (ha)*])),"!","-"))</f>
        <v>!</v>
      </c>
      <c r="J704" s="165" t="str">
        <f ca="1">IFERROR(CONCATENATE(VLOOKUP(A704,GM_Table,12,FALSE)," ",(VLOOKUP(A704,GM_Table,13,FALSE))),"")</f>
        <v/>
      </c>
    </row>
    <row r="705" spans="1:10" ht="15" x14ac:dyDescent="0.2">
      <c r="A705" s="155" t="s">
        <v>2518</v>
      </c>
      <c r="B705" s="155" t="s">
        <v>2518</v>
      </c>
      <c r="C705" s="276">
        <v>2.04</v>
      </c>
      <c r="D705" s="192">
        <v>7.2471810000000003</v>
      </c>
      <c r="E705" s="192">
        <v>-7.3680890000000003</v>
      </c>
      <c r="F705" s="164" t="b">
        <f>IF(ISBLANK(FarmUnit[[#This Row],[1. Identifiant interne d’exploitation agricole*]]),"",IF(ISERROR(MATCH(FarmUnit[[#This Row],[1. Identifiant interne d’exploitation agricole*]],GroupMember[1. Identifiant interne d’exploitation agricole*],0)),FALSE,TRUE))</f>
        <v>1</v>
      </c>
      <c r="G705" s="203">
        <f t="shared" si="23"/>
        <v>7.2471810000000003</v>
      </c>
      <c r="H705" s="203">
        <f t="shared" si="24"/>
        <v>-7.3680890000000003</v>
      </c>
      <c r="I705" s="204" t="str">
        <f t="array" ref="I705">IF(ISBLANK(C705),"",IF(C705=MAX(IF(FarmUnit[1. Identifiant interne d’exploitation agricole*]=A705,FarmUnit[3. Superficie de l’unité agricole (ha)*])),"!","-"))</f>
        <v>!</v>
      </c>
      <c r="J705" s="165" t="str">
        <f ca="1">IFERROR(CONCATENATE(VLOOKUP(A705,GM_Table,12,FALSE)," ",(VLOOKUP(A705,GM_Table,13,FALSE))),"")</f>
        <v/>
      </c>
    </row>
    <row r="706" spans="1:10" ht="15" x14ac:dyDescent="0.2">
      <c r="A706" s="155" t="s">
        <v>2519</v>
      </c>
      <c r="B706" s="155" t="s">
        <v>2519</v>
      </c>
      <c r="C706" s="276">
        <v>3.91</v>
      </c>
      <c r="D706" s="192">
        <v>7.323861</v>
      </c>
      <c r="E706" s="192">
        <v>-7.3839569999999997</v>
      </c>
      <c r="F706" s="164" t="b">
        <f>IF(ISBLANK(FarmUnit[[#This Row],[1. Identifiant interne d’exploitation agricole*]]),"",IF(ISERROR(MATCH(FarmUnit[[#This Row],[1. Identifiant interne d’exploitation agricole*]],GroupMember[1. Identifiant interne d’exploitation agricole*],0)),FALSE,TRUE))</f>
        <v>1</v>
      </c>
      <c r="G706" s="203">
        <f t="shared" si="23"/>
        <v>7.323861</v>
      </c>
      <c r="H706" s="203">
        <f t="shared" si="24"/>
        <v>-7.3839569999999997</v>
      </c>
      <c r="I706" s="204" t="str">
        <f t="array" ref="I706">IF(ISBLANK(C706),"",IF(C706=MAX(IF(FarmUnit[1. Identifiant interne d’exploitation agricole*]=A706,FarmUnit[3. Superficie de l’unité agricole (ha)*])),"!","-"))</f>
        <v>!</v>
      </c>
      <c r="J706" s="165" t="str">
        <f ca="1">IFERROR(CONCATENATE(VLOOKUP(A706,GM_Table,12,FALSE)," ",(VLOOKUP(A706,GM_Table,13,FALSE))),"")</f>
        <v/>
      </c>
    </row>
    <row r="707" spans="1:10" ht="15" x14ac:dyDescent="0.2">
      <c r="A707" s="155" t="s">
        <v>2521</v>
      </c>
      <c r="B707" s="155" t="s">
        <v>2521</v>
      </c>
      <c r="C707" s="276">
        <v>1.42</v>
      </c>
      <c r="D707" s="192">
        <v>7.2271000000000001</v>
      </c>
      <c r="E707" s="192">
        <v>-7.3833000000000002</v>
      </c>
      <c r="F707" s="164" t="b">
        <f>IF(ISBLANK(FarmUnit[[#This Row],[1. Identifiant interne d’exploitation agricole*]]),"",IF(ISERROR(MATCH(FarmUnit[[#This Row],[1. Identifiant interne d’exploitation agricole*]],GroupMember[1. Identifiant interne d’exploitation agricole*],0)),FALSE,TRUE))</f>
        <v>1</v>
      </c>
      <c r="G707" s="203">
        <f t="shared" si="23"/>
        <v>7.2271000000000001</v>
      </c>
      <c r="H707" s="203">
        <f t="shared" si="24"/>
        <v>-7.3833000000000002</v>
      </c>
      <c r="I707" s="204" t="str">
        <f t="array" ref="I707">IF(ISBLANK(C707),"",IF(C707=MAX(IF(FarmUnit[1. Identifiant interne d’exploitation agricole*]=A707,FarmUnit[3. Superficie de l’unité agricole (ha)*])),"!","-"))</f>
        <v>!</v>
      </c>
      <c r="J707" s="165" t="str">
        <f ca="1">IFERROR(CONCATENATE(VLOOKUP(A707,GM_Table,12,FALSE)," ",(VLOOKUP(A707,GM_Table,13,FALSE))),"")</f>
        <v/>
      </c>
    </row>
    <row r="708" spans="1:10" ht="15" x14ac:dyDescent="0.2">
      <c r="A708" s="155" t="s">
        <v>2523</v>
      </c>
      <c r="B708" s="155" t="s">
        <v>2523</v>
      </c>
      <c r="C708" s="276">
        <v>2.04</v>
      </c>
      <c r="D708" s="192">
        <v>7.3003999999999998</v>
      </c>
      <c r="E708" s="192">
        <v>-7.3674999999999997</v>
      </c>
      <c r="F708" s="164" t="b">
        <f>IF(ISBLANK(FarmUnit[[#This Row],[1. Identifiant interne d’exploitation agricole*]]),"",IF(ISERROR(MATCH(FarmUnit[[#This Row],[1. Identifiant interne d’exploitation agricole*]],GroupMember[1. Identifiant interne d’exploitation agricole*],0)),FALSE,TRUE))</f>
        <v>1</v>
      </c>
      <c r="G708" s="203">
        <f t="shared" si="23"/>
        <v>7.3003999999999998</v>
      </c>
      <c r="H708" s="203">
        <f t="shared" si="24"/>
        <v>-7.3674999999999997</v>
      </c>
      <c r="I708" s="204" t="str">
        <f t="array" ref="I708">IF(ISBLANK(C708),"",IF(C708=MAX(IF(FarmUnit[1. Identifiant interne d’exploitation agricole*]=A708,FarmUnit[3. Superficie de l’unité agricole (ha)*])),"!","-"))</f>
        <v>!</v>
      </c>
      <c r="J708" s="165" t="str">
        <f ca="1">IFERROR(CONCATENATE(VLOOKUP(A708,GM_Table,12,FALSE)," ",(VLOOKUP(A708,GM_Table,13,FALSE))),"")</f>
        <v/>
      </c>
    </row>
    <row r="709" spans="1:10" ht="15" x14ac:dyDescent="0.2">
      <c r="A709" s="155" t="s">
        <v>2524</v>
      </c>
      <c r="B709" s="155" t="s">
        <v>2524</v>
      </c>
      <c r="C709" s="276">
        <v>1.93</v>
      </c>
      <c r="D709" s="192">
        <v>7.2200759999999997</v>
      </c>
      <c r="E709" s="192">
        <v>-7.4008979999999998</v>
      </c>
      <c r="F709" s="164" t="b">
        <f>IF(ISBLANK(FarmUnit[[#This Row],[1. Identifiant interne d’exploitation agricole*]]),"",IF(ISERROR(MATCH(FarmUnit[[#This Row],[1. Identifiant interne d’exploitation agricole*]],GroupMember[1. Identifiant interne d’exploitation agricole*],0)),FALSE,TRUE))</f>
        <v>1</v>
      </c>
      <c r="G709" s="203">
        <f t="shared" si="23"/>
        <v>7.2200759999999997</v>
      </c>
      <c r="H709" s="203">
        <f t="shared" si="24"/>
        <v>-7.4008979999999998</v>
      </c>
      <c r="I709" s="204" t="str">
        <f t="array" ref="I709">IF(ISBLANK(C709),"",IF(C709=MAX(IF(FarmUnit[1. Identifiant interne d’exploitation agricole*]=A709,FarmUnit[3. Superficie de l’unité agricole (ha)*])),"!","-"))</f>
        <v>!</v>
      </c>
      <c r="J709" s="165" t="str">
        <f ca="1">IFERROR(CONCATENATE(VLOOKUP(A709,GM_Table,12,FALSE)," ",(VLOOKUP(A709,GM_Table,13,FALSE))),"")</f>
        <v/>
      </c>
    </row>
    <row r="710" spans="1:10" ht="15" x14ac:dyDescent="0.2">
      <c r="A710" s="155" t="s">
        <v>2526</v>
      </c>
      <c r="B710" s="155" t="s">
        <v>2526</v>
      </c>
      <c r="C710" s="276">
        <v>2.08</v>
      </c>
      <c r="D710" s="192">
        <v>7.3209710000000001</v>
      </c>
      <c r="E710" s="192">
        <v>-7.3808150000000001</v>
      </c>
      <c r="F710" s="164" t="b">
        <f>IF(ISBLANK(FarmUnit[[#This Row],[1. Identifiant interne d’exploitation agricole*]]),"",IF(ISERROR(MATCH(FarmUnit[[#This Row],[1. Identifiant interne d’exploitation agricole*]],GroupMember[1. Identifiant interne d’exploitation agricole*],0)),FALSE,TRUE))</f>
        <v>1</v>
      </c>
      <c r="G710" s="203">
        <f t="shared" si="23"/>
        <v>7.3209710000000001</v>
      </c>
      <c r="H710" s="203">
        <f t="shared" si="24"/>
        <v>-7.3808150000000001</v>
      </c>
      <c r="I710" s="204" t="str">
        <f t="array" ref="I710">IF(ISBLANK(C710),"",IF(C710=MAX(IF(FarmUnit[1. Identifiant interne d’exploitation agricole*]=A710,FarmUnit[3. Superficie de l’unité agricole (ha)*])),"!","-"))</f>
        <v>!</v>
      </c>
      <c r="J710" s="165" t="str">
        <f ca="1">IFERROR(CONCATENATE(VLOOKUP(A710,GM_Table,12,FALSE)," ",(VLOOKUP(A710,GM_Table,13,FALSE))),"")</f>
        <v/>
      </c>
    </row>
    <row r="711" spans="1:10" ht="15" x14ac:dyDescent="0.2">
      <c r="A711" s="155" t="s">
        <v>2527</v>
      </c>
      <c r="B711" s="155" t="s">
        <v>2527</v>
      </c>
      <c r="C711" s="276">
        <v>1.67</v>
      </c>
      <c r="D711" s="192">
        <v>7.3052999999999999</v>
      </c>
      <c r="E711" s="192">
        <v>-7.3956999999999997</v>
      </c>
      <c r="F711" s="164" t="b">
        <f>IF(ISBLANK(FarmUnit[[#This Row],[1. Identifiant interne d’exploitation agricole*]]),"",IF(ISERROR(MATCH(FarmUnit[[#This Row],[1. Identifiant interne d’exploitation agricole*]],GroupMember[1. Identifiant interne d’exploitation agricole*],0)),FALSE,TRUE))</f>
        <v>1</v>
      </c>
      <c r="G711" s="203">
        <f t="shared" si="23"/>
        <v>7.3052999999999999</v>
      </c>
      <c r="H711" s="203">
        <f t="shared" si="24"/>
        <v>-7.3956999999999997</v>
      </c>
      <c r="I711" s="204" t="str">
        <f t="array" ref="I711">IF(ISBLANK(C711),"",IF(C711=MAX(IF(FarmUnit[1. Identifiant interne d’exploitation agricole*]=A711,FarmUnit[3. Superficie de l’unité agricole (ha)*])),"!","-"))</f>
        <v>!</v>
      </c>
      <c r="J711" s="165" t="str">
        <f ca="1">IFERROR(CONCATENATE(VLOOKUP(A711,GM_Table,12,FALSE)," ",(VLOOKUP(A711,GM_Table,13,FALSE))),"")</f>
        <v/>
      </c>
    </row>
    <row r="712" spans="1:10" ht="15" x14ac:dyDescent="0.2">
      <c r="A712" s="155" t="s">
        <v>2529</v>
      </c>
      <c r="B712" s="155" t="s">
        <v>2529</v>
      </c>
      <c r="C712" s="276">
        <v>1.25</v>
      </c>
      <c r="D712" s="192">
        <v>7.3071999999999999</v>
      </c>
      <c r="E712" s="192">
        <v>-7.3714000000000004</v>
      </c>
      <c r="F712" s="164" t="b">
        <f>IF(ISBLANK(FarmUnit[[#This Row],[1. Identifiant interne d’exploitation agricole*]]),"",IF(ISERROR(MATCH(FarmUnit[[#This Row],[1. Identifiant interne d’exploitation agricole*]],GroupMember[1. Identifiant interne d’exploitation agricole*],0)),FALSE,TRUE))</f>
        <v>1</v>
      </c>
      <c r="G712" s="203">
        <f t="shared" si="23"/>
        <v>7.3071999999999999</v>
      </c>
      <c r="H712" s="203">
        <f t="shared" si="24"/>
        <v>-7.3714000000000004</v>
      </c>
      <c r="I712" s="204" t="str">
        <f t="array" ref="I712">IF(ISBLANK(C712),"",IF(C712=MAX(IF(FarmUnit[1. Identifiant interne d’exploitation agricole*]=A712,FarmUnit[3. Superficie de l’unité agricole (ha)*])),"!","-"))</f>
        <v>!</v>
      </c>
      <c r="J712" s="165" t="str">
        <f ca="1">IFERROR(CONCATENATE(VLOOKUP(A712,GM_Table,12,FALSE)," ",(VLOOKUP(A712,GM_Table,13,FALSE))),"")</f>
        <v/>
      </c>
    </row>
    <row r="713" spans="1:10" ht="15" x14ac:dyDescent="0.2">
      <c r="A713" s="155" t="s">
        <v>2531</v>
      </c>
      <c r="B713" s="155" t="s">
        <v>2531</v>
      </c>
      <c r="C713" s="276">
        <v>1.07</v>
      </c>
      <c r="D713" s="192">
        <v>7.3030999999999997</v>
      </c>
      <c r="E713" s="192">
        <v>-7.3560999999999996</v>
      </c>
      <c r="F713" s="164" t="b">
        <f>IF(ISBLANK(FarmUnit[[#This Row],[1. Identifiant interne d’exploitation agricole*]]),"",IF(ISERROR(MATCH(FarmUnit[[#This Row],[1. Identifiant interne d’exploitation agricole*]],GroupMember[1. Identifiant interne d’exploitation agricole*],0)),FALSE,TRUE))</f>
        <v>1</v>
      </c>
      <c r="G713" s="203">
        <f t="shared" si="23"/>
        <v>7.3030999999999997</v>
      </c>
      <c r="H713" s="203">
        <f t="shared" si="24"/>
        <v>-7.3560999999999996</v>
      </c>
      <c r="I713" s="204" t="str">
        <f t="array" ref="I713">IF(ISBLANK(C713),"",IF(C713=MAX(IF(FarmUnit[1. Identifiant interne d’exploitation agricole*]=A713,FarmUnit[3. Superficie de l’unité agricole (ha)*])),"!","-"))</f>
        <v>!</v>
      </c>
      <c r="J713" s="165" t="str">
        <f ca="1">IFERROR(CONCATENATE(VLOOKUP(A713,GM_Table,12,FALSE)," ",(VLOOKUP(A713,GM_Table,13,FALSE))),"")</f>
        <v/>
      </c>
    </row>
    <row r="714" spans="1:10" ht="15" x14ac:dyDescent="0.2">
      <c r="A714" s="155" t="s">
        <v>2533</v>
      </c>
      <c r="B714" s="155" t="s">
        <v>2533</v>
      </c>
      <c r="C714" s="276">
        <v>1.81</v>
      </c>
      <c r="D714" s="192">
        <v>7.3036969999999997</v>
      </c>
      <c r="E714" s="192">
        <v>-7.3756630000000003</v>
      </c>
      <c r="F714" s="164" t="b">
        <f>IF(ISBLANK(FarmUnit[[#This Row],[1. Identifiant interne d’exploitation agricole*]]),"",IF(ISERROR(MATCH(FarmUnit[[#This Row],[1. Identifiant interne d’exploitation agricole*]],GroupMember[1. Identifiant interne d’exploitation agricole*],0)),FALSE,TRUE))</f>
        <v>1</v>
      </c>
      <c r="G714" s="203">
        <f t="shared" si="23"/>
        <v>7.3036969999999997</v>
      </c>
      <c r="H714" s="203">
        <f t="shared" si="24"/>
        <v>-7.3756630000000003</v>
      </c>
      <c r="I714" s="204" t="str">
        <f t="array" ref="I714">IF(ISBLANK(C714),"",IF(C714=MAX(IF(FarmUnit[1. Identifiant interne d’exploitation agricole*]=A714,FarmUnit[3. Superficie de l’unité agricole (ha)*])),"!","-"))</f>
        <v>!</v>
      </c>
      <c r="J714" s="165" t="str">
        <f ca="1">IFERROR(CONCATENATE(VLOOKUP(A714,GM_Table,12,FALSE)," ",(VLOOKUP(A714,GM_Table,13,FALSE))),"")</f>
        <v/>
      </c>
    </row>
    <row r="715" spans="1:10" ht="15" x14ac:dyDescent="0.2">
      <c r="A715" s="155" t="s">
        <v>2536</v>
      </c>
      <c r="B715" s="155" t="s">
        <v>2536</v>
      </c>
      <c r="C715" s="276">
        <v>2.48</v>
      </c>
      <c r="D715" s="192">
        <v>7.2652429999999999</v>
      </c>
      <c r="E715" s="192">
        <v>-7.3769660000000004</v>
      </c>
      <c r="F715" s="164" t="b">
        <f>IF(ISBLANK(FarmUnit[[#This Row],[1. Identifiant interne d’exploitation agricole*]]),"",IF(ISERROR(MATCH(FarmUnit[[#This Row],[1. Identifiant interne d’exploitation agricole*]],GroupMember[1. Identifiant interne d’exploitation agricole*],0)),FALSE,TRUE))</f>
        <v>1</v>
      </c>
      <c r="G715" s="203">
        <f t="shared" si="23"/>
        <v>7.2652429999999999</v>
      </c>
      <c r="H715" s="203">
        <f t="shared" si="24"/>
        <v>-7.3769660000000004</v>
      </c>
      <c r="I715" s="204" t="str">
        <f t="array" ref="I715">IF(ISBLANK(C715),"",IF(C715=MAX(IF(FarmUnit[1. Identifiant interne d’exploitation agricole*]=A715,FarmUnit[3. Superficie de l’unité agricole (ha)*])),"!","-"))</f>
        <v>!</v>
      </c>
      <c r="J715" s="165" t="str">
        <f ca="1">IFERROR(CONCATENATE(VLOOKUP(A715,GM_Table,12,FALSE)," ",(VLOOKUP(A715,GM_Table,13,FALSE))),"")</f>
        <v/>
      </c>
    </row>
    <row r="716" spans="1:10" ht="15" x14ac:dyDescent="0.2">
      <c r="A716" s="155" t="s">
        <v>2539</v>
      </c>
      <c r="B716" s="155" t="s">
        <v>2539</v>
      </c>
      <c r="C716" s="276">
        <v>1.76</v>
      </c>
      <c r="D716" s="192">
        <v>7.3095999999999997</v>
      </c>
      <c r="E716" s="192">
        <v>-7.3827999999999996</v>
      </c>
      <c r="F716" s="164" t="b">
        <f>IF(ISBLANK(FarmUnit[[#This Row],[1. Identifiant interne d’exploitation agricole*]]),"",IF(ISERROR(MATCH(FarmUnit[[#This Row],[1. Identifiant interne d’exploitation agricole*]],GroupMember[1. Identifiant interne d’exploitation agricole*],0)),FALSE,TRUE))</f>
        <v>1</v>
      </c>
      <c r="G716" s="203">
        <f t="shared" si="23"/>
        <v>7.3095999999999997</v>
      </c>
      <c r="H716" s="203">
        <f t="shared" si="24"/>
        <v>-7.3827999999999996</v>
      </c>
      <c r="I716" s="204" t="str">
        <f t="array" ref="I716">IF(ISBLANK(C716),"",IF(C716=MAX(IF(FarmUnit[1. Identifiant interne d’exploitation agricole*]=A716,FarmUnit[3. Superficie de l’unité agricole (ha)*])),"!","-"))</f>
        <v>!</v>
      </c>
      <c r="J716" s="165" t="str">
        <f ca="1">IFERROR(CONCATENATE(VLOOKUP(A716,GM_Table,12,FALSE)," ",(VLOOKUP(A716,GM_Table,13,FALSE))),"")</f>
        <v/>
      </c>
    </row>
    <row r="717" spans="1:10" ht="15" x14ac:dyDescent="0.2">
      <c r="A717" s="155" t="s">
        <v>2542</v>
      </c>
      <c r="B717" s="155" t="s">
        <v>2542</v>
      </c>
      <c r="C717" s="276">
        <v>3.66</v>
      </c>
      <c r="D717" s="192">
        <v>7.3234769999999996</v>
      </c>
      <c r="E717" s="192">
        <v>-7.3588469999999999</v>
      </c>
      <c r="F717" s="164" t="b">
        <f>IF(ISBLANK(FarmUnit[[#This Row],[1. Identifiant interne d’exploitation agricole*]]),"",IF(ISERROR(MATCH(FarmUnit[[#This Row],[1. Identifiant interne d’exploitation agricole*]],GroupMember[1. Identifiant interne d’exploitation agricole*],0)),FALSE,TRUE))</f>
        <v>1</v>
      </c>
      <c r="G717" s="203">
        <f t="shared" si="23"/>
        <v>7.3234769999999996</v>
      </c>
      <c r="H717" s="203">
        <f t="shared" si="24"/>
        <v>-7.3588469999999999</v>
      </c>
      <c r="I717" s="204" t="str">
        <f t="array" ref="I717">IF(ISBLANK(C717),"",IF(C717=MAX(IF(FarmUnit[1. Identifiant interne d’exploitation agricole*]=A717,FarmUnit[3. Superficie de l’unité agricole (ha)*])),"!","-"))</f>
        <v>!</v>
      </c>
      <c r="J717" s="165" t="str">
        <f ca="1">IFERROR(CONCATENATE(VLOOKUP(A717,GM_Table,12,FALSE)," ",(VLOOKUP(A717,GM_Table,13,FALSE))),"")</f>
        <v/>
      </c>
    </row>
    <row r="718" spans="1:10" ht="15" x14ac:dyDescent="0.2">
      <c r="A718" s="155" t="s">
        <v>2545</v>
      </c>
      <c r="B718" s="155" t="s">
        <v>2545</v>
      </c>
      <c r="C718" s="276">
        <v>3.21</v>
      </c>
      <c r="D718" s="192">
        <v>7.1993999999999998</v>
      </c>
      <c r="E718" s="192">
        <v>-7.1273</v>
      </c>
      <c r="F718" s="164" t="b">
        <f>IF(ISBLANK(FarmUnit[[#This Row],[1. Identifiant interne d’exploitation agricole*]]),"",IF(ISERROR(MATCH(FarmUnit[[#This Row],[1. Identifiant interne d’exploitation agricole*]],GroupMember[1. Identifiant interne d’exploitation agricole*],0)),FALSE,TRUE))</f>
        <v>1</v>
      </c>
      <c r="G718" s="203">
        <f t="shared" si="23"/>
        <v>7.1993999999999998</v>
      </c>
      <c r="H718" s="203">
        <f t="shared" si="24"/>
        <v>-7.1273</v>
      </c>
      <c r="I718" s="204" t="str">
        <f t="array" ref="I718">IF(ISBLANK(C718),"",IF(C718=MAX(IF(FarmUnit[1. Identifiant interne d’exploitation agricole*]=A718,FarmUnit[3. Superficie de l’unité agricole (ha)*])),"!","-"))</f>
        <v>!</v>
      </c>
      <c r="J718" s="165" t="str">
        <f ca="1">IFERROR(CONCATENATE(VLOOKUP(A718,GM_Table,12,FALSE)," ",(VLOOKUP(A718,GM_Table,13,FALSE))),"")</f>
        <v/>
      </c>
    </row>
    <row r="719" spans="1:10" ht="15" x14ac:dyDescent="0.2">
      <c r="A719" s="155" t="s">
        <v>2548</v>
      </c>
      <c r="B719" s="155" t="s">
        <v>2548</v>
      </c>
      <c r="C719" s="276">
        <v>1.34</v>
      </c>
      <c r="D719" s="192">
        <v>7.3113999999999999</v>
      </c>
      <c r="E719" s="192">
        <v>-7.3930999999999996</v>
      </c>
      <c r="F719" s="164" t="b">
        <f>IF(ISBLANK(FarmUnit[[#This Row],[1. Identifiant interne d’exploitation agricole*]]),"",IF(ISERROR(MATCH(FarmUnit[[#This Row],[1. Identifiant interne d’exploitation agricole*]],GroupMember[1. Identifiant interne d’exploitation agricole*],0)),FALSE,TRUE))</f>
        <v>1</v>
      </c>
      <c r="G719" s="203">
        <f t="shared" si="23"/>
        <v>7.3113999999999999</v>
      </c>
      <c r="H719" s="203">
        <f t="shared" si="24"/>
        <v>-7.3930999999999996</v>
      </c>
      <c r="I719" s="204" t="str">
        <f t="array" ref="I719">IF(ISBLANK(C719),"",IF(C719=MAX(IF(FarmUnit[1. Identifiant interne d’exploitation agricole*]=A719,FarmUnit[3. Superficie de l’unité agricole (ha)*])),"!","-"))</f>
        <v>!</v>
      </c>
      <c r="J719" s="165" t="str">
        <f ca="1">IFERROR(CONCATENATE(VLOOKUP(A719,GM_Table,12,FALSE)," ",(VLOOKUP(A719,GM_Table,13,FALSE))),"")</f>
        <v/>
      </c>
    </row>
    <row r="720" spans="1:10" ht="15" x14ac:dyDescent="0.2">
      <c r="A720" s="155" t="s">
        <v>2550</v>
      </c>
      <c r="B720" s="155" t="s">
        <v>2550</v>
      </c>
      <c r="C720" s="276">
        <v>1.18</v>
      </c>
      <c r="D720" s="192">
        <v>7.2303249999999997</v>
      </c>
      <c r="E720" s="192">
        <v>-7.1646970000000003</v>
      </c>
      <c r="F720" s="164" t="b">
        <f>IF(ISBLANK(FarmUnit[[#This Row],[1. Identifiant interne d’exploitation agricole*]]),"",IF(ISERROR(MATCH(FarmUnit[[#This Row],[1. Identifiant interne d’exploitation agricole*]],GroupMember[1. Identifiant interne d’exploitation agricole*],0)),FALSE,TRUE))</f>
        <v>1</v>
      </c>
      <c r="G720" s="203">
        <f t="shared" si="23"/>
        <v>7.2303249999999997</v>
      </c>
      <c r="H720" s="203">
        <f t="shared" si="24"/>
        <v>-7.1646970000000003</v>
      </c>
      <c r="I720" s="204" t="str">
        <f t="array" ref="I720">IF(ISBLANK(C720),"",IF(C720=MAX(IF(FarmUnit[1. Identifiant interne d’exploitation agricole*]=A720,FarmUnit[3. Superficie de l’unité agricole (ha)*])),"!","-"))</f>
        <v>!</v>
      </c>
      <c r="J720" s="165" t="str">
        <f ca="1">IFERROR(CONCATENATE(VLOOKUP(A720,GM_Table,12,FALSE)," ",(VLOOKUP(A720,GM_Table,13,FALSE))),"")</f>
        <v/>
      </c>
    </row>
    <row r="721" spans="1:10" ht="15" x14ac:dyDescent="0.2">
      <c r="A721" s="155" t="s">
        <v>2553</v>
      </c>
      <c r="B721" s="155" t="s">
        <v>2553</v>
      </c>
      <c r="C721" s="276">
        <v>2.15</v>
      </c>
      <c r="D721" s="192">
        <v>7.313358</v>
      </c>
      <c r="E721" s="192">
        <v>-7.3594010000000001</v>
      </c>
      <c r="F721" s="164" t="b">
        <f>IF(ISBLANK(FarmUnit[[#This Row],[1. Identifiant interne d’exploitation agricole*]]),"",IF(ISERROR(MATCH(FarmUnit[[#This Row],[1. Identifiant interne d’exploitation agricole*]],GroupMember[1. Identifiant interne d’exploitation agricole*],0)),FALSE,TRUE))</f>
        <v>1</v>
      </c>
      <c r="G721" s="203">
        <f t="shared" si="23"/>
        <v>7.313358</v>
      </c>
      <c r="H721" s="203">
        <f t="shared" si="24"/>
        <v>-7.3594010000000001</v>
      </c>
      <c r="I721" s="204" t="str">
        <f t="array" ref="I721">IF(ISBLANK(C721),"",IF(C721=MAX(IF(FarmUnit[1. Identifiant interne d’exploitation agricole*]=A721,FarmUnit[3. Superficie de l’unité agricole (ha)*])),"!","-"))</f>
        <v>!</v>
      </c>
      <c r="J721" s="165" t="str">
        <f ca="1">IFERROR(CONCATENATE(VLOOKUP(A721,GM_Table,12,FALSE)," ",(VLOOKUP(A721,GM_Table,13,FALSE))),"")</f>
        <v/>
      </c>
    </row>
    <row r="722" spans="1:10" ht="15" x14ac:dyDescent="0.2">
      <c r="A722" s="155" t="s">
        <v>2555</v>
      </c>
      <c r="B722" s="155" t="s">
        <v>2555</v>
      </c>
      <c r="C722" s="276">
        <v>1.6</v>
      </c>
      <c r="D722" s="192">
        <v>7.3122980000000002</v>
      </c>
      <c r="E722" s="192">
        <v>-7.3597570000000001</v>
      </c>
      <c r="F722" s="164" t="b">
        <f>IF(ISBLANK(FarmUnit[[#This Row],[1. Identifiant interne d’exploitation agricole*]]),"",IF(ISERROR(MATCH(FarmUnit[[#This Row],[1. Identifiant interne d’exploitation agricole*]],GroupMember[1. Identifiant interne d’exploitation agricole*],0)),FALSE,TRUE))</f>
        <v>1</v>
      </c>
      <c r="G722" s="203">
        <f t="shared" si="23"/>
        <v>7.3122980000000002</v>
      </c>
      <c r="H722" s="203">
        <f t="shared" si="24"/>
        <v>-7.3597570000000001</v>
      </c>
      <c r="I722" s="204" t="str">
        <f t="array" ref="I722">IF(ISBLANK(C722),"",IF(C722=MAX(IF(FarmUnit[1. Identifiant interne d’exploitation agricole*]=A722,FarmUnit[3. Superficie de l’unité agricole (ha)*])),"!","-"))</f>
        <v>!</v>
      </c>
      <c r="J722" s="165" t="str">
        <f ca="1">IFERROR(CONCATENATE(VLOOKUP(A722,GM_Table,12,FALSE)," ",(VLOOKUP(A722,GM_Table,13,FALSE))),"")</f>
        <v/>
      </c>
    </row>
    <row r="723" spans="1:10" ht="15" x14ac:dyDescent="0.2">
      <c r="A723" s="155" t="s">
        <v>2557</v>
      </c>
      <c r="B723" s="155" t="s">
        <v>2557</v>
      </c>
      <c r="C723" s="276">
        <v>1.47</v>
      </c>
      <c r="D723" s="192">
        <v>7.3120710000000004</v>
      </c>
      <c r="E723" s="192">
        <v>-7.358638</v>
      </c>
      <c r="F723" s="164" t="b">
        <f>IF(ISBLANK(FarmUnit[[#This Row],[1. Identifiant interne d’exploitation agricole*]]),"",IF(ISERROR(MATCH(FarmUnit[[#This Row],[1. Identifiant interne d’exploitation agricole*]],GroupMember[1. Identifiant interne d’exploitation agricole*],0)),FALSE,TRUE))</f>
        <v>1</v>
      </c>
      <c r="G723" s="203">
        <f t="shared" si="23"/>
        <v>7.3120710000000004</v>
      </c>
      <c r="H723" s="203">
        <f t="shared" si="24"/>
        <v>-7.358638</v>
      </c>
      <c r="I723" s="204" t="str">
        <f t="array" ref="I723">IF(ISBLANK(C723),"",IF(C723=MAX(IF(FarmUnit[1. Identifiant interne d’exploitation agricole*]=A723,FarmUnit[3. Superficie de l’unité agricole (ha)*])),"!","-"))</f>
        <v>!</v>
      </c>
      <c r="J723" s="165" t="str">
        <f ca="1">IFERROR(CONCATENATE(VLOOKUP(A723,GM_Table,12,FALSE)," ",(VLOOKUP(A723,GM_Table,13,FALSE))),"")</f>
        <v/>
      </c>
    </row>
    <row r="724" spans="1:10" ht="15" x14ac:dyDescent="0.2">
      <c r="A724" s="155" t="s">
        <v>2559</v>
      </c>
      <c r="B724" s="155" t="s">
        <v>2559</v>
      </c>
      <c r="C724" s="276">
        <v>2.25</v>
      </c>
      <c r="D724" s="192">
        <v>7.2550679999999996</v>
      </c>
      <c r="E724" s="192">
        <v>-7.4047460000000003</v>
      </c>
      <c r="F724" s="164" t="b">
        <f>IF(ISBLANK(FarmUnit[[#This Row],[1. Identifiant interne d’exploitation agricole*]]),"",IF(ISERROR(MATCH(FarmUnit[[#This Row],[1. Identifiant interne d’exploitation agricole*]],GroupMember[1. Identifiant interne d’exploitation agricole*],0)),FALSE,TRUE))</f>
        <v>1</v>
      </c>
      <c r="G724" s="203">
        <f t="shared" si="23"/>
        <v>7.2550679999999996</v>
      </c>
      <c r="H724" s="203">
        <f t="shared" si="24"/>
        <v>-7.4047460000000003</v>
      </c>
      <c r="I724" s="204" t="str">
        <f t="array" ref="I724">IF(ISBLANK(C724),"",IF(C724=MAX(IF(FarmUnit[1. Identifiant interne d’exploitation agricole*]=A724,FarmUnit[3. Superficie de l’unité agricole (ha)*])),"!","-"))</f>
        <v>!</v>
      </c>
      <c r="J724" s="165" t="str">
        <f ca="1">IFERROR(CONCATENATE(VLOOKUP(A724,GM_Table,12,FALSE)," ",(VLOOKUP(A724,GM_Table,13,FALSE))),"")</f>
        <v/>
      </c>
    </row>
    <row r="725" spans="1:10" ht="15" x14ac:dyDescent="0.2">
      <c r="A725" s="155" t="s">
        <v>2561</v>
      </c>
      <c r="B725" s="155" t="s">
        <v>2561</v>
      </c>
      <c r="C725" s="276">
        <v>1.42</v>
      </c>
      <c r="D725" s="192">
        <v>7.309717</v>
      </c>
      <c r="E725" s="192">
        <v>-7.3593169999999999</v>
      </c>
      <c r="F725" s="164" t="b">
        <f>IF(ISBLANK(FarmUnit[[#This Row],[1. Identifiant interne d’exploitation agricole*]]),"",IF(ISERROR(MATCH(FarmUnit[[#This Row],[1. Identifiant interne d’exploitation agricole*]],GroupMember[1. Identifiant interne d’exploitation agricole*],0)),FALSE,TRUE))</f>
        <v>1</v>
      </c>
      <c r="G725" s="203">
        <f t="shared" si="23"/>
        <v>7.309717</v>
      </c>
      <c r="H725" s="203">
        <f t="shared" si="24"/>
        <v>-7.3593169999999999</v>
      </c>
      <c r="I725" s="204" t="str">
        <f t="array" ref="I725">IF(ISBLANK(C725),"",IF(C725=MAX(IF(FarmUnit[1. Identifiant interne d’exploitation agricole*]=A725,FarmUnit[3. Superficie de l’unité agricole (ha)*])),"!","-"))</f>
        <v>!</v>
      </c>
      <c r="J725" s="165" t="str">
        <f ca="1">IFERROR(CONCATENATE(VLOOKUP(A725,GM_Table,12,FALSE)," ",(VLOOKUP(A725,GM_Table,13,FALSE))),"")</f>
        <v/>
      </c>
    </row>
    <row r="726" spans="1:10" ht="15" x14ac:dyDescent="0.2">
      <c r="A726" s="155" t="s">
        <v>2562</v>
      </c>
      <c r="B726" s="155" t="s">
        <v>2562</v>
      </c>
      <c r="C726" s="276">
        <v>4.04</v>
      </c>
      <c r="D726" s="192">
        <v>7.3159470000000004</v>
      </c>
      <c r="E726" s="192">
        <v>-7.3746879999999999</v>
      </c>
      <c r="F726" s="164" t="b">
        <f>IF(ISBLANK(FarmUnit[[#This Row],[1. Identifiant interne d’exploitation agricole*]]),"",IF(ISERROR(MATCH(FarmUnit[[#This Row],[1. Identifiant interne d’exploitation agricole*]],GroupMember[1. Identifiant interne d’exploitation agricole*],0)),FALSE,TRUE))</f>
        <v>1</v>
      </c>
      <c r="G726" s="203">
        <f t="shared" si="23"/>
        <v>7.3159470000000004</v>
      </c>
      <c r="H726" s="203">
        <f t="shared" si="24"/>
        <v>-7.3746879999999999</v>
      </c>
      <c r="I726" s="204" t="str">
        <f t="array" ref="I726">IF(ISBLANK(C726),"",IF(C726=MAX(IF(FarmUnit[1. Identifiant interne d’exploitation agricole*]=A726,FarmUnit[3. Superficie de l’unité agricole (ha)*])),"!","-"))</f>
        <v>!</v>
      </c>
      <c r="J726" s="165" t="str">
        <f ca="1">IFERROR(CONCATENATE(VLOOKUP(A726,GM_Table,12,FALSE)," ",(VLOOKUP(A726,GM_Table,13,FALSE))),"")</f>
        <v/>
      </c>
    </row>
    <row r="727" spans="1:10" ht="15" x14ac:dyDescent="0.2">
      <c r="A727" s="155" t="s">
        <v>2564</v>
      </c>
      <c r="B727" s="155" t="s">
        <v>2564</v>
      </c>
      <c r="C727" s="276">
        <v>1.96</v>
      </c>
      <c r="D727" s="192">
        <v>7.2367559999999997</v>
      </c>
      <c r="E727" s="192">
        <v>-7.4191380000000002</v>
      </c>
      <c r="F727" s="164" t="b">
        <f>IF(ISBLANK(FarmUnit[[#This Row],[1. Identifiant interne d’exploitation agricole*]]),"",IF(ISERROR(MATCH(FarmUnit[[#This Row],[1. Identifiant interne d’exploitation agricole*]],GroupMember[1. Identifiant interne d’exploitation agricole*],0)),FALSE,TRUE))</f>
        <v>1</v>
      </c>
      <c r="G727" s="203">
        <f t="shared" si="23"/>
        <v>7.2367559999999997</v>
      </c>
      <c r="H727" s="203">
        <f t="shared" si="24"/>
        <v>-7.4191380000000002</v>
      </c>
      <c r="I727" s="204" t="str">
        <f t="array" ref="I727">IF(ISBLANK(C727),"",IF(C727=MAX(IF(FarmUnit[1. Identifiant interne d’exploitation agricole*]=A727,FarmUnit[3. Superficie de l’unité agricole (ha)*])),"!","-"))</f>
        <v>!</v>
      </c>
      <c r="J727" s="165" t="str">
        <f ca="1">IFERROR(CONCATENATE(VLOOKUP(A727,GM_Table,12,FALSE)," ",(VLOOKUP(A727,GM_Table,13,FALSE))),"")</f>
        <v/>
      </c>
    </row>
    <row r="728" spans="1:10" ht="15" x14ac:dyDescent="0.2">
      <c r="A728" s="155" t="s">
        <v>2565</v>
      </c>
      <c r="B728" s="155" t="s">
        <v>2565</v>
      </c>
      <c r="C728" s="276">
        <v>2.31</v>
      </c>
      <c r="D728" s="192">
        <v>7.3193429999999999</v>
      </c>
      <c r="E728" s="192">
        <v>-7.3803159999999997</v>
      </c>
      <c r="F728" s="164" t="b">
        <f>IF(ISBLANK(FarmUnit[[#This Row],[1. Identifiant interne d’exploitation agricole*]]),"",IF(ISERROR(MATCH(FarmUnit[[#This Row],[1. Identifiant interne d’exploitation agricole*]],GroupMember[1. Identifiant interne d’exploitation agricole*],0)),FALSE,TRUE))</f>
        <v>1</v>
      </c>
      <c r="G728" s="203">
        <f t="shared" si="23"/>
        <v>7.3193429999999999</v>
      </c>
      <c r="H728" s="203">
        <f t="shared" si="24"/>
        <v>-7.3803159999999997</v>
      </c>
      <c r="I728" s="204" t="str">
        <f t="array" ref="I728">IF(ISBLANK(C728),"",IF(C728=MAX(IF(FarmUnit[1. Identifiant interne d’exploitation agricole*]=A728,FarmUnit[3. Superficie de l’unité agricole (ha)*])),"!","-"))</f>
        <v>!</v>
      </c>
      <c r="J728" s="165" t="str">
        <f ca="1">IFERROR(CONCATENATE(VLOOKUP(A728,GM_Table,12,FALSE)," ",(VLOOKUP(A728,GM_Table,13,FALSE))),"")</f>
        <v/>
      </c>
    </row>
    <row r="729" spans="1:10" ht="15" x14ac:dyDescent="0.2">
      <c r="A729" s="155" t="s">
        <v>2566</v>
      </c>
      <c r="B729" s="155" t="s">
        <v>2566</v>
      </c>
      <c r="C729" s="276">
        <v>1.91</v>
      </c>
      <c r="D729" s="192">
        <v>7.3175460000000001</v>
      </c>
      <c r="E729" s="192">
        <v>-7.3765429999999999</v>
      </c>
      <c r="F729" s="164" t="b">
        <f>IF(ISBLANK(FarmUnit[[#This Row],[1. Identifiant interne d’exploitation agricole*]]),"",IF(ISERROR(MATCH(FarmUnit[[#This Row],[1. Identifiant interne d’exploitation agricole*]],GroupMember[1. Identifiant interne d’exploitation agricole*],0)),FALSE,TRUE))</f>
        <v>1</v>
      </c>
      <c r="G729" s="203">
        <f t="shared" si="23"/>
        <v>7.3175460000000001</v>
      </c>
      <c r="H729" s="203">
        <f t="shared" si="24"/>
        <v>-7.3765429999999999</v>
      </c>
      <c r="I729" s="204" t="str">
        <f t="array" ref="I729">IF(ISBLANK(C729),"",IF(C729=MAX(IF(FarmUnit[1. Identifiant interne d’exploitation agricole*]=A729,FarmUnit[3. Superficie de l’unité agricole (ha)*])),"!","-"))</f>
        <v>!</v>
      </c>
      <c r="J729" s="165" t="str">
        <f ca="1">IFERROR(CONCATENATE(VLOOKUP(A729,GM_Table,12,FALSE)," ",(VLOOKUP(A729,GM_Table,13,FALSE))),"")</f>
        <v/>
      </c>
    </row>
    <row r="730" spans="1:10" ht="15" x14ac:dyDescent="0.2">
      <c r="A730" s="155" t="s">
        <v>2568</v>
      </c>
      <c r="B730" s="155" t="s">
        <v>2568</v>
      </c>
      <c r="C730" s="276">
        <v>2.0299999999999998</v>
      </c>
      <c r="D730" s="192">
        <v>7.3118069999999999</v>
      </c>
      <c r="E730" s="192">
        <v>-7.3770410000000002</v>
      </c>
      <c r="F730" s="164" t="b">
        <f>IF(ISBLANK(FarmUnit[[#This Row],[1. Identifiant interne d’exploitation agricole*]]),"",IF(ISERROR(MATCH(FarmUnit[[#This Row],[1. Identifiant interne d’exploitation agricole*]],GroupMember[1. Identifiant interne d’exploitation agricole*],0)),FALSE,TRUE))</f>
        <v>1</v>
      </c>
      <c r="G730" s="203">
        <f t="shared" si="23"/>
        <v>7.3118069999999999</v>
      </c>
      <c r="H730" s="203">
        <f t="shared" si="24"/>
        <v>-7.3770410000000002</v>
      </c>
      <c r="I730" s="204" t="str">
        <f t="array" ref="I730">IF(ISBLANK(C730),"",IF(C730=MAX(IF(FarmUnit[1. Identifiant interne d’exploitation agricole*]=A730,FarmUnit[3. Superficie de l’unité agricole (ha)*])),"!","-"))</f>
        <v>!</v>
      </c>
      <c r="J730" s="165" t="str">
        <f ca="1">IFERROR(CONCATENATE(VLOOKUP(A730,GM_Table,12,FALSE)," ",(VLOOKUP(A730,GM_Table,13,FALSE))),"")</f>
        <v/>
      </c>
    </row>
    <row r="731" spans="1:10" ht="15" x14ac:dyDescent="0.2">
      <c r="A731" s="155" t="s">
        <v>2570</v>
      </c>
      <c r="B731" s="155" t="s">
        <v>2570</v>
      </c>
      <c r="C731" s="276">
        <v>3.02</v>
      </c>
      <c r="D731" s="192">
        <v>7.3205939999999998</v>
      </c>
      <c r="E731" s="192">
        <v>-7.370088</v>
      </c>
      <c r="F731" s="164" t="b">
        <f>IF(ISBLANK(FarmUnit[[#This Row],[1. Identifiant interne d’exploitation agricole*]]),"",IF(ISERROR(MATCH(FarmUnit[[#This Row],[1. Identifiant interne d’exploitation agricole*]],GroupMember[1. Identifiant interne d’exploitation agricole*],0)),FALSE,TRUE))</f>
        <v>1</v>
      </c>
      <c r="G731" s="203">
        <f t="shared" si="23"/>
        <v>7.3205939999999998</v>
      </c>
      <c r="H731" s="203">
        <f t="shared" si="24"/>
        <v>-7.370088</v>
      </c>
      <c r="I731" s="204" t="str">
        <f t="array" ref="I731">IF(ISBLANK(C731),"",IF(C731=MAX(IF(FarmUnit[1. Identifiant interne d’exploitation agricole*]=A731,FarmUnit[3. Superficie de l’unité agricole (ha)*])),"!","-"))</f>
        <v>!</v>
      </c>
      <c r="J731" s="165" t="str">
        <f ca="1">IFERROR(CONCATENATE(VLOOKUP(A731,GM_Table,12,FALSE)," ",(VLOOKUP(A731,GM_Table,13,FALSE))),"")</f>
        <v/>
      </c>
    </row>
    <row r="732" spans="1:10" ht="15" x14ac:dyDescent="0.2">
      <c r="A732" s="155" t="s">
        <v>2571</v>
      </c>
      <c r="B732" s="155" t="s">
        <v>2571</v>
      </c>
      <c r="C732" s="276">
        <v>2.7</v>
      </c>
      <c r="D732" s="193">
        <v>7.3245389999999997</v>
      </c>
      <c r="E732" s="192">
        <v>-7.3671689999999996</v>
      </c>
      <c r="F732" s="164" t="b">
        <f>IF(ISBLANK(FarmUnit[[#This Row],[1. Identifiant interne d’exploitation agricole*]]),"",IF(ISERROR(MATCH(FarmUnit[[#This Row],[1. Identifiant interne d’exploitation agricole*]],GroupMember[1. Identifiant interne d’exploitation agricole*],0)),FALSE,TRUE))</f>
        <v>1</v>
      </c>
      <c r="G732" s="203">
        <f t="shared" si="23"/>
        <v>7.3245389999999997</v>
      </c>
      <c r="H732" s="203">
        <f t="shared" si="24"/>
        <v>-7.3671689999999996</v>
      </c>
      <c r="I732" s="204" t="str">
        <f t="array" ref="I732">IF(ISBLANK(C732),"",IF(C732=MAX(IF(FarmUnit[1. Identifiant interne d’exploitation agricole*]=A732,FarmUnit[3. Superficie de l’unité agricole (ha)*])),"!","-"))</f>
        <v>!</v>
      </c>
      <c r="J732" s="165" t="str">
        <f ca="1">IFERROR(CONCATENATE(VLOOKUP(A732,GM_Table,12,FALSE)," ",(VLOOKUP(A732,GM_Table,13,FALSE))),"")</f>
        <v/>
      </c>
    </row>
    <row r="733" spans="1:10" ht="15" x14ac:dyDescent="0.2">
      <c r="A733" s="155" t="s">
        <v>2574</v>
      </c>
      <c r="B733" s="155" t="s">
        <v>2574</v>
      </c>
      <c r="C733" s="276">
        <v>3.17</v>
      </c>
      <c r="D733" s="193">
        <v>7.324109</v>
      </c>
      <c r="E733" s="193">
        <v>-7.3602449999999999</v>
      </c>
      <c r="F733" s="164" t="b">
        <f>IF(ISBLANK(FarmUnit[[#This Row],[1. Identifiant interne d’exploitation agricole*]]),"",IF(ISERROR(MATCH(FarmUnit[[#This Row],[1. Identifiant interne d’exploitation agricole*]],GroupMember[1. Identifiant interne d’exploitation agricole*],0)),FALSE,TRUE))</f>
        <v>1</v>
      </c>
      <c r="G733" s="203">
        <f t="shared" si="23"/>
        <v>7.324109</v>
      </c>
      <c r="H733" s="203">
        <f t="shared" si="24"/>
        <v>-7.3602449999999999</v>
      </c>
      <c r="I733" s="204" t="str">
        <f t="array" ref="I733">IF(ISBLANK(C733),"",IF(C733=MAX(IF(FarmUnit[1. Identifiant interne d’exploitation agricole*]=A733,FarmUnit[3. Superficie de l’unité agricole (ha)*])),"!","-"))</f>
        <v>!</v>
      </c>
      <c r="J733" s="165" t="str">
        <f ca="1">IFERROR(CONCATENATE(VLOOKUP(A733,GM_Table,12,FALSE)," ",(VLOOKUP(A733,GM_Table,13,FALSE))),"")</f>
        <v/>
      </c>
    </row>
    <row r="734" spans="1:10" ht="15" x14ac:dyDescent="0.2">
      <c r="A734" s="155" t="s">
        <v>2576</v>
      </c>
      <c r="B734" s="155" t="s">
        <v>2576</v>
      </c>
      <c r="C734" s="276">
        <v>1.7</v>
      </c>
      <c r="D734" s="192">
        <v>7.3094999999999999</v>
      </c>
      <c r="E734" s="192">
        <v>-7.3982999999999999</v>
      </c>
      <c r="F734" s="164" t="b">
        <f>IF(ISBLANK(FarmUnit[[#This Row],[1. Identifiant interne d’exploitation agricole*]]),"",IF(ISERROR(MATCH(FarmUnit[[#This Row],[1. Identifiant interne d’exploitation agricole*]],GroupMember[1. Identifiant interne d’exploitation agricole*],0)),FALSE,TRUE))</f>
        <v>1</v>
      </c>
      <c r="G734" s="203">
        <f t="shared" si="23"/>
        <v>7.3094999999999999</v>
      </c>
      <c r="H734" s="203">
        <f t="shared" si="24"/>
        <v>-7.3982999999999999</v>
      </c>
      <c r="I734" s="204" t="str">
        <f t="array" ref="I734">IF(ISBLANK(C734),"",IF(C734=MAX(IF(FarmUnit[1. Identifiant interne d’exploitation agricole*]=A734,FarmUnit[3. Superficie de l’unité agricole (ha)*])),"!","-"))</f>
        <v>!</v>
      </c>
      <c r="J734" s="165" t="str">
        <f ca="1">IFERROR(CONCATENATE(VLOOKUP(A734,GM_Table,12,FALSE)," ",(VLOOKUP(A734,GM_Table,13,FALSE))),"")</f>
        <v/>
      </c>
    </row>
    <row r="735" spans="1:10" ht="15" x14ac:dyDescent="0.2">
      <c r="A735" s="155" t="s">
        <v>2579</v>
      </c>
      <c r="B735" s="155" t="s">
        <v>2579</v>
      </c>
      <c r="C735" s="276">
        <v>3.89</v>
      </c>
      <c r="D735" s="192">
        <v>7.3048979999999997</v>
      </c>
      <c r="E735" s="192">
        <v>-7.4003990000000002</v>
      </c>
      <c r="F735" s="164" t="b">
        <f>IF(ISBLANK(FarmUnit[[#This Row],[1. Identifiant interne d’exploitation agricole*]]),"",IF(ISERROR(MATCH(FarmUnit[[#This Row],[1. Identifiant interne d’exploitation agricole*]],GroupMember[1. Identifiant interne d’exploitation agricole*],0)),FALSE,TRUE))</f>
        <v>1</v>
      </c>
      <c r="G735" s="203">
        <f t="shared" si="23"/>
        <v>7.3048979999999997</v>
      </c>
      <c r="H735" s="203">
        <f t="shared" si="24"/>
        <v>-7.4003990000000002</v>
      </c>
      <c r="I735" s="204" t="str">
        <f t="array" ref="I735">IF(ISBLANK(C735),"",IF(C735=MAX(IF(FarmUnit[1. Identifiant interne d’exploitation agricole*]=A735,FarmUnit[3. Superficie de l’unité agricole (ha)*])),"!","-"))</f>
        <v>!</v>
      </c>
      <c r="J735" s="165" t="str">
        <f ca="1">IFERROR(CONCATENATE(VLOOKUP(A735,GM_Table,12,FALSE)," ",(VLOOKUP(A735,GM_Table,13,FALSE))),"")</f>
        <v/>
      </c>
    </row>
    <row r="736" spans="1:10" ht="15" x14ac:dyDescent="0.2">
      <c r="A736" s="155" t="s">
        <v>2582</v>
      </c>
      <c r="B736" s="155" t="s">
        <v>2582</v>
      </c>
      <c r="C736" s="276">
        <v>2.38</v>
      </c>
      <c r="D736" s="192">
        <v>7.320659</v>
      </c>
      <c r="E736" s="192">
        <v>-7.3723320000000001</v>
      </c>
      <c r="F736" s="164" t="b">
        <f>IF(ISBLANK(FarmUnit[[#This Row],[1. Identifiant interne d’exploitation agricole*]]),"",IF(ISERROR(MATCH(FarmUnit[[#This Row],[1. Identifiant interne d’exploitation agricole*]],GroupMember[1. Identifiant interne d’exploitation agricole*],0)),FALSE,TRUE))</f>
        <v>1</v>
      </c>
      <c r="G736" s="203">
        <f t="shared" si="23"/>
        <v>7.320659</v>
      </c>
      <c r="H736" s="203">
        <f t="shared" si="24"/>
        <v>-7.3723320000000001</v>
      </c>
      <c r="I736" s="204" t="str">
        <f t="array" ref="I736">IF(ISBLANK(C736),"",IF(C736=MAX(IF(FarmUnit[1. Identifiant interne d’exploitation agricole*]=A736,FarmUnit[3. Superficie de l’unité agricole (ha)*])),"!","-"))</f>
        <v>!</v>
      </c>
      <c r="J736" s="165" t="str">
        <f ca="1">IFERROR(CONCATENATE(VLOOKUP(A736,GM_Table,12,FALSE)," ",(VLOOKUP(A736,GM_Table,13,FALSE))),"")</f>
        <v/>
      </c>
    </row>
    <row r="737" spans="1:10" ht="15" x14ac:dyDescent="0.2">
      <c r="A737" s="155" t="s">
        <v>2585</v>
      </c>
      <c r="B737" s="155" t="s">
        <v>2585</v>
      </c>
      <c r="C737" s="276">
        <v>2.87</v>
      </c>
      <c r="D737" s="192">
        <v>7.3247239999999998</v>
      </c>
      <c r="E737" s="192">
        <v>-7.3575030000000003</v>
      </c>
      <c r="F737" s="164" t="b">
        <f>IF(ISBLANK(FarmUnit[[#This Row],[1. Identifiant interne d’exploitation agricole*]]),"",IF(ISERROR(MATCH(FarmUnit[[#This Row],[1. Identifiant interne d’exploitation agricole*]],GroupMember[1. Identifiant interne d’exploitation agricole*],0)),FALSE,TRUE))</f>
        <v>1</v>
      </c>
      <c r="G737" s="203">
        <f t="shared" si="23"/>
        <v>7.3247239999999998</v>
      </c>
      <c r="H737" s="203">
        <f t="shared" si="24"/>
        <v>-7.3575030000000003</v>
      </c>
      <c r="I737" s="204" t="str">
        <f t="array" ref="I737">IF(ISBLANK(C737),"",IF(C737=MAX(IF(FarmUnit[1. Identifiant interne d’exploitation agricole*]=A737,FarmUnit[3. Superficie de l’unité agricole (ha)*])),"!","-"))</f>
        <v>!</v>
      </c>
      <c r="J737" s="165" t="str">
        <f ca="1">IFERROR(CONCATENATE(VLOOKUP(A737,GM_Table,12,FALSE)," ",(VLOOKUP(A737,GM_Table,13,FALSE))),"")</f>
        <v/>
      </c>
    </row>
    <row r="738" spans="1:10" ht="15" x14ac:dyDescent="0.2">
      <c r="A738" s="155" t="s">
        <v>2588</v>
      </c>
      <c r="B738" s="155" t="s">
        <v>2588</v>
      </c>
      <c r="C738" s="276">
        <v>2.11</v>
      </c>
      <c r="D738" s="192">
        <v>7.2845000000000004</v>
      </c>
      <c r="E738" s="192">
        <v>-7.3864999999999998</v>
      </c>
      <c r="F738" s="164" t="b">
        <f>IF(ISBLANK(FarmUnit[[#This Row],[1. Identifiant interne d’exploitation agricole*]]),"",IF(ISERROR(MATCH(FarmUnit[[#This Row],[1. Identifiant interne d’exploitation agricole*]],GroupMember[1. Identifiant interne d’exploitation agricole*],0)),FALSE,TRUE))</f>
        <v>1</v>
      </c>
      <c r="G738" s="203">
        <f t="shared" si="23"/>
        <v>7.2845000000000004</v>
      </c>
      <c r="H738" s="203">
        <f t="shared" si="24"/>
        <v>-7.3864999999999998</v>
      </c>
      <c r="I738" s="204" t="str">
        <f t="array" ref="I738">IF(ISBLANK(C738),"",IF(C738=MAX(IF(FarmUnit[1. Identifiant interne d’exploitation agricole*]=A738,FarmUnit[3. Superficie de l’unité agricole (ha)*])),"!","-"))</f>
        <v>!</v>
      </c>
      <c r="J738" s="165" t="str">
        <f ca="1">IFERROR(CONCATENATE(VLOOKUP(A738,GM_Table,12,FALSE)," ",(VLOOKUP(A738,GM_Table,13,FALSE))),"")</f>
        <v/>
      </c>
    </row>
    <row r="739" spans="1:10" ht="15" x14ac:dyDescent="0.2">
      <c r="A739" s="155" t="s">
        <v>2591</v>
      </c>
      <c r="B739" s="155" t="s">
        <v>2591</v>
      </c>
      <c r="C739" s="276">
        <v>1.1200000000000001</v>
      </c>
      <c r="D739" s="192">
        <v>7.2245999999999997</v>
      </c>
      <c r="E739" s="192">
        <v>-7.4066999999999998</v>
      </c>
      <c r="F739" s="164" t="b">
        <f>IF(ISBLANK(FarmUnit[[#This Row],[1. Identifiant interne d’exploitation agricole*]]),"",IF(ISERROR(MATCH(FarmUnit[[#This Row],[1. Identifiant interne d’exploitation agricole*]],GroupMember[1. Identifiant interne d’exploitation agricole*],0)),FALSE,TRUE))</f>
        <v>1</v>
      </c>
      <c r="G739" s="203">
        <f t="shared" si="23"/>
        <v>7.2245999999999997</v>
      </c>
      <c r="H739" s="203">
        <f t="shared" si="24"/>
        <v>-7.4066999999999998</v>
      </c>
      <c r="I739" s="204" t="str">
        <f t="array" ref="I739">IF(ISBLANK(C739),"",IF(C739=MAX(IF(FarmUnit[1. Identifiant interne d’exploitation agricole*]=A739,FarmUnit[3. Superficie de l’unité agricole (ha)*])),"!","-"))</f>
        <v>!</v>
      </c>
      <c r="J739" s="165" t="str">
        <f ca="1">IFERROR(CONCATENATE(VLOOKUP(A739,GM_Table,12,FALSE)," ",(VLOOKUP(A739,GM_Table,13,FALSE))),"")</f>
        <v/>
      </c>
    </row>
    <row r="740" spans="1:10" ht="15" x14ac:dyDescent="0.2">
      <c r="A740" s="155" t="s">
        <v>2594</v>
      </c>
      <c r="B740" s="155" t="s">
        <v>2594</v>
      </c>
      <c r="C740" s="276">
        <v>1.92</v>
      </c>
      <c r="D740" s="192">
        <v>7.2748910000000002</v>
      </c>
      <c r="E740" s="192">
        <v>-7.4094410000000002</v>
      </c>
      <c r="F740" s="164" t="b">
        <f>IF(ISBLANK(FarmUnit[[#This Row],[1. Identifiant interne d’exploitation agricole*]]),"",IF(ISERROR(MATCH(FarmUnit[[#This Row],[1. Identifiant interne d’exploitation agricole*]],GroupMember[1. Identifiant interne d’exploitation agricole*],0)),FALSE,TRUE))</f>
        <v>1</v>
      </c>
      <c r="G740" s="203">
        <f t="shared" si="23"/>
        <v>7.2748910000000002</v>
      </c>
      <c r="H740" s="203">
        <f t="shared" si="24"/>
        <v>-7.4094410000000002</v>
      </c>
      <c r="I740" s="204" t="str">
        <f t="array" ref="I740">IF(ISBLANK(C740),"",IF(C740=MAX(IF(FarmUnit[1. Identifiant interne d’exploitation agricole*]=A740,FarmUnit[3. Superficie de l’unité agricole (ha)*])),"!","-"))</f>
        <v>!</v>
      </c>
      <c r="J740" s="165" t="str">
        <f ca="1">IFERROR(CONCATENATE(VLOOKUP(A740,GM_Table,12,FALSE)," ",(VLOOKUP(A740,GM_Table,13,FALSE))),"")</f>
        <v/>
      </c>
    </row>
    <row r="741" spans="1:10" ht="15" x14ac:dyDescent="0.2">
      <c r="A741" s="155" t="s">
        <v>2596</v>
      </c>
      <c r="B741" s="155" t="s">
        <v>2596</v>
      </c>
      <c r="C741" s="276">
        <v>1.66</v>
      </c>
      <c r="D741" s="192">
        <v>7.3017180000000002</v>
      </c>
      <c r="E741" s="192">
        <v>-7.3927889999999996</v>
      </c>
      <c r="F741" s="164" t="b">
        <f>IF(ISBLANK(FarmUnit[[#This Row],[1. Identifiant interne d’exploitation agricole*]]),"",IF(ISERROR(MATCH(FarmUnit[[#This Row],[1. Identifiant interne d’exploitation agricole*]],GroupMember[1. Identifiant interne d’exploitation agricole*],0)),FALSE,TRUE))</f>
        <v>1</v>
      </c>
      <c r="G741" s="203">
        <f t="shared" si="23"/>
        <v>7.3017180000000002</v>
      </c>
      <c r="H741" s="203">
        <f t="shared" si="24"/>
        <v>-7.3927889999999996</v>
      </c>
      <c r="I741" s="204" t="str">
        <f t="array" ref="I741">IF(ISBLANK(C741),"",IF(C741=MAX(IF(FarmUnit[1. Identifiant interne d’exploitation agricole*]=A741,FarmUnit[3. Superficie de l’unité agricole (ha)*])),"!","-"))</f>
        <v>!</v>
      </c>
      <c r="J741" s="165" t="str">
        <f ca="1">IFERROR(CONCATENATE(VLOOKUP(A741,GM_Table,12,FALSE)," ",(VLOOKUP(A741,GM_Table,13,FALSE))),"")</f>
        <v/>
      </c>
    </row>
    <row r="742" spans="1:10" ht="15" x14ac:dyDescent="0.2">
      <c r="A742" s="155" t="s">
        <v>2598</v>
      </c>
      <c r="B742" s="155" t="s">
        <v>2598</v>
      </c>
      <c r="C742" s="276">
        <v>3.8</v>
      </c>
      <c r="D742" s="192">
        <v>7.2632000000000003</v>
      </c>
      <c r="E742" s="192">
        <v>-7.2721999999999998</v>
      </c>
      <c r="F742" s="164" t="b">
        <f>IF(ISBLANK(FarmUnit[[#This Row],[1. Identifiant interne d’exploitation agricole*]]),"",IF(ISERROR(MATCH(FarmUnit[[#This Row],[1. Identifiant interne d’exploitation agricole*]],GroupMember[1. Identifiant interne d’exploitation agricole*],0)),FALSE,TRUE))</f>
        <v>1</v>
      </c>
      <c r="G742" s="203">
        <f t="shared" si="23"/>
        <v>7.2632000000000003</v>
      </c>
      <c r="H742" s="203">
        <f t="shared" si="24"/>
        <v>-7.2721999999999998</v>
      </c>
      <c r="I742" s="204" t="str">
        <f t="array" ref="I742">IF(ISBLANK(C742),"",IF(C742=MAX(IF(FarmUnit[1. Identifiant interne d’exploitation agricole*]=A742,FarmUnit[3. Superficie de l’unité agricole (ha)*])),"!","-"))</f>
        <v>!</v>
      </c>
      <c r="J742" s="165" t="str">
        <f ca="1">IFERROR(CONCATENATE(VLOOKUP(A742,GM_Table,12,FALSE)," ",(VLOOKUP(A742,GM_Table,13,FALSE))),"")</f>
        <v/>
      </c>
    </row>
    <row r="743" spans="1:10" ht="15" x14ac:dyDescent="0.2">
      <c r="A743" s="155" t="s">
        <v>2601</v>
      </c>
      <c r="B743" s="155" t="s">
        <v>2601</v>
      </c>
      <c r="C743" s="276">
        <v>2.13</v>
      </c>
      <c r="D743" s="192">
        <v>7.2866540000000004</v>
      </c>
      <c r="E743" s="192">
        <v>-7.4039070000000002</v>
      </c>
      <c r="F743" s="164" t="b">
        <f>IF(ISBLANK(FarmUnit[[#This Row],[1. Identifiant interne d’exploitation agricole*]]),"",IF(ISERROR(MATCH(FarmUnit[[#This Row],[1. Identifiant interne d’exploitation agricole*]],GroupMember[1. Identifiant interne d’exploitation agricole*],0)),FALSE,TRUE))</f>
        <v>1</v>
      </c>
      <c r="G743" s="203">
        <f t="shared" si="23"/>
        <v>7.2866540000000004</v>
      </c>
      <c r="H743" s="203">
        <f t="shared" si="24"/>
        <v>-7.4039070000000002</v>
      </c>
      <c r="I743" s="204" t="str">
        <f t="array" ref="I743">IF(ISBLANK(C743),"",IF(C743=MAX(IF(FarmUnit[1. Identifiant interne d’exploitation agricole*]=A743,FarmUnit[3. Superficie de l’unité agricole (ha)*])),"!","-"))</f>
        <v>!</v>
      </c>
      <c r="J743" s="165" t="str">
        <f ca="1">IFERROR(CONCATENATE(VLOOKUP(A743,GM_Table,12,FALSE)," ",(VLOOKUP(A743,GM_Table,13,FALSE))),"")</f>
        <v/>
      </c>
    </row>
    <row r="744" spans="1:10" ht="15" x14ac:dyDescent="0.2">
      <c r="A744" s="155" t="s">
        <v>2604</v>
      </c>
      <c r="B744" s="155" t="s">
        <v>2604</v>
      </c>
      <c r="C744" s="276">
        <v>1.48</v>
      </c>
      <c r="D744" s="192">
        <v>7.3032029999999999</v>
      </c>
      <c r="E744" s="192">
        <v>-7.394552</v>
      </c>
      <c r="F744" s="164" t="b">
        <f>IF(ISBLANK(FarmUnit[[#This Row],[1. Identifiant interne d’exploitation agricole*]]),"",IF(ISERROR(MATCH(FarmUnit[[#This Row],[1. Identifiant interne d’exploitation agricole*]],GroupMember[1. Identifiant interne d’exploitation agricole*],0)),FALSE,TRUE))</f>
        <v>1</v>
      </c>
      <c r="G744" s="203">
        <f t="shared" si="23"/>
        <v>7.3032029999999999</v>
      </c>
      <c r="H744" s="203">
        <f t="shared" si="24"/>
        <v>-7.394552</v>
      </c>
      <c r="I744" s="204" t="str">
        <f t="array" ref="I744">IF(ISBLANK(C744),"",IF(C744=MAX(IF(FarmUnit[1. Identifiant interne d’exploitation agricole*]=A744,FarmUnit[3. Superficie de l’unité agricole (ha)*])),"!","-"))</f>
        <v>!</v>
      </c>
      <c r="J744" s="165" t="str">
        <f ca="1">IFERROR(CONCATENATE(VLOOKUP(A744,GM_Table,12,FALSE)," ",(VLOOKUP(A744,GM_Table,13,FALSE))),"")</f>
        <v/>
      </c>
    </row>
    <row r="745" spans="1:10" ht="15" x14ac:dyDescent="0.2">
      <c r="A745" s="155" t="s">
        <v>2606</v>
      </c>
      <c r="B745" s="155" t="s">
        <v>2606</v>
      </c>
      <c r="C745" s="276">
        <v>1.1100000000000001</v>
      </c>
      <c r="D745" s="192">
        <v>7.308554</v>
      </c>
      <c r="E745" s="192">
        <v>-7.3669260000000003</v>
      </c>
      <c r="F745" s="164" t="b">
        <f>IF(ISBLANK(FarmUnit[[#This Row],[1. Identifiant interne d’exploitation agricole*]]),"",IF(ISERROR(MATCH(FarmUnit[[#This Row],[1. Identifiant interne d’exploitation agricole*]],GroupMember[1. Identifiant interne d’exploitation agricole*],0)),FALSE,TRUE))</f>
        <v>1</v>
      </c>
      <c r="G745" s="203">
        <f t="shared" si="23"/>
        <v>7.308554</v>
      </c>
      <c r="H745" s="203">
        <f t="shared" si="24"/>
        <v>-7.3669260000000003</v>
      </c>
      <c r="I745" s="204" t="str">
        <f t="array" ref="I745">IF(ISBLANK(C745),"",IF(C745=MAX(IF(FarmUnit[1. Identifiant interne d’exploitation agricole*]=A745,FarmUnit[3. Superficie de l’unité agricole (ha)*])),"!","-"))</f>
        <v>!</v>
      </c>
      <c r="J745" s="165" t="str">
        <f ca="1">IFERROR(CONCATENATE(VLOOKUP(A745,GM_Table,12,FALSE)," ",(VLOOKUP(A745,GM_Table,13,FALSE))),"")</f>
        <v/>
      </c>
    </row>
    <row r="746" spans="1:10" ht="15" x14ac:dyDescent="0.2">
      <c r="A746" s="155" t="s">
        <v>2608</v>
      </c>
      <c r="B746" s="155" t="s">
        <v>2608</v>
      </c>
      <c r="C746" s="276">
        <v>1.02</v>
      </c>
      <c r="D746" s="192">
        <v>7.2640000000000002</v>
      </c>
      <c r="E746" s="192">
        <v>-7.3695000000000004</v>
      </c>
      <c r="F746" s="164" t="b">
        <f>IF(ISBLANK(FarmUnit[[#This Row],[1. Identifiant interne d’exploitation agricole*]]),"",IF(ISERROR(MATCH(FarmUnit[[#This Row],[1. Identifiant interne d’exploitation agricole*]],GroupMember[1. Identifiant interne d’exploitation agricole*],0)),FALSE,TRUE))</f>
        <v>1</v>
      </c>
      <c r="G746" s="203">
        <f t="shared" si="23"/>
        <v>7.2640000000000002</v>
      </c>
      <c r="H746" s="203">
        <f t="shared" si="24"/>
        <v>-7.3695000000000004</v>
      </c>
      <c r="I746" s="204" t="str">
        <f t="array" ref="I746">IF(ISBLANK(C746),"",IF(C746=MAX(IF(FarmUnit[1. Identifiant interne d’exploitation agricole*]=A746,FarmUnit[3. Superficie de l’unité agricole (ha)*])),"!","-"))</f>
        <v>!</v>
      </c>
      <c r="J746" s="165" t="str">
        <f ca="1">IFERROR(CONCATENATE(VLOOKUP(A746,GM_Table,12,FALSE)," ",(VLOOKUP(A746,GM_Table,13,FALSE))),"")</f>
        <v/>
      </c>
    </row>
    <row r="747" spans="1:10" ht="15" x14ac:dyDescent="0.2">
      <c r="A747" s="155" t="s">
        <v>2610</v>
      </c>
      <c r="B747" s="155" t="s">
        <v>2610</v>
      </c>
      <c r="C747" s="276">
        <v>1.58</v>
      </c>
      <c r="D747" s="192">
        <v>7.2449479999999999</v>
      </c>
      <c r="E747" s="192">
        <v>-7.3866639999999997</v>
      </c>
      <c r="F747" s="164" t="b">
        <f>IF(ISBLANK(FarmUnit[[#This Row],[1. Identifiant interne d’exploitation agricole*]]),"",IF(ISERROR(MATCH(FarmUnit[[#This Row],[1. Identifiant interne d’exploitation agricole*]],GroupMember[1. Identifiant interne d’exploitation agricole*],0)),FALSE,TRUE))</f>
        <v>1</v>
      </c>
      <c r="G747" s="203">
        <f t="shared" si="23"/>
        <v>7.2449479999999999</v>
      </c>
      <c r="H747" s="203">
        <f t="shared" si="24"/>
        <v>-7.3866639999999997</v>
      </c>
      <c r="I747" s="204" t="str">
        <f t="array" ref="I747">IF(ISBLANK(C747),"",IF(C747=MAX(IF(FarmUnit[1. Identifiant interne d’exploitation agricole*]=A747,FarmUnit[3. Superficie de l’unité agricole (ha)*])),"!","-"))</f>
        <v>!</v>
      </c>
      <c r="J747" s="165" t="str">
        <f ca="1">IFERROR(CONCATENATE(VLOOKUP(A747,GM_Table,12,FALSE)," ",(VLOOKUP(A747,GM_Table,13,FALSE))),"")</f>
        <v/>
      </c>
    </row>
    <row r="748" spans="1:10" ht="15" x14ac:dyDescent="0.2">
      <c r="A748" s="155" t="s">
        <v>2613</v>
      </c>
      <c r="B748" s="155" t="s">
        <v>2613</v>
      </c>
      <c r="C748" s="276">
        <v>1.59</v>
      </c>
      <c r="D748" s="192">
        <v>7.2434000000000003</v>
      </c>
      <c r="E748" s="192">
        <v>-7.3788999999999998</v>
      </c>
      <c r="F748" s="164" t="b">
        <f>IF(ISBLANK(FarmUnit[[#This Row],[1. Identifiant interne d’exploitation agricole*]]),"",IF(ISERROR(MATCH(FarmUnit[[#This Row],[1. Identifiant interne d’exploitation agricole*]],GroupMember[1. Identifiant interne d’exploitation agricole*],0)),FALSE,TRUE))</f>
        <v>1</v>
      </c>
      <c r="G748" s="203">
        <f t="shared" si="23"/>
        <v>7.2434000000000003</v>
      </c>
      <c r="H748" s="203">
        <f t="shared" si="24"/>
        <v>-7.3788999999999998</v>
      </c>
      <c r="I748" s="204" t="str">
        <f t="array" ref="I748">IF(ISBLANK(C748),"",IF(C748=MAX(IF(FarmUnit[1. Identifiant interne d’exploitation agricole*]=A748,FarmUnit[3. Superficie de l’unité agricole (ha)*])),"!","-"))</f>
        <v>!</v>
      </c>
      <c r="J748" s="165" t="str">
        <f ca="1">IFERROR(CONCATENATE(VLOOKUP(A748,GM_Table,12,FALSE)," ",(VLOOKUP(A748,GM_Table,13,FALSE))),"")</f>
        <v/>
      </c>
    </row>
    <row r="749" spans="1:10" ht="15" x14ac:dyDescent="0.2">
      <c r="A749" s="155" t="s">
        <v>2616</v>
      </c>
      <c r="B749" s="155" t="s">
        <v>2616</v>
      </c>
      <c r="C749" s="276">
        <v>1.92</v>
      </c>
      <c r="D749" s="192">
        <v>7.2344999999999997</v>
      </c>
      <c r="E749" s="192">
        <v>-7.3813000000000004</v>
      </c>
      <c r="F749" s="164" t="b">
        <f>IF(ISBLANK(FarmUnit[[#This Row],[1. Identifiant interne d’exploitation agricole*]]),"",IF(ISERROR(MATCH(FarmUnit[[#This Row],[1. Identifiant interne d’exploitation agricole*]],GroupMember[1. Identifiant interne d’exploitation agricole*],0)),FALSE,TRUE))</f>
        <v>1</v>
      </c>
      <c r="G749" s="203">
        <f t="shared" si="23"/>
        <v>7.2344999999999997</v>
      </c>
      <c r="H749" s="203">
        <f t="shared" si="24"/>
        <v>-7.3813000000000004</v>
      </c>
      <c r="I749" s="204" t="str">
        <f t="array" ref="I749">IF(ISBLANK(C749),"",IF(C749=MAX(IF(FarmUnit[1. Identifiant interne d’exploitation agricole*]=A749,FarmUnit[3. Superficie de l’unité agricole (ha)*])),"!","-"))</f>
        <v>!</v>
      </c>
      <c r="J749" s="165" t="str">
        <f ca="1">IFERROR(CONCATENATE(VLOOKUP(A749,GM_Table,12,FALSE)," ",(VLOOKUP(A749,GM_Table,13,FALSE))),"")</f>
        <v/>
      </c>
    </row>
    <row r="750" spans="1:10" ht="15" x14ac:dyDescent="0.2">
      <c r="A750" s="155" t="s">
        <v>2619</v>
      </c>
      <c r="B750" s="155" t="s">
        <v>2619</v>
      </c>
      <c r="C750" s="276">
        <v>1.59</v>
      </c>
      <c r="D750" s="192">
        <v>7.2776259999999997</v>
      </c>
      <c r="E750" s="192">
        <v>-7.3886180000000001</v>
      </c>
      <c r="F750" s="164" t="b">
        <f>IF(ISBLANK(FarmUnit[[#This Row],[1. Identifiant interne d’exploitation agricole*]]),"",IF(ISERROR(MATCH(FarmUnit[[#This Row],[1. Identifiant interne d’exploitation agricole*]],GroupMember[1. Identifiant interne d’exploitation agricole*],0)),FALSE,TRUE))</f>
        <v>1</v>
      </c>
      <c r="G750" s="203">
        <f t="shared" si="23"/>
        <v>7.2776259999999997</v>
      </c>
      <c r="H750" s="203">
        <f t="shared" si="24"/>
        <v>-7.3886180000000001</v>
      </c>
      <c r="I750" s="204" t="str">
        <f t="array" ref="I750">IF(ISBLANK(C750),"",IF(C750=MAX(IF(FarmUnit[1. Identifiant interne d’exploitation agricole*]=A750,FarmUnit[3. Superficie de l’unité agricole (ha)*])),"!","-"))</f>
        <v>!</v>
      </c>
      <c r="J750" s="165" t="str">
        <f ca="1">IFERROR(CONCATENATE(VLOOKUP(A750,GM_Table,12,FALSE)," ",(VLOOKUP(A750,GM_Table,13,FALSE))),"")</f>
        <v/>
      </c>
    </row>
    <row r="751" spans="1:10" ht="15" x14ac:dyDescent="0.2">
      <c r="A751" s="155" t="s">
        <v>2620</v>
      </c>
      <c r="B751" s="155" t="s">
        <v>2620</v>
      </c>
      <c r="C751" s="276">
        <v>1.61</v>
      </c>
      <c r="D751" s="192">
        <v>7.274324</v>
      </c>
      <c r="E751" s="192">
        <v>-7.4070070000000001</v>
      </c>
      <c r="F751" s="164" t="b">
        <f>IF(ISBLANK(FarmUnit[[#This Row],[1. Identifiant interne d’exploitation agricole*]]),"",IF(ISERROR(MATCH(FarmUnit[[#This Row],[1. Identifiant interne d’exploitation agricole*]],GroupMember[1. Identifiant interne d’exploitation agricole*],0)),FALSE,TRUE))</f>
        <v>1</v>
      </c>
      <c r="G751" s="203">
        <f t="shared" si="23"/>
        <v>7.274324</v>
      </c>
      <c r="H751" s="203">
        <f t="shared" si="24"/>
        <v>-7.4070070000000001</v>
      </c>
      <c r="I751" s="204" t="str">
        <f t="array" ref="I751">IF(ISBLANK(C751),"",IF(C751=MAX(IF(FarmUnit[1. Identifiant interne d’exploitation agricole*]=A751,FarmUnit[3. Superficie de l’unité agricole (ha)*])),"!","-"))</f>
        <v>!</v>
      </c>
      <c r="J751" s="165" t="str">
        <f ca="1">IFERROR(CONCATENATE(VLOOKUP(A751,GM_Table,12,FALSE)," ",(VLOOKUP(A751,GM_Table,13,FALSE))),"")</f>
        <v/>
      </c>
    </row>
    <row r="752" spans="1:10" ht="15" x14ac:dyDescent="0.2">
      <c r="A752" s="155" t="s">
        <v>2621</v>
      </c>
      <c r="B752" s="155" t="s">
        <v>2621</v>
      </c>
      <c r="C752" s="276">
        <v>2.34</v>
      </c>
      <c r="D752" s="192">
        <v>7.245393</v>
      </c>
      <c r="E752" s="192">
        <v>-7.3795029999999997</v>
      </c>
      <c r="F752" s="164" t="b">
        <f>IF(ISBLANK(FarmUnit[[#This Row],[1. Identifiant interne d’exploitation agricole*]]),"",IF(ISERROR(MATCH(FarmUnit[[#This Row],[1. Identifiant interne d’exploitation agricole*]],GroupMember[1. Identifiant interne d’exploitation agricole*],0)),FALSE,TRUE))</f>
        <v>1</v>
      </c>
      <c r="G752" s="203">
        <f t="shared" si="23"/>
        <v>7.245393</v>
      </c>
      <c r="H752" s="203">
        <f t="shared" si="24"/>
        <v>-7.3795029999999997</v>
      </c>
      <c r="I752" s="204" t="str">
        <f t="array" ref="I752">IF(ISBLANK(C752),"",IF(C752=MAX(IF(FarmUnit[1. Identifiant interne d’exploitation agricole*]=A752,FarmUnit[3. Superficie de l’unité agricole (ha)*])),"!","-"))</f>
        <v>!</v>
      </c>
      <c r="J752" s="165" t="str">
        <f ca="1">IFERROR(CONCATENATE(VLOOKUP(A752,GM_Table,12,FALSE)," ",(VLOOKUP(A752,GM_Table,13,FALSE))),"")</f>
        <v/>
      </c>
    </row>
    <row r="753" spans="1:10" ht="15" x14ac:dyDescent="0.2">
      <c r="A753" s="155" t="s">
        <v>2623</v>
      </c>
      <c r="B753" s="155" t="s">
        <v>2623</v>
      </c>
      <c r="C753" s="276">
        <v>1.04</v>
      </c>
      <c r="D753" s="192">
        <v>7.2827320000000002</v>
      </c>
      <c r="E753" s="192">
        <v>-7.3827879999999997</v>
      </c>
      <c r="F753" s="164" t="b">
        <f>IF(ISBLANK(FarmUnit[[#This Row],[1. Identifiant interne d’exploitation agricole*]]),"",IF(ISERROR(MATCH(FarmUnit[[#This Row],[1. Identifiant interne d’exploitation agricole*]],GroupMember[1. Identifiant interne d’exploitation agricole*],0)),FALSE,TRUE))</f>
        <v>1</v>
      </c>
      <c r="G753" s="203">
        <f t="shared" si="23"/>
        <v>7.2827320000000002</v>
      </c>
      <c r="H753" s="203">
        <f t="shared" si="24"/>
        <v>-7.3827879999999997</v>
      </c>
      <c r="I753" s="204" t="str">
        <f t="array" ref="I753">IF(ISBLANK(C753),"",IF(C753=MAX(IF(FarmUnit[1. Identifiant interne d’exploitation agricole*]=A753,FarmUnit[3. Superficie de l’unité agricole (ha)*])),"!","-"))</f>
        <v>!</v>
      </c>
      <c r="J753" s="165" t="str">
        <f ca="1">IFERROR(CONCATENATE(VLOOKUP(A753,GM_Table,12,FALSE)," ",(VLOOKUP(A753,GM_Table,13,FALSE))),"")</f>
        <v/>
      </c>
    </row>
    <row r="754" spans="1:10" ht="15" x14ac:dyDescent="0.2">
      <c r="A754" s="155" t="s">
        <v>2626</v>
      </c>
      <c r="B754" s="155" t="s">
        <v>2626</v>
      </c>
      <c r="C754" s="276">
        <v>2.85</v>
      </c>
      <c r="D754" s="192">
        <v>7.2665519999999999</v>
      </c>
      <c r="E754" s="192">
        <v>-7.4067740000000004</v>
      </c>
      <c r="F754" s="164" t="b">
        <f>IF(ISBLANK(FarmUnit[[#This Row],[1. Identifiant interne d’exploitation agricole*]]),"",IF(ISERROR(MATCH(FarmUnit[[#This Row],[1. Identifiant interne d’exploitation agricole*]],GroupMember[1. Identifiant interne d’exploitation agricole*],0)),FALSE,TRUE))</f>
        <v>1</v>
      </c>
      <c r="G754" s="203">
        <f t="shared" si="23"/>
        <v>7.2665519999999999</v>
      </c>
      <c r="H754" s="203">
        <f t="shared" si="24"/>
        <v>-7.4067740000000004</v>
      </c>
      <c r="I754" s="204" t="str">
        <f t="array" ref="I754">IF(ISBLANK(C754),"",IF(C754=MAX(IF(FarmUnit[1. Identifiant interne d’exploitation agricole*]=A754,FarmUnit[3. Superficie de l’unité agricole (ha)*])),"!","-"))</f>
        <v>!</v>
      </c>
      <c r="J754" s="165" t="str">
        <f ca="1">IFERROR(CONCATENATE(VLOOKUP(A754,GM_Table,12,FALSE)," ",(VLOOKUP(A754,GM_Table,13,FALSE))),"")</f>
        <v/>
      </c>
    </row>
    <row r="755" spans="1:10" ht="15" x14ac:dyDescent="0.2">
      <c r="A755" s="155" t="s">
        <v>2628</v>
      </c>
      <c r="B755" s="155" t="s">
        <v>2628</v>
      </c>
      <c r="C755" s="276">
        <v>1.1200000000000001</v>
      </c>
      <c r="D755" s="192">
        <v>7.2634249999999998</v>
      </c>
      <c r="E755" s="192">
        <v>-7.2762089999999997</v>
      </c>
      <c r="F755" s="164" t="b">
        <f>IF(ISBLANK(FarmUnit[[#This Row],[1. Identifiant interne d’exploitation agricole*]]),"",IF(ISERROR(MATCH(FarmUnit[[#This Row],[1. Identifiant interne d’exploitation agricole*]],GroupMember[1. Identifiant interne d’exploitation agricole*],0)),FALSE,TRUE))</f>
        <v>1</v>
      </c>
      <c r="G755" s="203">
        <f t="shared" ref="G755:G818" si="25">IF(D755=0,"",D755)</f>
        <v>7.2634249999999998</v>
      </c>
      <c r="H755" s="203">
        <f t="shared" ref="H755:H818" si="26">IF(E755=0,"",E755)</f>
        <v>-7.2762089999999997</v>
      </c>
      <c r="I755" s="204" t="str">
        <f t="array" ref="I755">IF(ISBLANK(C755),"",IF(C755=MAX(IF(FarmUnit[1. Identifiant interne d’exploitation agricole*]=A755,FarmUnit[3. Superficie de l’unité agricole (ha)*])),"!","-"))</f>
        <v>!</v>
      </c>
      <c r="J755" s="165" t="str">
        <f ca="1">IFERROR(CONCATENATE(VLOOKUP(A755,GM_Table,12,FALSE)," ",(VLOOKUP(A755,GM_Table,13,FALSE))),"")</f>
        <v/>
      </c>
    </row>
    <row r="756" spans="1:10" ht="15" x14ac:dyDescent="0.2">
      <c r="A756" s="155" t="s">
        <v>2630</v>
      </c>
      <c r="B756" s="155" t="s">
        <v>2630</v>
      </c>
      <c r="C756" s="276">
        <v>2.84</v>
      </c>
      <c r="D756" s="192">
        <v>7.2824140000000002</v>
      </c>
      <c r="E756" s="192">
        <v>-7.401351</v>
      </c>
      <c r="F756" s="164" t="b">
        <f>IF(ISBLANK(FarmUnit[[#This Row],[1. Identifiant interne d’exploitation agricole*]]),"",IF(ISERROR(MATCH(FarmUnit[[#This Row],[1. Identifiant interne d’exploitation agricole*]],GroupMember[1. Identifiant interne d’exploitation agricole*],0)),FALSE,TRUE))</f>
        <v>1</v>
      </c>
      <c r="G756" s="203">
        <f t="shared" si="25"/>
        <v>7.2824140000000002</v>
      </c>
      <c r="H756" s="203">
        <f t="shared" si="26"/>
        <v>-7.401351</v>
      </c>
      <c r="I756" s="204" t="str">
        <f t="array" ref="I756">IF(ISBLANK(C756),"",IF(C756=MAX(IF(FarmUnit[1. Identifiant interne d’exploitation agricole*]=A756,FarmUnit[3. Superficie de l’unité agricole (ha)*])),"!","-"))</f>
        <v>!</v>
      </c>
      <c r="J756" s="165" t="str">
        <f ca="1">IFERROR(CONCATENATE(VLOOKUP(A756,GM_Table,12,FALSE)," ",(VLOOKUP(A756,GM_Table,13,FALSE))),"")</f>
        <v/>
      </c>
    </row>
    <row r="757" spans="1:10" ht="15" x14ac:dyDescent="0.2">
      <c r="A757" s="155" t="s">
        <v>2633</v>
      </c>
      <c r="B757" s="155" t="s">
        <v>2633</v>
      </c>
      <c r="C757" s="276">
        <v>2.64</v>
      </c>
      <c r="D757" s="192">
        <v>7.2597630000000004</v>
      </c>
      <c r="E757" s="192">
        <v>-7.3691380000000004</v>
      </c>
      <c r="F757" s="164" t="b">
        <f>IF(ISBLANK(FarmUnit[[#This Row],[1. Identifiant interne d’exploitation agricole*]]),"",IF(ISERROR(MATCH(FarmUnit[[#This Row],[1. Identifiant interne d’exploitation agricole*]],GroupMember[1. Identifiant interne d’exploitation agricole*],0)),FALSE,TRUE))</f>
        <v>1</v>
      </c>
      <c r="G757" s="203">
        <f t="shared" si="25"/>
        <v>7.2597630000000004</v>
      </c>
      <c r="H757" s="203">
        <f t="shared" si="26"/>
        <v>-7.3691380000000004</v>
      </c>
      <c r="I757" s="204" t="str">
        <f t="array" ref="I757">IF(ISBLANK(C757),"",IF(C757=MAX(IF(FarmUnit[1. Identifiant interne d’exploitation agricole*]=A757,FarmUnit[3. Superficie de l’unité agricole (ha)*])),"!","-"))</f>
        <v>!</v>
      </c>
      <c r="J757" s="165" t="str">
        <f ca="1">IFERROR(CONCATENATE(VLOOKUP(A757,GM_Table,12,FALSE)," ",(VLOOKUP(A757,GM_Table,13,FALSE))),"")</f>
        <v/>
      </c>
    </row>
    <row r="758" spans="1:10" ht="15" x14ac:dyDescent="0.2">
      <c r="A758" s="155" t="s">
        <v>2635</v>
      </c>
      <c r="B758" s="155" t="s">
        <v>2635</v>
      </c>
      <c r="C758" s="276">
        <v>2.35</v>
      </c>
      <c r="D758" s="192">
        <v>7.3127000000000004</v>
      </c>
      <c r="E758" s="192">
        <v>-7.3756000000000004</v>
      </c>
      <c r="F758" s="164" t="b">
        <f>IF(ISBLANK(FarmUnit[[#This Row],[1. Identifiant interne d’exploitation agricole*]]),"",IF(ISERROR(MATCH(FarmUnit[[#This Row],[1. Identifiant interne d’exploitation agricole*]],GroupMember[1. Identifiant interne d’exploitation agricole*],0)),FALSE,TRUE))</f>
        <v>1</v>
      </c>
      <c r="G758" s="203">
        <f t="shared" si="25"/>
        <v>7.3127000000000004</v>
      </c>
      <c r="H758" s="203">
        <f t="shared" si="26"/>
        <v>-7.3756000000000004</v>
      </c>
      <c r="I758" s="204" t="str">
        <f t="array" ref="I758">IF(ISBLANK(C758),"",IF(C758=MAX(IF(FarmUnit[1. Identifiant interne d’exploitation agricole*]=A758,FarmUnit[3. Superficie de l’unité agricole (ha)*])),"!","-"))</f>
        <v>!</v>
      </c>
      <c r="J758" s="165" t="str">
        <f ca="1">IFERROR(CONCATENATE(VLOOKUP(A758,GM_Table,12,FALSE)," ",(VLOOKUP(A758,GM_Table,13,FALSE))),"")</f>
        <v/>
      </c>
    </row>
    <row r="759" spans="1:10" ht="15" x14ac:dyDescent="0.2">
      <c r="A759" s="155" t="s">
        <v>2637</v>
      </c>
      <c r="B759" s="155" t="s">
        <v>2637</v>
      </c>
      <c r="C759" s="276">
        <v>1.25</v>
      </c>
      <c r="D759" s="192">
        <v>7.2957999999999998</v>
      </c>
      <c r="E759" s="192">
        <v>-7.3781999999999996</v>
      </c>
      <c r="F759" s="164" t="b">
        <f>IF(ISBLANK(FarmUnit[[#This Row],[1. Identifiant interne d’exploitation agricole*]]),"",IF(ISERROR(MATCH(FarmUnit[[#This Row],[1. Identifiant interne d’exploitation agricole*]],GroupMember[1. Identifiant interne d’exploitation agricole*],0)),FALSE,TRUE))</f>
        <v>1</v>
      </c>
      <c r="G759" s="203">
        <f t="shared" si="25"/>
        <v>7.2957999999999998</v>
      </c>
      <c r="H759" s="203">
        <f t="shared" si="26"/>
        <v>-7.3781999999999996</v>
      </c>
      <c r="I759" s="204" t="str">
        <f t="array" ref="I759">IF(ISBLANK(C759),"",IF(C759=MAX(IF(FarmUnit[1. Identifiant interne d’exploitation agricole*]=A759,FarmUnit[3. Superficie de l’unité agricole (ha)*])),"!","-"))</f>
        <v>!</v>
      </c>
      <c r="J759" s="165" t="str">
        <f ca="1">IFERROR(CONCATENATE(VLOOKUP(A759,GM_Table,12,FALSE)," ",(VLOOKUP(A759,GM_Table,13,FALSE))),"")</f>
        <v/>
      </c>
    </row>
    <row r="760" spans="1:10" ht="15" x14ac:dyDescent="0.2">
      <c r="A760" s="155" t="s">
        <v>2638</v>
      </c>
      <c r="B760" s="155" t="s">
        <v>2638</v>
      </c>
      <c r="C760" s="276">
        <v>1.35</v>
      </c>
      <c r="D760" s="198">
        <v>7.285005</v>
      </c>
      <c r="E760" s="198">
        <v>-7.3743059999999998</v>
      </c>
      <c r="F760" s="164" t="b">
        <f>IF(ISBLANK(FarmUnit[[#This Row],[1. Identifiant interne d’exploitation agricole*]]),"",IF(ISERROR(MATCH(FarmUnit[[#This Row],[1. Identifiant interne d’exploitation agricole*]],GroupMember[1. Identifiant interne d’exploitation agricole*],0)),FALSE,TRUE))</f>
        <v>1</v>
      </c>
      <c r="G760" s="203">
        <f t="shared" si="25"/>
        <v>7.285005</v>
      </c>
      <c r="H760" s="203">
        <f t="shared" si="26"/>
        <v>-7.3743059999999998</v>
      </c>
      <c r="I760" s="204" t="str">
        <f t="array" ref="I760">IF(ISBLANK(C760),"",IF(C760=MAX(IF(FarmUnit[1. Identifiant interne d’exploitation agricole*]=A760,FarmUnit[3. Superficie de l’unité agricole (ha)*])),"!","-"))</f>
        <v>!</v>
      </c>
      <c r="J760" s="165" t="str">
        <f ca="1">IFERROR(CONCATENATE(VLOOKUP(A760,GM_Table,12,FALSE)," ",(VLOOKUP(A760,GM_Table,13,FALSE))),"")</f>
        <v/>
      </c>
    </row>
    <row r="761" spans="1:10" ht="15" x14ac:dyDescent="0.2">
      <c r="A761" s="155" t="s">
        <v>2640</v>
      </c>
      <c r="B761" s="155" t="s">
        <v>2640</v>
      </c>
      <c r="C761" s="276">
        <v>2.77</v>
      </c>
      <c r="D761" s="192">
        <v>7.3022010000000002</v>
      </c>
      <c r="E761" s="192">
        <v>-7.377205</v>
      </c>
      <c r="F761" s="164" t="b">
        <f>IF(ISBLANK(FarmUnit[[#This Row],[1. Identifiant interne d’exploitation agricole*]]),"",IF(ISERROR(MATCH(FarmUnit[[#This Row],[1. Identifiant interne d’exploitation agricole*]],GroupMember[1. Identifiant interne d’exploitation agricole*],0)),FALSE,TRUE))</f>
        <v>1</v>
      </c>
      <c r="G761" s="203">
        <f t="shared" si="25"/>
        <v>7.3022010000000002</v>
      </c>
      <c r="H761" s="203">
        <f t="shared" si="26"/>
        <v>-7.377205</v>
      </c>
      <c r="I761" s="204" t="str">
        <f t="array" ref="I761">IF(ISBLANK(C761),"",IF(C761=MAX(IF(FarmUnit[1. Identifiant interne d’exploitation agricole*]=A761,FarmUnit[3. Superficie de l’unité agricole (ha)*])),"!","-"))</f>
        <v>!</v>
      </c>
      <c r="J761" s="165" t="str">
        <f ca="1">IFERROR(CONCATENATE(VLOOKUP(A761,GM_Table,12,FALSE)," ",(VLOOKUP(A761,GM_Table,13,FALSE))),"")</f>
        <v/>
      </c>
    </row>
    <row r="762" spans="1:10" ht="15" x14ac:dyDescent="0.2">
      <c r="A762" s="155" t="s">
        <v>2641</v>
      </c>
      <c r="B762" s="155" t="s">
        <v>2641</v>
      </c>
      <c r="C762" s="276">
        <v>1.63</v>
      </c>
      <c r="D762" s="192">
        <v>7.2760439999999997</v>
      </c>
      <c r="E762" s="192">
        <v>-7.4111640000000003</v>
      </c>
      <c r="F762" s="164" t="b">
        <f>IF(ISBLANK(FarmUnit[[#This Row],[1. Identifiant interne d’exploitation agricole*]]),"",IF(ISERROR(MATCH(FarmUnit[[#This Row],[1. Identifiant interne d’exploitation agricole*]],GroupMember[1. Identifiant interne d’exploitation agricole*],0)),FALSE,TRUE))</f>
        <v>1</v>
      </c>
      <c r="G762" s="203">
        <f t="shared" si="25"/>
        <v>7.2760439999999997</v>
      </c>
      <c r="H762" s="203">
        <f t="shared" si="26"/>
        <v>-7.4111640000000003</v>
      </c>
      <c r="I762" s="204" t="str">
        <f t="array" ref="I762">IF(ISBLANK(C762),"",IF(C762=MAX(IF(FarmUnit[1. Identifiant interne d’exploitation agricole*]=A762,FarmUnit[3. Superficie de l’unité agricole (ha)*])),"!","-"))</f>
        <v>!</v>
      </c>
      <c r="J762" s="165" t="str">
        <f ca="1">IFERROR(CONCATENATE(VLOOKUP(A762,GM_Table,12,FALSE)," ",(VLOOKUP(A762,GM_Table,13,FALSE))),"")</f>
        <v/>
      </c>
    </row>
    <row r="763" spans="1:10" ht="15" x14ac:dyDescent="0.2">
      <c r="A763" s="155" t="s">
        <v>2642</v>
      </c>
      <c r="B763" s="155" t="s">
        <v>2642</v>
      </c>
      <c r="C763" s="276">
        <v>1.1499999999999999</v>
      </c>
      <c r="D763" s="192">
        <v>7.2337889999999998</v>
      </c>
      <c r="E763" s="192">
        <v>-7.3981880000000002</v>
      </c>
      <c r="F763" s="164" t="b">
        <f>IF(ISBLANK(FarmUnit[[#This Row],[1. Identifiant interne d’exploitation agricole*]]),"",IF(ISERROR(MATCH(FarmUnit[[#This Row],[1. Identifiant interne d’exploitation agricole*]],GroupMember[1. Identifiant interne d’exploitation agricole*],0)),FALSE,TRUE))</f>
        <v>1</v>
      </c>
      <c r="G763" s="203">
        <f t="shared" si="25"/>
        <v>7.2337889999999998</v>
      </c>
      <c r="H763" s="203">
        <f t="shared" si="26"/>
        <v>-7.3981880000000002</v>
      </c>
      <c r="I763" s="204" t="str">
        <f t="array" ref="I763">IF(ISBLANK(C763),"",IF(C763=MAX(IF(FarmUnit[1. Identifiant interne d’exploitation agricole*]=A763,FarmUnit[3. Superficie de l’unité agricole (ha)*])),"!","-"))</f>
        <v>!</v>
      </c>
      <c r="J763" s="165" t="str">
        <f ca="1">IFERROR(CONCATENATE(VLOOKUP(A763,GM_Table,12,FALSE)," ",(VLOOKUP(A763,GM_Table,13,FALSE))),"")</f>
        <v/>
      </c>
    </row>
    <row r="764" spans="1:10" ht="15" x14ac:dyDescent="0.2">
      <c r="A764" s="155" t="s">
        <v>2643</v>
      </c>
      <c r="B764" s="155" t="s">
        <v>2643</v>
      </c>
      <c r="C764" s="276">
        <v>1.1499999999999999</v>
      </c>
      <c r="D764" s="192">
        <v>7.3144090000000004</v>
      </c>
      <c r="E764" s="192">
        <v>-7.3604810000000001</v>
      </c>
      <c r="F764" s="164" t="b">
        <f>IF(ISBLANK(FarmUnit[[#This Row],[1. Identifiant interne d’exploitation agricole*]]),"",IF(ISERROR(MATCH(FarmUnit[[#This Row],[1. Identifiant interne d’exploitation agricole*]],GroupMember[1. Identifiant interne d’exploitation agricole*],0)),FALSE,TRUE))</f>
        <v>1</v>
      </c>
      <c r="G764" s="203">
        <f t="shared" si="25"/>
        <v>7.3144090000000004</v>
      </c>
      <c r="H764" s="203">
        <f t="shared" si="26"/>
        <v>-7.3604810000000001</v>
      </c>
      <c r="I764" s="204" t="str">
        <f t="array" ref="I764">IF(ISBLANK(C764),"",IF(C764=MAX(IF(FarmUnit[1. Identifiant interne d’exploitation agricole*]=A764,FarmUnit[3. Superficie de l’unité agricole (ha)*])),"!","-"))</f>
        <v>!</v>
      </c>
      <c r="J764" s="165" t="str">
        <f ca="1">IFERROR(CONCATENATE(VLOOKUP(A764,GM_Table,12,FALSE)," ",(VLOOKUP(A764,GM_Table,13,FALSE))),"")</f>
        <v/>
      </c>
    </row>
    <row r="765" spans="1:10" ht="15" x14ac:dyDescent="0.2">
      <c r="A765" s="155" t="s">
        <v>2645</v>
      </c>
      <c r="B765" s="155" t="s">
        <v>2645</v>
      </c>
      <c r="C765" s="276">
        <v>1.88</v>
      </c>
      <c r="D765" s="192">
        <v>7.2796000000000003</v>
      </c>
      <c r="E765" s="192">
        <v>-7.3682999999999996</v>
      </c>
      <c r="F765" s="164" t="b">
        <f>IF(ISBLANK(FarmUnit[[#This Row],[1. Identifiant interne d’exploitation agricole*]]),"",IF(ISERROR(MATCH(FarmUnit[[#This Row],[1. Identifiant interne d’exploitation agricole*]],GroupMember[1. Identifiant interne d’exploitation agricole*],0)),FALSE,TRUE))</f>
        <v>1</v>
      </c>
      <c r="G765" s="203">
        <f t="shared" si="25"/>
        <v>7.2796000000000003</v>
      </c>
      <c r="H765" s="203">
        <f t="shared" si="26"/>
        <v>-7.3682999999999996</v>
      </c>
      <c r="I765" s="204" t="str">
        <f t="array" ref="I765">IF(ISBLANK(C765),"",IF(C765=MAX(IF(FarmUnit[1. Identifiant interne d’exploitation agricole*]=A765,FarmUnit[3. Superficie de l’unité agricole (ha)*])),"!","-"))</f>
        <v>!</v>
      </c>
      <c r="J765" s="165" t="str">
        <f ca="1">IFERROR(CONCATENATE(VLOOKUP(A765,GM_Table,12,FALSE)," ",(VLOOKUP(A765,GM_Table,13,FALSE))),"")</f>
        <v/>
      </c>
    </row>
    <row r="766" spans="1:10" ht="15" x14ac:dyDescent="0.2">
      <c r="A766" s="155" t="s">
        <v>2648</v>
      </c>
      <c r="B766" s="155" t="s">
        <v>2648</v>
      </c>
      <c r="C766" s="276">
        <v>1.62</v>
      </c>
      <c r="D766" s="192">
        <v>7.2329020000000002</v>
      </c>
      <c r="E766" s="193">
        <v>-7.3943729999999999</v>
      </c>
      <c r="F766" s="164" t="b">
        <f>IF(ISBLANK(FarmUnit[[#This Row],[1. Identifiant interne d’exploitation agricole*]]),"",IF(ISERROR(MATCH(FarmUnit[[#This Row],[1. Identifiant interne d’exploitation agricole*]],GroupMember[1. Identifiant interne d’exploitation agricole*],0)),FALSE,TRUE))</f>
        <v>1</v>
      </c>
      <c r="G766" s="203">
        <f t="shared" si="25"/>
        <v>7.2329020000000002</v>
      </c>
      <c r="H766" s="203">
        <f t="shared" si="26"/>
        <v>-7.3943729999999999</v>
      </c>
      <c r="I766" s="204" t="str">
        <f t="array" ref="I766">IF(ISBLANK(C766),"",IF(C766=MAX(IF(FarmUnit[1. Identifiant interne d’exploitation agricole*]=A766,FarmUnit[3. Superficie de l’unité agricole (ha)*])),"!","-"))</f>
        <v>!</v>
      </c>
      <c r="J766" s="165" t="str">
        <f ca="1">IFERROR(CONCATENATE(VLOOKUP(A766,GM_Table,12,FALSE)," ",(VLOOKUP(A766,GM_Table,13,FALSE))),"")</f>
        <v/>
      </c>
    </row>
    <row r="767" spans="1:10" ht="15" x14ac:dyDescent="0.2">
      <c r="A767" s="155" t="s">
        <v>2649</v>
      </c>
      <c r="B767" s="155" t="s">
        <v>2649</v>
      </c>
      <c r="C767" s="276">
        <v>1.84</v>
      </c>
      <c r="D767" s="192">
        <v>7.2815009999999996</v>
      </c>
      <c r="E767" s="192">
        <v>-7.3785670000000003</v>
      </c>
      <c r="F767" s="164" t="b">
        <f>IF(ISBLANK(FarmUnit[[#This Row],[1. Identifiant interne d’exploitation agricole*]]),"",IF(ISERROR(MATCH(FarmUnit[[#This Row],[1. Identifiant interne d’exploitation agricole*]],GroupMember[1. Identifiant interne d’exploitation agricole*],0)),FALSE,TRUE))</f>
        <v>1</v>
      </c>
      <c r="G767" s="203">
        <f t="shared" si="25"/>
        <v>7.2815009999999996</v>
      </c>
      <c r="H767" s="203">
        <f t="shared" si="26"/>
        <v>-7.3785670000000003</v>
      </c>
      <c r="I767" s="204" t="str">
        <f t="array" ref="I767">IF(ISBLANK(C767),"",IF(C767=MAX(IF(FarmUnit[1. Identifiant interne d’exploitation agricole*]=A767,FarmUnit[3. Superficie de l’unité agricole (ha)*])),"!","-"))</f>
        <v>!</v>
      </c>
      <c r="J767" s="165" t="str">
        <f ca="1">IFERROR(CONCATENATE(VLOOKUP(A767,GM_Table,12,FALSE)," ",(VLOOKUP(A767,GM_Table,13,FALSE))),"")</f>
        <v/>
      </c>
    </row>
    <row r="768" spans="1:10" ht="15" x14ac:dyDescent="0.2">
      <c r="A768" s="155" t="s">
        <v>2652</v>
      </c>
      <c r="B768" s="155" t="s">
        <v>2652</v>
      </c>
      <c r="C768" s="276">
        <v>4.2300000000000004</v>
      </c>
      <c r="D768" s="192">
        <v>7.2849760000000003</v>
      </c>
      <c r="E768" s="192">
        <v>-7.410018</v>
      </c>
      <c r="F768" s="164" t="b">
        <f>IF(ISBLANK(FarmUnit[[#This Row],[1. Identifiant interne d’exploitation agricole*]]),"",IF(ISERROR(MATCH(FarmUnit[[#This Row],[1. Identifiant interne d’exploitation agricole*]],GroupMember[1. Identifiant interne d’exploitation agricole*],0)),FALSE,TRUE))</f>
        <v>1</v>
      </c>
      <c r="G768" s="203">
        <f t="shared" si="25"/>
        <v>7.2849760000000003</v>
      </c>
      <c r="H768" s="203">
        <f t="shared" si="26"/>
        <v>-7.410018</v>
      </c>
      <c r="I768" s="204" t="str">
        <f t="array" ref="I768">IF(ISBLANK(C768),"",IF(C768=MAX(IF(FarmUnit[1. Identifiant interne d’exploitation agricole*]=A768,FarmUnit[3. Superficie de l’unité agricole (ha)*])),"!","-"))</f>
        <v>!</v>
      </c>
      <c r="J768" s="165" t="str">
        <f ca="1">IFERROR(CONCATENATE(VLOOKUP(A768,GM_Table,12,FALSE)," ",(VLOOKUP(A768,GM_Table,13,FALSE))),"")</f>
        <v/>
      </c>
    </row>
    <row r="769" spans="1:10" ht="15" x14ac:dyDescent="0.2">
      <c r="A769" s="161" t="s">
        <v>2655</v>
      </c>
      <c r="B769" s="161" t="s">
        <v>2655</v>
      </c>
      <c r="C769" s="276">
        <v>1.8</v>
      </c>
      <c r="D769" s="199">
        <v>7.5918999999999999</v>
      </c>
      <c r="E769" s="199">
        <v>-7.0095999999999998</v>
      </c>
      <c r="F769" s="164" t="b">
        <f>IF(ISBLANK(FarmUnit[[#This Row],[1. Identifiant interne d’exploitation agricole*]]),"",IF(ISERROR(MATCH(FarmUnit[[#This Row],[1. Identifiant interne d’exploitation agricole*]],GroupMember[1. Identifiant interne d’exploitation agricole*],0)),FALSE,TRUE))</f>
        <v>1</v>
      </c>
      <c r="G769" s="203">
        <f t="shared" si="25"/>
        <v>7.5918999999999999</v>
      </c>
      <c r="H769" s="203">
        <f t="shared" si="26"/>
        <v>-7.0095999999999998</v>
      </c>
      <c r="I769" s="204" t="str">
        <f t="array" ref="I769">IF(ISBLANK(C769),"",IF(C769=MAX(IF(FarmUnit[1. Identifiant interne d’exploitation agricole*]=A769,FarmUnit[3. Superficie de l’unité agricole (ha)*])),"!","-"))</f>
        <v>!</v>
      </c>
      <c r="J769" s="165" t="str">
        <f ca="1">IFERROR(CONCATENATE(VLOOKUP(A769,GM_Table,12,FALSE)," ",(VLOOKUP(A769,GM_Table,13,FALSE))),"")</f>
        <v/>
      </c>
    </row>
    <row r="770" spans="1:10" ht="15" x14ac:dyDescent="0.2">
      <c r="A770" s="161" t="s">
        <v>2662</v>
      </c>
      <c r="B770" s="161" t="s">
        <v>2662</v>
      </c>
      <c r="C770" s="276">
        <v>3.12</v>
      </c>
      <c r="D770" s="199">
        <v>7.5583</v>
      </c>
      <c r="E770" s="199">
        <v>-7.0427999999999997</v>
      </c>
      <c r="F770" s="164" t="b">
        <f>IF(ISBLANK(FarmUnit[[#This Row],[1. Identifiant interne d’exploitation agricole*]]),"",IF(ISERROR(MATCH(FarmUnit[[#This Row],[1. Identifiant interne d’exploitation agricole*]],GroupMember[1. Identifiant interne d’exploitation agricole*],0)),FALSE,TRUE))</f>
        <v>1</v>
      </c>
      <c r="G770" s="203">
        <f t="shared" si="25"/>
        <v>7.5583</v>
      </c>
      <c r="H770" s="203">
        <f t="shared" si="26"/>
        <v>-7.0427999999999997</v>
      </c>
      <c r="I770" s="204" t="str">
        <f t="array" ref="I770">IF(ISBLANK(C770),"",IF(C770=MAX(IF(FarmUnit[1. Identifiant interne d’exploitation agricole*]=A770,FarmUnit[3. Superficie de l’unité agricole (ha)*])),"!","-"))</f>
        <v>!</v>
      </c>
      <c r="J770" s="165" t="str">
        <f ca="1">IFERROR(CONCATENATE(VLOOKUP(A770,GM_Table,12,FALSE)," ",(VLOOKUP(A770,GM_Table,13,FALSE))),"")</f>
        <v/>
      </c>
    </row>
    <row r="771" spans="1:10" ht="15" x14ac:dyDescent="0.2">
      <c r="A771" s="161" t="s">
        <v>2665</v>
      </c>
      <c r="B771" s="161" t="s">
        <v>2665</v>
      </c>
      <c r="C771" s="276">
        <v>1.37</v>
      </c>
      <c r="D771" s="199">
        <v>7.5693000000000001</v>
      </c>
      <c r="E771" s="199">
        <v>-7.0412999999999997</v>
      </c>
      <c r="F771" s="164" t="b">
        <f>IF(ISBLANK(FarmUnit[[#This Row],[1. Identifiant interne d’exploitation agricole*]]),"",IF(ISERROR(MATCH(FarmUnit[[#This Row],[1. Identifiant interne d’exploitation agricole*]],GroupMember[1. Identifiant interne d’exploitation agricole*],0)),FALSE,TRUE))</f>
        <v>1</v>
      </c>
      <c r="G771" s="203">
        <f t="shared" si="25"/>
        <v>7.5693000000000001</v>
      </c>
      <c r="H771" s="203">
        <f t="shared" si="26"/>
        <v>-7.0412999999999997</v>
      </c>
      <c r="I771" s="204" t="str">
        <f t="array" ref="I771">IF(ISBLANK(C771),"",IF(C771=MAX(IF(FarmUnit[1. Identifiant interne d’exploitation agricole*]=A771,FarmUnit[3. Superficie de l’unité agricole (ha)*])),"!","-"))</f>
        <v>!</v>
      </c>
      <c r="J771" s="165" t="str">
        <f ca="1">IFERROR(CONCATENATE(VLOOKUP(A771,GM_Table,12,FALSE)," ",(VLOOKUP(A771,GM_Table,13,FALSE))),"")</f>
        <v/>
      </c>
    </row>
    <row r="772" spans="1:10" ht="15" x14ac:dyDescent="0.2">
      <c r="A772" s="161" t="s">
        <v>2668</v>
      </c>
      <c r="B772" s="161" t="s">
        <v>2668</v>
      </c>
      <c r="C772" s="276">
        <v>5.96</v>
      </c>
      <c r="D772" s="199">
        <v>7.5712000000000002</v>
      </c>
      <c r="E772" s="199">
        <v>-7.0217000000000001</v>
      </c>
      <c r="F772" s="164" t="b">
        <f>IF(ISBLANK(FarmUnit[[#This Row],[1. Identifiant interne d’exploitation agricole*]]),"",IF(ISERROR(MATCH(FarmUnit[[#This Row],[1. Identifiant interne d’exploitation agricole*]],GroupMember[1. Identifiant interne d’exploitation agricole*],0)),FALSE,TRUE))</f>
        <v>1</v>
      </c>
      <c r="G772" s="203">
        <f t="shared" si="25"/>
        <v>7.5712000000000002</v>
      </c>
      <c r="H772" s="203">
        <f t="shared" si="26"/>
        <v>-7.0217000000000001</v>
      </c>
      <c r="I772" s="204" t="str">
        <f t="array" ref="I772">IF(ISBLANK(C772),"",IF(C772=MAX(IF(FarmUnit[1. Identifiant interne d’exploitation agricole*]=A772,FarmUnit[3. Superficie de l’unité agricole (ha)*])),"!","-"))</f>
        <v>!</v>
      </c>
      <c r="J772" s="165" t="str">
        <f ca="1">IFERROR(CONCATENATE(VLOOKUP(A772,GM_Table,12,FALSE)," ",(VLOOKUP(A772,GM_Table,13,FALSE))),"")</f>
        <v/>
      </c>
    </row>
    <row r="773" spans="1:10" ht="15" x14ac:dyDescent="0.2">
      <c r="A773" s="161" t="s">
        <v>2672</v>
      </c>
      <c r="B773" s="161" t="s">
        <v>2672</v>
      </c>
      <c r="C773" s="276">
        <v>1.65</v>
      </c>
      <c r="D773" s="199">
        <v>7.5766</v>
      </c>
      <c r="E773" s="199">
        <v>-7.9984999999999999</v>
      </c>
      <c r="F773" s="164" t="b">
        <f>IF(ISBLANK(FarmUnit[[#This Row],[1. Identifiant interne d’exploitation agricole*]]),"",IF(ISERROR(MATCH(FarmUnit[[#This Row],[1. Identifiant interne d’exploitation agricole*]],GroupMember[1. Identifiant interne d’exploitation agricole*],0)),FALSE,TRUE))</f>
        <v>1</v>
      </c>
      <c r="G773" s="203">
        <f t="shared" si="25"/>
        <v>7.5766</v>
      </c>
      <c r="H773" s="203">
        <f t="shared" si="26"/>
        <v>-7.9984999999999999</v>
      </c>
      <c r="I773" s="204" t="str">
        <f t="array" ref="I773">IF(ISBLANK(C773),"",IF(C773=MAX(IF(FarmUnit[1. Identifiant interne d’exploitation agricole*]=A773,FarmUnit[3. Superficie de l’unité agricole (ha)*])),"!","-"))</f>
        <v>!</v>
      </c>
      <c r="J773" s="165" t="str">
        <f ca="1">IFERROR(CONCATENATE(VLOOKUP(A773,GM_Table,12,FALSE)," ",(VLOOKUP(A773,GM_Table,13,FALSE))),"")</f>
        <v/>
      </c>
    </row>
    <row r="774" spans="1:10" ht="15" x14ac:dyDescent="0.2">
      <c r="A774" s="161" t="s">
        <v>2675</v>
      </c>
      <c r="B774" s="161" t="s">
        <v>2675</v>
      </c>
      <c r="C774" s="276">
        <v>1.53</v>
      </c>
      <c r="D774" s="199">
        <v>7.5773000000000001</v>
      </c>
      <c r="E774" s="199">
        <v>-7.0141</v>
      </c>
      <c r="F774" s="164" t="b">
        <f>IF(ISBLANK(FarmUnit[[#This Row],[1. Identifiant interne d’exploitation agricole*]]),"",IF(ISERROR(MATCH(FarmUnit[[#This Row],[1. Identifiant interne d’exploitation agricole*]],GroupMember[1. Identifiant interne d’exploitation agricole*],0)),FALSE,TRUE))</f>
        <v>1</v>
      </c>
      <c r="G774" s="203">
        <f t="shared" si="25"/>
        <v>7.5773000000000001</v>
      </c>
      <c r="H774" s="203">
        <f t="shared" si="26"/>
        <v>-7.0141</v>
      </c>
      <c r="I774" s="204" t="str">
        <f t="array" ref="I774">IF(ISBLANK(C774),"",IF(C774=MAX(IF(FarmUnit[1. Identifiant interne d’exploitation agricole*]=A774,FarmUnit[3. Superficie de l’unité agricole (ha)*])),"!","-"))</f>
        <v>!</v>
      </c>
      <c r="J774" s="165" t="str">
        <f ca="1">IFERROR(CONCATENATE(VLOOKUP(A774,GM_Table,12,FALSE)," ",(VLOOKUP(A774,GM_Table,13,FALSE))),"")</f>
        <v/>
      </c>
    </row>
    <row r="775" spans="1:10" ht="15" x14ac:dyDescent="0.2">
      <c r="A775" s="161" t="s">
        <v>2679</v>
      </c>
      <c r="B775" s="161" t="s">
        <v>2679</v>
      </c>
      <c r="C775" s="276">
        <v>3</v>
      </c>
      <c r="D775" s="199">
        <v>7.5754000000000001</v>
      </c>
      <c r="E775" s="199">
        <v>-6.9977999999999998</v>
      </c>
      <c r="F775" s="164" t="b">
        <f>IF(ISBLANK(FarmUnit[[#This Row],[1. Identifiant interne d’exploitation agricole*]]),"",IF(ISERROR(MATCH(FarmUnit[[#This Row],[1. Identifiant interne d’exploitation agricole*]],GroupMember[1. Identifiant interne d’exploitation agricole*],0)),FALSE,TRUE))</f>
        <v>1</v>
      </c>
      <c r="G775" s="203">
        <f t="shared" si="25"/>
        <v>7.5754000000000001</v>
      </c>
      <c r="H775" s="203">
        <f t="shared" si="26"/>
        <v>-6.9977999999999998</v>
      </c>
      <c r="I775" s="204" t="str">
        <f t="array" ref="I775">IF(ISBLANK(C775),"",IF(C775=MAX(IF(FarmUnit[1. Identifiant interne d’exploitation agricole*]=A775,FarmUnit[3. Superficie de l’unité agricole (ha)*])),"!","-"))</f>
        <v>!</v>
      </c>
      <c r="J775" s="165" t="str">
        <f ca="1">IFERROR(CONCATENATE(VLOOKUP(A775,GM_Table,12,FALSE)," ",(VLOOKUP(A775,GM_Table,13,FALSE))),"")</f>
        <v/>
      </c>
    </row>
    <row r="776" spans="1:10" ht="15" x14ac:dyDescent="0.2">
      <c r="A776" s="161" t="s">
        <v>2682</v>
      </c>
      <c r="B776" s="161" t="s">
        <v>2682</v>
      </c>
      <c r="C776" s="276">
        <v>1.06</v>
      </c>
      <c r="D776" s="199">
        <v>7.5772000000000004</v>
      </c>
      <c r="E776" s="199">
        <v>-7.0164999999999997</v>
      </c>
      <c r="F776" s="164" t="b">
        <f>IF(ISBLANK(FarmUnit[[#This Row],[1. Identifiant interne d’exploitation agricole*]]),"",IF(ISERROR(MATCH(FarmUnit[[#This Row],[1. Identifiant interne d’exploitation agricole*]],GroupMember[1. Identifiant interne d’exploitation agricole*],0)),FALSE,TRUE))</f>
        <v>1</v>
      </c>
      <c r="G776" s="203">
        <f t="shared" si="25"/>
        <v>7.5772000000000004</v>
      </c>
      <c r="H776" s="203">
        <f t="shared" si="26"/>
        <v>-7.0164999999999997</v>
      </c>
      <c r="I776" s="204" t="str">
        <f t="array" ref="I776">IF(ISBLANK(C776),"",IF(C776=MAX(IF(FarmUnit[1. Identifiant interne d’exploitation agricole*]=A776,FarmUnit[3. Superficie de l’unité agricole (ha)*])),"!","-"))</f>
        <v>!</v>
      </c>
      <c r="J776" s="165" t="str">
        <f ca="1">IFERROR(CONCATENATE(VLOOKUP(A776,GM_Table,12,FALSE)," ",(VLOOKUP(A776,GM_Table,13,FALSE))),"")</f>
        <v/>
      </c>
    </row>
    <row r="777" spans="1:10" ht="15" x14ac:dyDescent="0.2">
      <c r="A777" s="161" t="s">
        <v>2684</v>
      </c>
      <c r="B777" s="161" t="s">
        <v>2684</v>
      </c>
      <c r="C777" s="276">
        <v>0.89</v>
      </c>
      <c r="D777" s="199">
        <v>7.5728</v>
      </c>
      <c r="E777" s="199">
        <v>-7.0114999999999998</v>
      </c>
      <c r="F777" s="164" t="b">
        <f>IF(ISBLANK(FarmUnit[[#This Row],[1. Identifiant interne d’exploitation agricole*]]),"",IF(ISERROR(MATCH(FarmUnit[[#This Row],[1. Identifiant interne d’exploitation agricole*]],GroupMember[1. Identifiant interne d’exploitation agricole*],0)),FALSE,TRUE))</f>
        <v>1</v>
      </c>
      <c r="G777" s="203">
        <f t="shared" si="25"/>
        <v>7.5728</v>
      </c>
      <c r="H777" s="203">
        <f t="shared" si="26"/>
        <v>-7.0114999999999998</v>
      </c>
      <c r="I777" s="204" t="str">
        <f t="array" ref="I777">IF(ISBLANK(C777),"",IF(C777=MAX(IF(FarmUnit[1. Identifiant interne d’exploitation agricole*]=A777,FarmUnit[3. Superficie de l’unité agricole (ha)*])),"!","-"))</f>
        <v>!</v>
      </c>
      <c r="J777" s="165" t="str">
        <f ca="1">IFERROR(CONCATENATE(VLOOKUP(A777,GM_Table,12,FALSE)," ",(VLOOKUP(A777,GM_Table,13,FALSE))),"")</f>
        <v/>
      </c>
    </row>
    <row r="778" spans="1:10" ht="15" x14ac:dyDescent="0.2">
      <c r="A778" s="161" t="s">
        <v>2688</v>
      </c>
      <c r="B778" s="161" t="s">
        <v>2688</v>
      </c>
      <c r="C778" s="276">
        <v>4.3899999999999997</v>
      </c>
      <c r="D778" s="199">
        <v>7.5846999999999998</v>
      </c>
      <c r="E778" s="199">
        <v>-7.0233999999999996</v>
      </c>
      <c r="F778" s="164" t="b">
        <f>IF(ISBLANK(FarmUnit[[#This Row],[1. Identifiant interne d’exploitation agricole*]]),"",IF(ISERROR(MATCH(FarmUnit[[#This Row],[1. Identifiant interne d’exploitation agricole*]],GroupMember[1. Identifiant interne d’exploitation agricole*],0)),FALSE,TRUE))</f>
        <v>1</v>
      </c>
      <c r="G778" s="203">
        <f t="shared" si="25"/>
        <v>7.5846999999999998</v>
      </c>
      <c r="H778" s="203">
        <f t="shared" si="26"/>
        <v>-7.0233999999999996</v>
      </c>
      <c r="I778" s="204" t="str">
        <f t="array" ref="I778">IF(ISBLANK(C778),"",IF(C778=MAX(IF(FarmUnit[1. Identifiant interne d’exploitation agricole*]=A778,FarmUnit[3. Superficie de l’unité agricole (ha)*])),"!","-"))</f>
        <v>!</v>
      </c>
      <c r="J778" s="165" t="str">
        <f ca="1">IFERROR(CONCATENATE(VLOOKUP(A778,GM_Table,12,FALSE)," ",(VLOOKUP(A778,GM_Table,13,FALSE))),"")</f>
        <v/>
      </c>
    </row>
    <row r="779" spans="1:10" ht="15" x14ac:dyDescent="0.2">
      <c r="A779" s="161" t="s">
        <v>2691</v>
      </c>
      <c r="B779" s="161" t="s">
        <v>2691</v>
      </c>
      <c r="C779" s="276">
        <v>3.18</v>
      </c>
      <c r="D779" s="199">
        <v>7.5749000000000004</v>
      </c>
      <c r="E779" s="199">
        <v>-7.0182000000000002</v>
      </c>
      <c r="F779" s="164" t="b">
        <f>IF(ISBLANK(FarmUnit[[#This Row],[1. Identifiant interne d’exploitation agricole*]]),"",IF(ISERROR(MATCH(FarmUnit[[#This Row],[1. Identifiant interne d’exploitation agricole*]],GroupMember[1. Identifiant interne d’exploitation agricole*],0)),FALSE,TRUE))</f>
        <v>1</v>
      </c>
      <c r="G779" s="203">
        <f t="shared" si="25"/>
        <v>7.5749000000000004</v>
      </c>
      <c r="H779" s="203">
        <f t="shared" si="26"/>
        <v>-7.0182000000000002</v>
      </c>
      <c r="I779" s="204" t="str">
        <f t="array" ref="I779">IF(ISBLANK(C779),"",IF(C779=MAX(IF(FarmUnit[1. Identifiant interne d’exploitation agricole*]=A779,FarmUnit[3. Superficie de l’unité agricole (ha)*])),"!","-"))</f>
        <v>!</v>
      </c>
      <c r="J779" s="165" t="str">
        <f ca="1">IFERROR(CONCATENATE(VLOOKUP(A779,GM_Table,12,FALSE)," ",(VLOOKUP(A779,GM_Table,13,FALSE))),"")</f>
        <v/>
      </c>
    </row>
    <row r="780" spans="1:10" ht="15" x14ac:dyDescent="0.2">
      <c r="A780" s="161" t="s">
        <v>2694</v>
      </c>
      <c r="B780" s="161" t="s">
        <v>2694</v>
      </c>
      <c r="C780" s="276">
        <v>1.91</v>
      </c>
      <c r="D780" s="199">
        <v>7.5743999999999998</v>
      </c>
      <c r="E780" s="199">
        <v>-7.0223000000000004</v>
      </c>
      <c r="F780" s="164" t="b">
        <f>IF(ISBLANK(FarmUnit[[#This Row],[1. Identifiant interne d’exploitation agricole*]]),"",IF(ISERROR(MATCH(FarmUnit[[#This Row],[1. Identifiant interne d’exploitation agricole*]],GroupMember[1. Identifiant interne d’exploitation agricole*],0)),FALSE,TRUE))</f>
        <v>1</v>
      </c>
      <c r="G780" s="203">
        <f t="shared" si="25"/>
        <v>7.5743999999999998</v>
      </c>
      <c r="H780" s="203">
        <f t="shared" si="26"/>
        <v>-7.0223000000000004</v>
      </c>
      <c r="I780" s="204" t="str">
        <f t="array" ref="I780">IF(ISBLANK(C780),"",IF(C780=MAX(IF(FarmUnit[1. Identifiant interne d’exploitation agricole*]=A780,FarmUnit[3. Superficie de l’unité agricole (ha)*])),"!","-"))</f>
        <v>!</v>
      </c>
      <c r="J780" s="165" t="str">
        <f ca="1">IFERROR(CONCATENATE(VLOOKUP(A780,GM_Table,12,FALSE)," ",(VLOOKUP(A780,GM_Table,13,FALSE))),"")</f>
        <v/>
      </c>
    </row>
    <row r="781" spans="1:10" ht="15" x14ac:dyDescent="0.2">
      <c r="A781" s="161" t="s">
        <v>2697</v>
      </c>
      <c r="B781" s="161" t="s">
        <v>2697</v>
      </c>
      <c r="C781" s="276">
        <v>4.25</v>
      </c>
      <c r="D781" s="199">
        <v>7.5758999999999999</v>
      </c>
      <c r="E781" s="199">
        <v>-7.0121000000000002</v>
      </c>
      <c r="F781" s="164" t="b">
        <f>IF(ISBLANK(FarmUnit[[#This Row],[1. Identifiant interne d’exploitation agricole*]]),"",IF(ISERROR(MATCH(FarmUnit[[#This Row],[1. Identifiant interne d’exploitation agricole*]],GroupMember[1. Identifiant interne d’exploitation agricole*],0)),FALSE,TRUE))</f>
        <v>1</v>
      </c>
      <c r="G781" s="203">
        <f t="shared" si="25"/>
        <v>7.5758999999999999</v>
      </c>
      <c r="H781" s="203">
        <f t="shared" si="26"/>
        <v>-7.0121000000000002</v>
      </c>
      <c r="I781" s="204" t="str">
        <f t="array" ref="I781">IF(ISBLANK(C781),"",IF(C781=MAX(IF(FarmUnit[1. Identifiant interne d’exploitation agricole*]=A781,FarmUnit[3. Superficie de l’unité agricole (ha)*])),"!","-"))</f>
        <v>!</v>
      </c>
      <c r="J781" s="165" t="str">
        <f ca="1">IFERROR(CONCATENATE(VLOOKUP(A781,GM_Table,12,FALSE)," ",(VLOOKUP(A781,GM_Table,13,FALSE))),"")</f>
        <v/>
      </c>
    </row>
    <row r="782" spans="1:10" ht="15" x14ac:dyDescent="0.2">
      <c r="A782" s="161" t="s">
        <v>2699</v>
      </c>
      <c r="B782" s="161" t="s">
        <v>2699</v>
      </c>
      <c r="C782" s="276">
        <v>1.44</v>
      </c>
      <c r="D782" s="199">
        <v>7.7774000000000001</v>
      </c>
      <c r="E782" s="199">
        <v>-7.3068999999999997</v>
      </c>
      <c r="F782" s="164" t="b">
        <f>IF(ISBLANK(FarmUnit[[#This Row],[1. Identifiant interne d’exploitation agricole*]]),"",IF(ISERROR(MATCH(FarmUnit[[#This Row],[1. Identifiant interne d’exploitation agricole*]],GroupMember[1. Identifiant interne d’exploitation agricole*],0)),FALSE,TRUE))</f>
        <v>1</v>
      </c>
      <c r="G782" s="203">
        <f t="shared" si="25"/>
        <v>7.7774000000000001</v>
      </c>
      <c r="H782" s="203">
        <f t="shared" si="26"/>
        <v>-7.3068999999999997</v>
      </c>
      <c r="I782" s="204" t="str">
        <f t="array" ref="I782">IF(ISBLANK(C782),"",IF(C782=MAX(IF(FarmUnit[1. Identifiant interne d’exploitation agricole*]=A782,FarmUnit[3. Superficie de l’unité agricole (ha)*])),"!","-"))</f>
        <v>!</v>
      </c>
      <c r="J782" s="165" t="str">
        <f ca="1">IFERROR(CONCATENATE(VLOOKUP(A782,GM_Table,12,FALSE)," ",(VLOOKUP(A782,GM_Table,13,FALSE))),"")</f>
        <v/>
      </c>
    </row>
    <row r="783" spans="1:10" ht="15" x14ac:dyDescent="0.2">
      <c r="A783" s="161" t="s">
        <v>2701</v>
      </c>
      <c r="B783" s="161" t="s">
        <v>2701</v>
      </c>
      <c r="C783" s="276">
        <v>2.02</v>
      </c>
      <c r="D783" s="199">
        <v>7.5770999999999997</v>
      </c>
      <c r="E783" s="199">
        <v>-7.0118999999999998</v>
      </c>
      <c r="F783" s="164" t="b">
        <f>IF(ISBLANK(FarmUnit[[#This Row],[1. Identifiant interne d’exploitation agricole*]]),"",IF(ISERROR(MATCH(FarmUnit[[#This Row],[1. Identifiant interne d’exploitation agricole*]],GroupMember[1. Identifiant interne d’exploitation agricole*],0)),FALSE,TRUE))</f>
        <v>1</v>
      </c>
      <c r="G783" s="203">
        <f t="shared" si="25"/>
        <v>7.5770999999999997</v>
      </c>
      <c r="H783" s="203">
        <f t="shared" si="26"/>
        <v>-7.0118999999999998</v>
      </c>
      <c r="I783" s="204" t="str">
        <f t="array" ref="I783">IF(ISBLANK(C783),"",IF(C783=MAX(IF(FarmUnit[1. Identifiant interne d’exploitation agricole*]=A783,FarmUnit[3. Superficie de l’unité agricole (ha)*])),"!","-"))</f>
        <v>!</v>
      </c>
      <c r="J783" s="165" t="str">
        <f ca="1">IFERROR(CONCATENATE(VLOOKUP(A783,GM_Table,12,FALSE)," ",(VLOOKUP(A783,GM_Table,13,FALSE))),"")</f>
        <v/>
      </c>
    </row>
    <row r="784" spans="1:10" ht="15" x14ac:dyDescent="0.2">
      <c r="A784" s="161" t="s">
        <v>2703</v>
      </c>
      <c r="B784" s="161" t="s">
        <v>2703</v>
      </c>
      <c r="C784" s="276">
        <v>1.77</v>
      </c>
      <c r="D784" s="199">
        <v>7.5719000000000003</v>
      </c>
      <c r="E784" s="199">
        <v>-7.0113000000000003</v>
      </c>
      <c r="F784" s="164" t="b">
        <f>IF(ISBLANK(FarmUnit[[#This Row],[1. Identifiant interne d’exploitation agricole*]]),"",IF(ISERROR(MATCH(FarmUnit[[#This Row],[1. Identifiant interne d’exploitation agricole*]],GroupMember[1. Identifiant interne d’exploitation agricole*],0)),FALSE,TRUE))</f>
        <v>1</v>
      </c>
      <c r="G784" s="203">
        <f t="shared" si="25"/>
        <v>7.5719000000000003</v>
      </c>
      <c r="H784" s="203">
        <f t="shared" si="26"/>
        <v>-7.0113000000000003</v>
      </c>
      <c r="I784" s="204" t="str">
        <f t="array" ref="I784">IF(ISBLANK(C784),"",IF(C784=MAX(IF(FarmUnit[1. Identifiant interne d’exploitation agricole*]=A784,FarmUnit[3. Superficie de l’unité agricole (ha)*])),"!","-"))</f>
        <v>!</v>
      </c>
      <c r="J784" s="165" t="str">
        <f ca="1">IFERROR(CONCATENATE(VLOOKUP(A784,GM_Table,12,FALSE)," ",(VLOOKUP(A784,GM_Table,13,FALSE))),"")</f>
        <v/>
      </c>
    </row>
    <row r="785" spans="1:10" ht="15" x14ac:dyDescent="0.2">
      <c r="A785" s="161" t="s">
        <v>2706</v>
      </c>
      <c r="B785" s="161" t="s">
        <v>2706</v>
      </c>
      <c r="C785" s="276">
        <v>1.63</v>
      </c>
      <c r="D785" s="199">
        <v>7.5776000000000003</v>
      </c>
      <c r="E785" s="199">
        <v>-7.0335000000000001</v>
      </c>
      <c r="F785" s="164" t="b">
        <f>IF(ISBLANK(FarmUnit[[#This Row],[1. Identifiant interne d’exploitation agricole*]]),"",IF(ISERROR(MATCH(FarmUnit[[#This Row],[1. Identifiant interne d’exploitation agricole*]],GroupMember[1. Identifiant interne d’exploitation agricole*],0)),FALSE,TRUE))</f>
        <v>1</v>
      </c>
      <c r="G785" s="203">
        <f t="shared" si="25"/>
        <v>7.5776000000000003</v>
      </c>
      <c r="H785" s="203">
        <f t="shared" si="26"/>
        <v>-7.0335000000000001</v>
      </c>
      <c r="I785" s="204" t="str">
        <f t="array" ref="I785">IF(ISBLANK(C785),"",IF(C785=MAX(IF(FarmUnit[1. Identifiant interne d’exploitation agricole*]=A785,FarmUnit[3. Superficie de l’unité agricole (ha)*])),"!","-"))</f>
        <v>!</v>
      </c>
      <c r="J785" s="165" t="str">
        <f ca="1">IFERROR(CONCATENATE(VLOOKUP(A785,GM_Table,12,FALSE)," ",(VLOOKUP(A785,GM_Table,13,FALSE))),"")</f>
        <v/>
      </c>
    </row>
    <row r="786" spans="1:10" ht="15" x14ac:dyDescent="0.2">
      <c r="A786" s="161" t="s">
        <v>2709</v>
      </c>
      <c r="B786" s="161" t="s">
        <v>2709</v>
      </c>
      <c r="C786" s="276">
        <v>1.76</v>
      </c>
      <c r="D786" s="199">
        <v>7.5795000000000003</v>
      </c>
      <c r="E786" s="199">
        <v>-7.0307000000000004</v>
      </c>
      <c r="F786" s="164" t="b">
        <f>IF(ISBLANK(FarmUnit[[#This Row],[1. Identifiant interne d’exploitation agricole*]]),"",IF(ISERROR(MATCH(FarmUnit[[#This Row],[1. Identifiant interne d’exploitation agricole*]],GroupMember[1. Identifiant interne d’exploitation agricole*],0)),FALSE,TRUE))</f>
        <v>1</v>
      </c>
      <c r="G786" s="203">
        <f t="shared" si="25"/>
        <v>7.5795000000000003</v>
      </c>
      <c r="H786" s="203">
        <f t="shared" si="26"/>
        <v>-7.0307000000000004</v>
      </c>
      <c r="I786" s="204" t="str">
        <f t="array" ref="I786">IF(ISBLANK(C786),"",IF(C786=MAX(IF(FarmUnit[1. Identifiant interne d’exploitation agricole*]=A786,FarmUnit[3. Superficie de l’unité agricole (ha)*])),"!","-"))</f>
        <v>!</v>
      </c>
      <c r="J786" s="165" t="str">
        <f ca="1">IFERROR(CONCATENATE(VLOOKUP(A786,GM_Table,12,FALSE)," ",(VLOOKUP(A786,GM_Table,13,FALSE))),"")</f>
        <v/>
      </c>
    </row>
    <row r="787" spans="1:10" ht="15" x14ac:dyDescent="0.2">
      <c r="A787" s="161" t="s">
        <v>2711</v>
      </c>
      <c r="B787" s="161" t="s">
        <v>2711</v>
      </c>
      <c r="C787" s="276">
        <v>1.27</v>
      </c>
      <c r="D787" s="199">
        <v>7.5740999999999996</v>
      </c>
      <c r="E787" s="199">
        <v>-7.0106000000000002</v>
      </c>
      <c r="F787" s="164" t="b">
        <f>IF(ISBLANK(FarmUnit[[#This Row],[1. Identifiant interne d’exploitation agricole*]]),"",IF(ISERROR(MATCH(FarmUnit[[#This Row],[1. Identifiant interne d’exploitation agricole*]],GroupMember[1. Identifiant interne d’exploitation agricole*],0)),FALSE,TRUE))</f>
        <v>1</v>
      </c>
      <c r="G787" s="203">
        <f t="shared" si="25"/>
        <v>7.5740999999999996</v>
      </c>
      <c r="H787" s="203">
        <f t="shared" si="26"/>
        <v>-7.0106000000000002</v>
      </c>
      <c r="I787" s="204" t="str">
        <f t="array" ref="I787">IF(ISBLANK(C787),"",IF(C787=MAX(IF(FarmUnit[1. Identifiant interne d’exploitation agricole*]=A787,FarmUnit[3. Superficie de l’unité agricole (ha)*])),"!","-"))</f>
        <v>!</v>
      </c>
      <c r="J787" s="165" t="str">
        <f ca="1">IFERROR(CONCATENATE(VLOOKUP(A787,GM_Table,12,FALSE)," ",(VLOOKUP(A787,GM_Table,13,FALSE))),"")</f>
        <v/>
      </c>
    </row>
    <row r="788" spans="1:10" ht="15" x14ac:dyDescent="0.2">
      <c r="A788" s="161" t="s">
        <v>2714</v>
      </c>
      <c r="B788" s="161" t="s">
        <v>2714</v>
      </c>
      <c r="C788" s="276">
        <v>1.1599999999999999</v>
      </c>
      <c r="D788" s="199">
        <v>7.5744999999999996</v>
      </c>
      <c r="E788" s="199">
        <v>-7.0243000000000002</v>
      </c>
      <c r="F788" s="164" t="b">
        <f>IF(ISBLANK(FarmUnit[[#This Row],[1. Identifiant interne d’exploitation agricole*]]),"",IF(ISERROR(MATCH(FarmUnit[[#This Row],[1. Identifiant interne d’exploitation agricole*]],GroupMember[1. Identifiant interne d’exploitation agricole*],0)),FALSE,TRUE))</f>
        <v>1</v>
      </c>
      <c r="G788" s="203">
        <f t="shared" si="25"/>
        <v>7.5744999999999996</v>
      </c>
      <c r="H788" s="203">
        <f t="shared" si="26"/>
        <v>-7.0243000000000002</v>
      </c>
      <c r="I788" s="204" t="str">
        <f t="array" ref="I788">IF(ISBLANK(C788),"",IF(C788=MAX(IF(FarmUnit[1. Identifiant interne d’exploitation agricole*]=A788,FarmUnit[3. Superficie de l’unité agricole (ha)*])),"!","-"))</f>
        <v>!</v>
      </c>
      <c r="J788" s="165" t="str">
        <f ca="1">IFERROR(CONCATENATE(VLOOKUP(A788,GM_Table,12,FALSE)," ",(VLOOKUP(A788,GM_Table,13,FALSE))),"")</f>
        <v/>
      </c>
    </row>
    <row r="789" spans="1:10" ht="15" x14ac:dyDescent="0.2">
      <c r="A789" s="161" t="s">
        <v>2716</v>
      </c>
      <c r="B789" s="161" t="s">
        <v>2716</v>
      </c>
      <c r="C789" s="276">
        <v>3.23</v>
      </c>
      <c r="D789" s="199">
        <v>7.6005000000000003</v>
      </c>
      <c r="E789" s="199">
        <v>-7.0172999999999996</v>
      </c>
      <c r="F789" s="164" t="b">
        <f>IF(ISBLANK(FarmUnit[[#This Row],[1. Identifiant interne d’exploitation agricole*]]),"",IF(ISERROR(MATCH(FarmUnit[[#This Row],[1. Identifiant interne d’exploitation agricole*]],GroupMember[1. Identifiant interne d’exploitation agricole*],0)),FALSE,TRUE))</f>
        <v>1</v>
      </c>
      <c r="G789" s="203">
        <f t="shared" si="25"/>
        <v>7.6005000000000003</v>
      </c>
      <c r="H789" s="203">
        <f t="shared" si="26"/>
        <v>-7.0172999999999996</v>
      </c>
      <c r="I789" s="204" t="str">
        <f t="array" ref="I789">IF(ISBLANK(C789),"",IF(C789=MAX(IF(FarmUnit[1. Identifiant interne d’exploitation agricole*]=A789,FarmUnit[3. Superficie de l’unité agricole (ha)*])),"!","-"))</f>
        <v>!</v>
      </c>
      <c r="J789" s="165" t="str">
        <f ca="1">IFERROR(CONCATENATE(VLOOKUP(A789,GM_Table,12,FALSE)," ",(VLOOKUP(A789,GM_Table,13,FALSE))),"")</f>
        <v/>
      </c>
    </row>
    <row r="790" spans="1:10" ht="15" x14ac:dyDescent="0.2">
      <c r="A790" s="161" t="s">
        <v>2718</v>
      </c>
      <c r="B790" s="161" t="s">
        <v>2718</v>
      </c>
      <c r="C790" s="276">
        <v>2.83</v>
      </c>
      <c r="D790" s="199">
        <v>7.5740999999999996</v>
      </c>
      <c r="E790" s="199">
        <v>-7.0411000000000001</v>
      </c>
      <c r="F790" s="164" t="b">
        <f>IF(ISBLANK(FarmUnit[[#This Row],[1. Identifiant interne d’exploitation agricole*]]),"",IF(ISERROR(MATCH(FarmUnit[[#This Row],[1. Identifiant interne d’exploitation agricole*]],GroupMember[1. Identifiant interne d’exploitation agricole*],0)),FALSE,TRUE))</f>
        <v>1</v>
      </c>
      <c r="G790" s="203">
        <f t="shared" si="25"/>
        <v>7.5740999999999996</v>
      </c>
      <c r="H790" s="203">
        <f t="shared" si="26"/>
        <v>-7.0411000000000001</v>
      </c>
      <c r="I790" s="204" t="str">
        <f t="array" ref="I790">IF(ISBLANK(C790),"",IF(C790=MAX(IF(FarmUnit[1. Identifiant interne d’exploitation agricole*]=A790,FarmUnit[3. Superficie de l’unité agricole (ha)*])),"!","-"))</f>
        <v>!</v>
      </c>
      <c r="J790" s="165" t="str">
        <f ca="1">IFERROR(CONCATENATE(VLOOKUP(A790,GM_Table,12,FALSE)," ",(VLOOKUP(A790,GM_Table,13,FALSE))),"")</f>
        <v/>
      </c>
    </row>
    <row r="791" spans="1:10" ht="15" x14ac:dyDescent="0.2">
      <c r="A791" s="161" t="s">
        <v>2722</v>
      </c>
      <c r="B791" s="161" t="s">
        <v>2722</v>
      </c>
      <c r="C791" s="276">
        <v>1.95</v>
      </c>
      <c r="D791" s="199">
        <v>7.6040000000000001</v>
      </c>
      <c r="E791" s="199">
        <v>-7.0269000000000004</v>
      </c>
      <c r="F791" s="164" t="b">
        <f>IF(ISBLANK(FarmUnit[[#This Row],[1. Identifiant interne d’exploitation agricole*]]),"",IF(ISERROR(MATCH(FarmUnit[[#This Row],[1. Identifiant interne d’exploitation agricole*]],GroupMember[1. Identifiant interne d’exploitation agricole*],0)),FALSE,TRUE))</f>
        <v>1</v>
      </c>
      <c r="G791" s="203">
        <f t="shared" si="25"/>
        <v>7.6040000000000001</v>
      </c>
      <c r="H791" s="203">
        <f t="shared" si="26"/>
        <v>-7.0269000000000004</v>
      </c>
      <c r="I791" s="204" t="str">
        <f t="array" ref="I791">IF(ISBLANK(C791),"",IF(C791=MAX(IF(FarmUnit[1. Identifiant interne d’exploitation agricole*]=A791,FarmUnit[3. Superficie de l’unité agricole (ha)*])),"!","-"))</f>
        <v>!</v>
      </c>
      <c r="J791" s="165" t="str">
        <f ca="1">IFERROR(CONCATENATE(VLOOKUP(A791,GM_Table,12,FALSE)," ",(VLOOKUP(A791,GM_Table,13,FALSE))),"")</f>
        <v/>
      </c>
    </row>
    <row r="792" spans="1:10" ht="15" x14ac:dyDescent="0.2">
      <c r="A792" s="161" t="s">
        <v>2726</v>
      </c>
      <c r="B792" s="161" t="s">
        <v>2726</v>
      </c>
      <c r="C792" s="276">
        <v>1.48</v>
      </c>
      <c r="D792" s="199">
        <v>7.5873999999999997</v>
      </c>
      <c r="E792" s="199">
        <v>-7.0292000000000003</v>
      </c>
      <c r="F792" s="164" t="b">
        <f>IF(ISBLANK(FarmUnit[[#This Row],[1. Identifiant interne d’exploitation agricole*]]),"",IF(ISERROR(MATCH(FarmUnit[[#This Row],[1. Identifiant interne d’exploitation agricole*]],GroupMember[1. Identifiant interne d’exploitation agricole*],0)),FALSE,TRUE))</f>
        <v>1</v>
      </c>
      <c r="G792" s="203">
        <f t="shared" si="25"/>
        <v>7.5873999999999997</v>
      </c>
      <c r="H792" s="203">
        <f t="shared" si="26"/>
        <v>-7.0292000000000003</v>
      </c>
      <c r="I792" s="204" t="str">
        <f t="array" ref="I792">IF(ISBLANK(C792),"",IF(C792=MAX(IF(FarmUnit[1. Identifiant interne d’exploitation agricole*]=A792,FarmUnit[3. Superficie de l’unité agricole (ha)*])),"!","-"))</f>
        <v>!</v>
      </c>
      <c r="J792" s="165" t="str">
        <f ca="1">IFERROR(CONCATENATE(VLOOKUP(A792,GM_Table,12,FALSE)," ",(VLOOKUP(A792,GM_Table,13,FALSE))),"")</f>
        <v/>
      </c>
    </row>
    <row r="793" spans="1:10" ht="15" x14ac:dyDescent="0.2">
      <c r="A793" s="161" t="s">
        <v>2728</v>
      </c>
      <c r="B793" s="161" t="s">
        <v>2728</v>
      </c>
      <c r="C793" s="276">
        <v>1.65</v>
      </c>
      <c r="D793" s="199">
        <v>7.5701000000000001</v>
      </c>
      <c r="E793" s="199">
        <v>-7.0259</v>
      </c>
      <c r="F793" s="164" t="b">
        <f>IF(ISBLANK(FarmUnit[[#This Row],[1. Identifiant interne d’exploitation agricole*]]),"",IF(ISERROR(MATCH(FarmUnit[[#This Row],[1. Identifiant interne d’exploitation agricole*]],GroupMember[1. Identifiant interne d’exploitation agricole*],0)),FALSE,TRUE))</f>
        <v>1</v>
      </c>
      <c r="G793" s="203">
        <f t="shared" si="25"/>
        <v>7.5701000000000001</v>
      </c>
      <c r="H793" s="203">
        <f t="shared" si="26"/>
        <v>-7.0259</v>
      </c>
      <c r="I793" s="204" t="str">
        <f t="array" ref="I793">IF(ISBLANK(C793),"",IF(C793=MAX(IF(FarmUnit[1. Identifiant interne d’exploitation agricole*]=A793,FarmUnit[3. Superficie de l’unité agricole (ha)*])),"!","-"))</f>
        <v>!</v>
      </c>
      <c r="J793" s="165" t="str">
        <f ca="1">IFERROR(CONCATENATE(VLOOKUP(A793,GM_Table,12,FALSE)," ",(VLOOKUP(A793,GM_Table,13,FALSE))),"")</f>
        <v/>
      </c>
    </row>
    <row r="794" spans="1:10" ht="15" x14ac:dyDescent="0.2">
      <c r="A794" s="161" t="s">
        <v>2731</v>
      </c>
      <c r="B794" s="161" t="s">
        <v>2731</v>
      </c>
      <c r="C794" s="276">
        <v>1.1599999999999999</v>
      </c>
      <c r="D794" s="199">
        <v>7.5974000000000004</v>
      </c>
      <c r="E794" s="199">
        <v>-7.0125000000000002</v>
      </c>
      <c r="F794" s="164" t="b">
        <f>IF(ISBLANK(FarmUnit[[#This Row],[1. Identifiant interne d’exploitation agricole*]]),"",IF(ISERROR(MATCH(FarmUnit[[#This Row],[1. Identifiant interne d’exploitation agricole*]],GroupMember[1. Identifiant interne d’exploitation agricole*],0)),FALSE,TRUE))</f>
        <v>1</v>
      </c>
      <c r="G794" s="203">
        <f t="shared" si="25"/>
        <v>7.5974000000000004</v>
      </c>
      <c r="H794" s="203">
        <f t="shared" si="26"/>
        <v>-7.0125000000000002</v>
      </c>
      <c r="I794" s="204" t="str">
        <f t="array" ref="I794">IF(ISBLANK(C794),"",IF(C794=MAX(IF(FarmUnit[1. Identifiant interne d’exploitation agricole*]=A794,FarmUnit[3. Superficie de l’unité agricole (ha)*])),"!","-"))</f>
        <v>!</v>
      </c>
      <c r="J794" s="165" t="str">
        <f ca="1">IFERROR(CONCATENATE(VLOOKUP(A794,GM_Table,12,FALSE)," ",(VLOOKUP(A794,GM_Table,13,FALSE))),"")</f>
        <v/>
      </c>
    </row>
    <row r="795" spans="1:10" ht="15" x14ac:dyDescent="0.2">
      <c r="A795" s="161" t="s">
        <v>2734</v>
      </c>
      <c r="B795" s="161" t="s">
        <v>2734</v>
      </c>
      <c r="C795" s="276">
        <v>2.94</v>
      </c>
      <c r="D795" s="199">
        <v>7.5831</v>
      </c>
      <c r="E795" s="199">
        <v>-7.0243000000000002</v>
      </c>
      <c r="F795" s="164" t="b">
        <f>IF(ISBLANK(FarmUnit[[#This Row],[1. Identifiant interne d’exploitation agricole*]]),"",IF(ISERROR(MATCH(FarmUnit[[#This Row],[1. Identifiant interne d’exploitation agricole*]],GroupMember[1. Identifiant interne d’exploitation agricole*],0)),FALSE,TRUE))</f>
        <v>1</v>
      </c>
      <c r="G795" s="203">
        <f t="shared" si="25"/>
        <v>7.5831</v>
      </c>
      <c r="H795" s="203">
        <f t="shared" si="26"/>
        <v>-7.0243000000000002</v>
      </c>
      <c r="I795" s="204" t="str">
        <f t="array" ref="I795">IF(ISBLANK(C795),"",IF(C795=MAX(IF(FarmUnit[1. Identifiant interne d’exploitation agricole*]=A795,FarmUnit[3. Superficie de l’unité agricole (ha)*])),"!","-"))</f>
        <v>!</v>
      </c>
      <c r="J795" s="165" t="str">
        <f ca="1">IFERROR(CONCATENATE(VLOOKUP(A795,GM_Table,12,FALSE)," ",(VLOOKUP(A795,GM_Table,13,FALSE))),"")</f>
        <v/>
      </c>
    </row>
    <row r="796" spans="1:10" ht="15" x14ac:dyDescent="0.2">
      <c r="A796" s="161" t="s">
        <v>2737</v>
      </c>
      <c r="B796" s="161" t="s">
        <v>2737</v>
      </c>
      <c r="C796" s="276">
        <v>2.39</v>
      </c>
      <c r="D796" s="199">
        <v>7.6052</v>
      </c>
      <c r="E796" s="199">
        <v>-7.0270999999999999</v>
      </c>
      <c r="F796" s="164" t="b">
        <f>IF(ISBLANK(FarmUnit[[#This Row],[1. Identifiant interne d’exploitation agricole*]]),"",IF(ISERROR(MATCH(FarmUnit[[#This Row],[1. Identifiant interne d’exploitation agricole*]],GroupMember[1. Identifiant interne d’exploitation agricole*],0)),FALSE,TRUE))</f>
        <v>1</v>
      </c>
      <c r="G796" s="203">
        <f t="shared" si="25"/>
        <v>7.6052</v>
      </c>
      <c r="H796" s="203">
        <f t="shared" si="26"/>
        <v>-7.0270999999999999</v>
      </c>
      <c r="I796" s="204" t="str">
        <f t="array" ref="I796">IF(ISBLANK(C796),"",IF(C796=MAX(IF(FarmUnit[1. Identifiant interne d’exploitation agricole*]=A796,FarmUnit[3. Superficie de l’unité agricole (ha)*])),"!","-"))</f>
        <v>!</v>
      </c>
      <c r="J796" s="165" t="str">
        <f ca="1">IFERROR(CONCATENATE(VLOOKUP(A796,GM_Table,12,FALSE)," ",(VLOOKUP(A796,GM_Table,13,FALSE))),"")</f>
        <v/>
      </c>
    </row>
    <row r="797" spans="1:10" ht="15" x14ac:dyDescent="0.2">
      <c r="A797" s="161" t="s">
        <v>2741</v>
      </c>
      <c r="B797" s="161" t="s">
        <v>2741</v>
      </c>
      <c r="C797" s="276">
        <v>1.5</v>
      </c>
      <c r="D797" s="199">
        <v>7.6036000000000001</v>
      </c>
      <c r="E797" s="199">
        <v>-7.0175999999999998</v>
      </c>
      <c r="F797" s="164" t="b">
        <f>IF(ISBLANK(FarmUnit[[#This Row],[1. Identifiant interne d’exploitation agricole*]]),"",IF(ISERROR(MATCH(FarmUnit[[#This Row],[1. Identifiant interne d’exploitation agricole*]],GroupMember[1. Identifiant interne d’exploitation agricole*],0)),FALSE,TRUE))</f>
        <v>1</v>
      </c>
      <c r="G797" s="203">
        <f t="shared" si="25"/>
        <v>7.6036000000000001</v>
      </c>
      <c r="H797" s="203">
        <f t="shared" si="26"/>
        <v>-7.0175999999999998</v>
      </c>
      <c r="I797" s="204" t="str">
        <f t="array" ref="I797">IF(ISBLANK(C797),"",IF(C797=MAX(IF(FarmUnit[1. Identifiant interne d’exploitation agricole*]=A797,FarmUnit[3. Superficie de l’unité agricole (ha)*])),"!","-"))</f>
        <v>!</v>
      </c>
      <c r="J797" s="165" t="str">
        <f ca="1">IFERROR(CONCATENATE(VLOOKUP(A797,GM_Table,12,FALSE)," ",(VLOOKUP(A797,GM_Table,13,FALSE))),"")</f>
        <v/>
      </c>
    </row>
    <row r="798" spans="1:10" ht="15" x14ac:dyDescent="0.2">
      <c r="A798" s="161" t="s">
        <v>2744</v>
      </c>
      <c r="B798" s="161" t="s">
        <v>2744</v>
      </c>
      <c r="C798" s="276">
        <v>4.07</v>
      </c>
      <c r="D798" s="199">
        <v>7.5879000000000003</v>
      </c>
      <c r="E798" s="199">
        <v>-7.0274999999999999</v>
      </c>
      <c r="F798" s="164" t="b">
        <f>IF(ISBLANK(FarmUnit[[#This Row],[1. Identifiant interne d’exploitation agricole*]]),"",IF(ISERROR(MATCH(FarmUnit[[#This Row],[1. Identifiant interne d’exploitation agricole*]],GroupMember[1. Identifiant interne d’exploitation agricole*],0)),FALSE,TRUE))</f>
        <v>1</v>
      </c>
      <c r="G798" s="203">
        <f t="shared" si="25"/>
        <v>7.5879000000000003</v>
      </c>
      <c r="H798" s="203">
        <f t="shared" si="26"/>
        <v>-7.0274999999999999</v>
      </c>
      <c r="I798" s="204" t="str">
        <f t="array" ref="I798">IF(ISBLANK(C798),"",IF(C798=MAX(IF(FarmUnit[1. Identifiant interne d’exploitation agricole*]=A798,FarmUnit[3. Superficie de l’unité agricole (ha)*])),"!","-"))</f>
        <v>!</v>
      </c>
      <c r="J798" s="165" t="str">
        <f ca="1">IFERROR(CONCATENATE(VLOOKUP(A798,GM_Table,12,FALSE)," ",(VLOOKUP(A798,GM_Table,13,FALSE))),"")</f>
        <v/>
      </c>
    </row>
    <row r="799" spans="1:10" ht="15" x14ac:dyDescent="0.2">
      <c r="A799" s="161" t="s">
        <v>2746</v>
      </c>
      <c r="B799" s="161" t="s">
        <v>2746</v>
      </c>
      <c r="C799" s="276">
        <v>4.91</v>
      </c>
      <c r="D799" s="199">
        <v>7.5796000000000001</v>
      </c>
      <c r="E799" s="199">
        <v>-7.0068999999999999</v>
      </c>
      <c r="F799" s="164" t="b">
        <f>IF(ISBLANK(FarmUnit[[#This Row],[1. Identifiant interne d’exploitation agricole*]]),"",IF(ISERROR(MATCH(FarmUnit[[#This Row],[1. Identifiant interne d’exploitation agricole*]],GroupMember[1. Identifiant interne d’exploitation agricole*],0)),FALSE,TRUE))</f>
        <v>1</v>
      </c>
      <c r="G799" s="203">
        <f t="shared" si="25"/>
        <v>7.5796000000000001</v>
      </c>
      <c r="H799" s="203">
        <f t="shared" si="26"/>
        <v>-7.0068999999999999</v>
      </c>
      <c r="I799" s="204" t="str">
        <f t="array" ref="I799">IF(ISBLANK(C799),"",IF(C799=MAX(IF(FarmUnit[1. Identifiant interne d’exploitation agricole*]=A799,FarmUnit[3. Superficie de l’unité agricole (ha)*])),"!","-"))</f>
        <v>!</v>
      </c>
      <c r="J799" s="165" t="str">
        <f ca="1">IFERROR(CONCATENATE(VLOOKUP(A799,GM_Table,12,FALSE)," ",(VLOOKUP(A799,GM_Table,13,FALSE))),"")</f>
        <v/>
      </c>
    </row>
    <row r="800" spans="1:10" ht="15" x14ac:dyDescent="0.2">
      <c r="A800" s="161" t="s">
        <v>2749</v>
      </c>
      <c r="B800" s="161" t="s">
        <v>2749</v>
      </c>
      <c r="C800" s="276">
        <v>1.07</v>
      </c>
      <c r="D800" s="199">
        <v>7.5805999999999996</v>
      </c>
      <c r="E800" s="199">
        <v>-7.0347</v>
      </c>
      <c r="F800" s="164" t="b">
        <f>IF(ISBLANK(FarmUnit[[#This Row],[1. Identifiant interne d’exploitation agricole*]]),"",IF(ISERROR(MATCH(FarmUnit[[#This Row],[1. Identifiant interne d’exploitation agricole*]],GroupMember[1. Identifiant interne d’exploitation agricole*],0)),FALSE,TRUE))</f>
        <v>1</v>
      </c>
      <c r="G800" s="203">
        <f t="shared" si="25"/>
        <v>7.5805999999999996</v>
      </c>
      <c r="H800" s="203">
        <f t="shared" si="26"/>
        <v>-7.0347</v>
      </c>
      <c r="I800" s="204" t="str">
        <f t="array" ref="I800">IF(ISBLANK(C800),"",IF(C800=MAX(IF(FarmUnit[1. Identifiant interne d’exploitation agricole*]=A800,FarmUnit[3. Superficie de l’unité agricole (ha)*])),"!","-"))</f>
        <v>!</v>
      </c>
      <c r="J800" s="165" t="str">
        <f ca="1">IFERROR(CONCATENATE(VLOOKUP(A800,GM_Table,12,FALSE)," ",(VLOOKUP(A800,GM_Table,13,FALSE))),"")</f>
        <v/>
      </c>
    </row>
    <row r="801" spans="1:10" ht="15" x14ac:dyDescent="0.2">
      <c r="A801" s="161" t="s">
        <v>2751</v>
      </c>
      <c r="B801" s="161" t="s">
        <v>2751</v>
      </c>
      <c r="C801" s="276">
        <v>1.39</v>
      </c>
      <c r="D801" s="199">
        <v>7.5932000000000004</v>
      </c>
      <c r="E801" s="199">
        <v>-7.0244999999999997</v>
      </c>
      <c r="F801" s="164" t="b">
        <f>IF(ISBLANK(FarmUnit[[#This Row],[1. Identifiant interne d’exploitation agricole*]]),"",IF(ISERROR(MATCH(FarmUnit[[#This Row],[1. Identifiant interne d’exploitation agricole*]],GroupMember[1. Identifiant interne d’exploitation agricole*],0)),FALSE,TRUE))</f>
        <v>1</v>
      </c>
      <c r="G801" s="203">
        <f t="shared" si="25"/>
        <v>7.5932000000000004</v>
      </c>
      <c r="H801" s="203">
        <f t="shared" si="26"/>
        <v>-7.0244999999999997</v>
      </c>
      <c r="I801" s="204" t="str">
        <f t="array" ref="I801">IF(ISBLANK(C801),"",IF(C801=MAX(IF(FarmUnit[1. Identifiant interne d’exploitation agricole*]=A801,FarmUnit[3. Superficie de l’unité agricole (ha)*])),"!","-"))</f>
        <v>!</v>
      </c>
      <c r="J801" s="165" t="str">
        <f ca="1">IFERROR(CONCATENATE(VLOOKUP(A801,GM_Table,12,FALSE)," ",(VLOOKUP(A801,GM_Table,13,FALSE))),"")</f>
        <v/>
      </c>
    </row>
    <row r="802" spans="1:10" ht="15" x14ac:dyDescent="0.2">
      <c r="A802" s="161" t="s">
        <v>2753</v>
      </c>
      <c r="B802" s="161" t="s">
        <v>2753</v>
      </c>
      <c r="C802" s="276">
        <v>3.24</v>
      </c>
      <c r="D802" s="199">
        <v>7.5869</v>
      </c>
      <c r="E802" s="199">
        <v>-7.0145</v>
      </c>
      <c r="F802" s="164" t="b">
        <f>IF(ISBLANK(FarmUnit[[#This Row],[1. Identifiant interne d’exploitation agricole*]]),"",IF(ISERROR(MATCH(FarmUnit[[#This Row],[1. Identifiant interne d’exploitation agricole*]],GroupMember[1. Identifiant interne d’exploitation agricole*],0)),FALSE,TRUE))</f>
        <v>1</v>
      </c>
      <c r="G802" s="203">
        <f t="shared" si="25"/>
        <v>7.5869</v>
      </c>
      <c r="H802" s="203">
        <f t="shared" si="26"/>
        <v>-7.0145</v>
      </c>
      <c r="I802" s="204" t="str">
        <f t="array" ref="I802">IF(ISBLANK(C802),"",IF(C802=MAX(IF(FarmUnit[1. Identifiant interne d’exploitation agricole*]=A802,FarmUnit[3. Superficie de l’unité agricole (ha)*])),"!","-"))</f>
        <v>!</v>
      </c>
      <c r="J802" s="165" t="str">
        <f ca="1">IFERROR(CONCATENATE(VLOOKUP(A802,GM_Table,12,FALSE)," ",(VLOOKUP(A802,GM_Table,13,FALSE))),"")</f>
        <v/>
      </c>
    </row>
    <row r="803" spans="1:10" ht="15" x14ac:dyDescent="0.2">
      <c r="A803" s="161" t="s">
        <v>2755</v>
      </c>
      <c r="B803" s="161" t="s">
        <v>2755</v>
      </c>
      <c r="C803" s="276">
        <v>2.68</v>
      </c>
      <c r="D803" s="199">
        <v>7.5979999999999999</v>
      </c>
      <c r="E803" s="199">
        <v>-7.0526999999999997</v>
      </c>
      <c r="F803" s="164" t="b">
        <f>IF(ISBLANK(FarmUnit[[#This Row],[1. Identifiant interne d’exploitation agricole*]]),"",IF(ISERROR(MATCH(FarmUnit[[#This Row],[1. Identifiant interne d’exploitation agricole*]],GroupMember[1. Identifiant interne d’exploitation agricole*],0)),FALSE,TRUE))</f>
        <v>1</v>
      </c>
      <c r="G803" s="203">
        <f t="shared" si="25"/>
        <v>7.5979999999999999</v>
      </c>
      <c r="H803" s="203">
        <f t="shared" si="26"/>
        <v>-7.0526999999999997</v>
      </c>
      <c r="I803" s="204" t="str">
        <f t="array" ref="I803">IF(ISBLANK(C803),"",IF(C803=MAX(IF(FarmUnit[1. Identifiant interne d’exploitation agricole*]=A803,FarmUnit[3. Superficie de l’unité agricole (ha)*])),"!","-"))</f>
        <v>!</v>
      </c>
      <c r="J803" s="165" t="str">
        <f ca="1">IFERROR(CONCATENATE(VLOOKUP(A803,GM_Table,12,FALSE)," ",(VLOOKUP(A803,GM_Table,13,FALSE))),"")</f>
        <v/>
      </c>
    </row>
    <row r="804" spans="1:10" ht="15" x14ac:dyDescent="0.2">
      <c r="A804" s="161" t="s">
        <v>2758</v>
      </c>
      <c r="B804" s="161" t="s">
        <v>2758</v>
      </c>
      <c r="C804" s="276">
        <v>3.72</v>
      </c>
      <c r="D804" s="199">
        <v>7.5957999999999997</v>
      </c>
      <c r="E804" s="199">
        <v>-7.0171000000000001</v>
      </c>
      <c r="F804" s="164" t="b">
        <f>IF(ISBLANK(FarmUnit[[#This Row],[1. Identifiant interne d’exploitation agricole*]]),"",IF(ISERROR(MATCH(FarmUnit[[#This Row],[1. Identifiant interne d’exploitation agricole*]],GroupMember[1. Identifiant interne d’exploitation agricole*],0)),FALSE,TRUE))</f>
        <v>1</v>
      </c>
      <c r="G804" s="203">
        <f t="shared" si="25"/>
        <v>7.5957999999999997</v>
      </c>
      <c r="H804" s="203">
        <f t="shared" si="26"/>
        <v>-7.0171000000000001</v>
      </c>
      <c r="I804" s="204" t="str">
        <f t="array" ref="I804">IF(ISBLANK(C804),"",IF(C804=MAX(IF(FarmUnit[1. Identifiant interne d’exploitation agricole*]=A804,FarmUnit[3. Superficie de l’unité agricole (ha)*])),"!","-"))</f>
        <v>!</v>
      </c>
      <c r="J804" s="165" t="str">
        <f ca="1">IFERROR(CONCATENATE(VLOOKUP(A804,GM_Table,12,FALSE)," ",(VLOOKUP(A804,GM_Table,13,FALSE))),"")</f>
        <v/>
      </c>
    </row>
    <row r="805" spans="1:10" ht="15" x14ac:dyDescent="0.2">
      <c r="A805" s="161" t="s">
        <v>2762</v>
      </c>
      <c r="B805" s="161" t="s">
        <v>2762</v>
      </c>
      <c r="C805" s="276">
        <v>0.85</v>
      </c>
      <c r="D805" s="199">
        <v>7.5941000000000001</v>
      </c>
      <c r="E805" s="199">
        <v>-7.0141</v>
      </c>
      <c r="F805" s="164" t="b">
        <f>IF(ISBLANK(FarmUnit[[#This Row],[1. Identifiant interne d’exploitation agricole*]]),"",IF(ISERROR(MATCH(FarmUnit[[#This Row],[1. Identifiant interne d’exploitation agricole*]],GroupMember[1. Identifiant interne d’exploitation agricole*],0)),FALSE,TRUE))</f>
        <v>1</v>
      </c>
      <c r="G805" s="203">
        <f t="shared" si="25"/>
        <v>7.5941000000000001</v>
      </c>
      <c r="H805" s="203">
        <f t="shared" si="26"/>
        <v>-7.0141</v>
      </c>
      <c r="I805" s="204" t="str">
        <f t="array" ref="I805">IF(ISBLANK(C805),"",IF(C805=MAX(IF(FarmUnit[1. Identifiant interne d’exploitation agricole*]=A805,FarmUnit[3. Superficie de l’unité agricole (ha)*])),"!","-"))</f>
        <v>!</v>
      </c>
      <c r="J805" s="165" t="str">
        <f ca="1">IFERROR(CONCATENATE(VLOOKUP(A805,GM_Table,12,FALSE)," ",(VLOOKUP(A805,GM_Table,13,FALSE))),"")</f>
        <v/>
      </c>
    </row>
    <row r="806" spans="1:10" ht="15" x14ac:dyDescent="0.2">
      <c r="A806" s="161" t="s">
        <v>2765</v>
      </c>
      <c r="B806" s="161" t="s">
        <v>2765</v>
      </c>
      <c r="C806" s="276">
        <v>2.27</v>
      </c>
      <c r="D806" s="199">
        <v>7.5994999999999999</v>
      </c>
      <c r="E806" s="199">
        <v>-7.0342000000000002</v>
      </c>
      <c r="F806" s="164" t="b">
        <f>IF(ISBLANK(FarmUnit[[#This Row],[1. Identifiant interne d’exploitation agricole*]]),"",IF(ISERROR(MATCH(FarmUnit[[#This Row],[1. Identifiant interne d’exploitation agricole*]],GroupMember[1. Identifiant interne d’exploitation agricole*],0)),FALSE,TRUE))</f>
        <v>1</v>
      </c>
      <c r="G806" s="203">
        <f t="shared" si="25"/>
        <v>7.5994999999999999</v>
      </c>
      <c r="H806" s="203">
        <f t="shared" si="26"/>
        <v>-7.0342000000000002</v>
      </c>
      <c r="I806" s="204" t="str">
        <f t="array" ref="I806">IF(ISBLANK(C806),"",IF(C806=MAX(IF(FarmUnit[1. Identifiant interne d’exploitation agricole*]=A806,FarmUnit[3. Superficie de l’unité agricole (ha)*])),"!","-"))</f>
        <v>!</v>
      </c>
      <c r="J806" s="165" t="str">
        <f ca="1">IFERROR(CONCATENATE(VLOOKUP(A806,GM_Table,12,FALSE)," ",(VLOOKUP(A806,GM_Table,13,FALSE))),"")</f>
        <v/>
      </c>
    </row>
    <row r="807" spans="1:10" ht="15" x14ac:dyDescent="0.2">
      <c r="A807" s="161" t="s">
        <v>2768</v>
      </c>
      <c r="B807" s="161" t="s">
        <v>2768</v>
      </c>
      <c r="C807" s="276">
        <v>0.87</v>
      </c>
      <c r="D807" s="199">
        <v>7.5904999999999996</v>
      </c>
      <c r="E807" s="199">
        <v>-7.0141</v>
      </c>
      <c r="F807" s="164" t="b">
        <f>IF(ISBLANK(FarmUnit[[#This Row],[1. Identifiant interne d’exploitation agricole*]]),"",IF(ISERROR(MATCH(FarmUnit[[#This Row],[1. Identifiant interne d’exploitation agricole*]],GroupMember[1. Identifiant interne d’exploitation agricole*],0)),FALSE,TRUE))</f>
        <v>1</v>
      </c>
      <c r="G807" s="203">
        <f t="shared" si="25"/>
        <v>7.5904999999999996</v>
      </c>
      <c r="H807" s="203">
        <f t="shared" si="26"/>
        <v>-7.0141</v>
      </c>
      <c r="I807" s="204" t="str">
        <f t="array" ref="I807">IF(ISBLANK(C807),"",IF(C807=MAX(IF(FarmUnit[1. Identifiant interne d’exploitation agricole*]=A807,FarmUnit[3. Superficie de l’unité agricole (ha)*])),"!","-"))</f>
        <v>!</v>
      </c>
      <c r="J807" s="165" t="str">
        <f ca="1">IFERROR(CONCATENATE(VLOOKUP(A807,GM_Table,12,FALSE)," ",(VLOOKUP(A807,GM_Table,13,FALSE))),"")</f>
        <v/>
      </c>
    </row>
    <row r="808" spans="1:10" ht="15" x14ac:dyDescent="0.2">
      <c r="A808" s="161" t="s">
        <v>2772</v>
      </c>
      <c r="B808" s="161" t="s">
        <v>2772</v>
      </c>
      <c r="C808" s="276">
        <v>1.1399999999999999</v>
      </c>
      <c r="D808" s="199">
        <v>7.6055000000000001</v>
      </c>
      <c r="E808" s="199">
        <v>-7.0275999999999996</v>
      </c>
      <c r="F808" s="164" t="b">
        <f>IF(ISBLANK(FarmUnit[[#This Row],[1. Identifiant interne d’exploitation agricole*]]),"",IF(ISERROR(MATCH(FarmUnit[[#This Row],[1. Identifiant interne d’exploitation agricole*]],GroupMember[1. Identifiant interne d’exploitation agricole*],0)),FALSE,TRUE))</f>
        <v>1</v>
      </c>
      <c r="G808" s="203">
        <f t="shared" si="25"/>
        <v>7.6055000000000001</v>
      </c>
      <c r="H808" s="203">
        <f t="shared" si="26"/>
        <v>-7.0275999999999996</v>
      </c>
      <c r="I808" s="204" t="str">
        <f t="array" ref="I808">IF(ISBLANK(C808),"",IF(C808=MAX(IF(FarmUnit[1. Identifiant interne d’exploitation agricole*]=A808,FarmUnit[3. Superficie de l’unité agricole (ha)*])),"!","-"))</f>
        <v>!</v>
      </c>
      <c r="J808" s="165" t="str">
        <f ca="1">IFERROR(CONCATENATE(VLOOKUP(A808,GM_Table,12,FALSE)," ",(VLOOKUP(A808,GM_Table,13,FALSE))),"")</f>
        <v/>
      </c>
    </row>
    <row r="809" spans="1:10" ht="15" x14ac:dyDescent="0.2">
      <c r="A809" s="161" t="s">
        <v>2774</v>
      </c>
      <c r="B809" s="161" t="s">
        <v>2774</v>
      </c>
      <c r="C809" s="276">
        <v>2.62</v>
      </c>
      <c r="D809" s="199">
        <v>7.5597000000000003</v>
      </c>
      <c r="E809" s="199">
        <v>-7.0791000000000004</v>
      </c>
      <c r="F809" s="164" t="b">
        <f>IF(ISBLANK(FarmUnit[[#This Row],[1. Identifiant interne d’exploitation agricole*]]),"",IF(ISERROR(MATCH(FarmUnit[[#This Row],[1. Identifiant interne d’exploitation agricole*]],GroupMember[1. Identifiant interne d’exploitation agricole*],0)),FALSE,TRUE))</f>
        <v>1</v>
      </c>
      <c r="G809" s="203">
        <f t="shared" si="25"/>
        <v>7.5597000000000003</v>
      </c>
      <c r="H809" s="203">
        <f t="shared" si="26"/>
        <v>-7.0791000000000004</v>
      </c>
      <c r="I809" s="204" t="str">
        <f t="array" ref="I809">IF(ISBLANK(C809),"",IF(C809=MAX(IF(FarmUnit[1. Identifiant interne d’exploitation agricole*]=A809,FarmUnit[3. Superficie de l’unité agricole (ha)*])),"!","-"))</f>
        <v>!</v>
      </c>
      <c r="J809" s="165" t="str">
        <f ca="1">IFERROR(CONCATENATE(VLOOKUP(A809,GM_Table,12,FALSE)," ",(VLOOKUP(A809,GM_Table,13,FALSE))),"")</f>
        <v/>
      </c>
    </row>
    <row r="810" spans="1:10" ht="15" x14ac:dyDescent="0.2">
      <c r="A810" s="161" t="s">
        <v>2777</v>
      </c>
      <c r="B810" s="161" t="s">
        <v>2777</v>
      </c>
      <c r="C810" s="276">
        <v>4.9000000000000004</v>
      </c>
      <c r="D810" s="199">
        <v>7.5590999999999999</v>
      </c>
      <c r="E810" s="199">
        <v>-7.0932000000000004</v>
      </c>
      <c r="F810" s="164" t="b">
        <f>IF(ISBLANK(FarmUnit[[#This Row],[1. Identifiant interne d’exploitation agricole*]]),"",IF(ISERROR(MATCH(FarmUnit[[#This Row],[1. Identifiant interne d’exploitation agricole*]],GroupMember[1. Identifiant interne d’exploitation agricole*],0)),FALSE,TRUE))</f>
        <v>1</v>
      </c>
      <c r="G810" s="203">
        <f t="shared" si="25"/>
        <v>7.5590999999999999</v>
      </c>
      <c r="H810" s="203">
        <f t="shared" si="26"/>
        <v>-7.0932000000000004</v>
      </c>
      <c r="I810" s="204" t="str">
        <f t="array" ref="I810">IF(ISBLANK(C810),"",IF(C810=MAX(IF(FarmUnit[1. Identifiant interne d’exploitation agricole*]=A810,FarmUnit[3. Superficie de l’unité agricole (ha)*])),"!","-"))</f>
        <v>!</v>
      </c>
      <c r="J810" s="165" t="str">
        <f ca="1">IFERROR(CONCATENATE(VLOOKUP(A810,GM_Table,12,FALSE)," ",(VLOOKUP(A810,GM_Table,13,FALSE))),"")</f>
        <v/>
      </c>
    </row>
    <row r="811" spans="1:10" ht="15" x14ac:dyDescent="0.2">
      <c r="A811" s="161" t="s">
        <v>2780</v>
      </c>
      <c r="B811" s="161" t="s">
        <v>2780</v>
      </c>
      <c r="C811" s="276">
        <v>1.61</v>
      </c>
      <c r="D811" s="199">
        <v>7.5597000000000003</v>
      </c>
      <c r="E811" s="199">
        <v>-7.0898000000000003</v>
      </c>
      <c r="F811" s="164" t="b">
        <f>IF(ISBLANK(FarmUnit[[#This Row],[1. Identifiant interne d’exploitation agricole*]]),"",IF(ISERROR(MATCH(FarmUnit[[#This Row],[1. Identifiant interne d’exploitation agricole*]],GroupMember[1. Identifiant interne d’exploitation agricole*],0)),FALSE,TRUE))</f>
        <v>1</v>
      </c>
      <c r="G811" s="203">
        <f t="shared" si="25"/>
        <v>7.5597000000000003</v>
      </c>
      <c r="H811" s="203">
        <f t="shared" si="26"/>
        <v>-7.0898000000000003</v>
      </c>
      <c r="I811" s="204" t="str">
        <f t="array" ref="I811">IF(ISBLANK(C811),"",IF(C811=MAX(IF(FarmUnit[1. Identifiant interne d’exploitation agricole*]=A811,FarmUnit[3. Superficie de l’unité agricole (ha)*])),"!","-"))</f>
        <v>!</v>
      </c>
      <c r="J811" s="165" t="str">
        <f ca="1">IFERROR(CONCATENATE(VLOOKUP(A811,GM_Table,12,FALSE)," ",(VLOOKUP(A811,GM_Table,13,FALSE))),"")</f>
        <v/>
      </c>
    </row>
    <row r="812" spans="1:10" ht="15" x14ac:dyDescent="0.2">
      <c r="A812" s="161" t="s">
        <v>2782</v>
      </c>
      <c r="B812" s="161" t="s">
        <v>2782</v>
      </c>
      <c r="C812" s="276">
        <v>1.67</v>
      </c>
      <c r="D812" s="199">
        <v>7.5865999999999998</v>
      </c>
      <c r="E812" s="199">
        <v>-7.0773000000000001</v>
      </c>
      <c r="F812" s="164" t="b">
        <f>IF(ISBLANK(FarmUnit[[#This Row],[1. Identifiant interne d’exploitation agricole*]]),"",IF(ISERROR(MATCH(FarmUnit[[#This Row],[1. Identifiant interne d’exploitation agricole*]],GroupMember[1. Identifiant interne d’exploitation agricole*],0)),FALSE,TRUE))</f>
        <v>1</v>
      </c>
      <c r="G812" s="203">
        <f t="shared" si="25"/>
        <v>7.5865999999999998</v>
      </c>
      <c r="H812" s="203">
        <f t="shared" si="26"/>
        <v>-7.0773000000000001</v>
      </c>
      <c r="I812" s="204" t="str">
        <f t="array" ref="I812">IF(ISBLANK(C812),"",IF(C812=MAX(IF(FarmUnit[1. Identifiant interne d’exploitation agricole*]=A812,FarmUnit[3. Superficie de l’unité agricole (ha)*])),"!","-"))</f>
        <v>!</v>
      </c>
      <c r="J812" s="165" t="str">
        <f ca="1">IFERROR(CONCATENATE(VLOOKUP(A812,GM_Table,12,FALSE)," ",(VLOOKUP(A812,GM_Table,13,FALSE))),"")</f>
        <v/>
      </c>
    </row>
    <row r="813" spans="1:10" ht="15" x14ac:dyDescent="0.2">
      <c r="A813" s="161" t="s">
        <v>2784</v>
      </c>
      <c r="B813" s="161" t="s">
        <v>2784</v>
      </c>
      <c r="C813" s="276">
        <v>1.54</v>
      </c>
      <c r="D813" s="199">
        <v>7.5685000000000002</v>
      </c>
      <c r="E813" s="199">
        <v>-7.0331999999999999</v>
      </c>
      <c r="F813" s="164" t="b">
        <f>IF(ISBLANK(FarmUnit[[#This Row],[1. Identifiant interne d’exploitation agricole*]]),"",IF(ISERROR(MATCH(FarmUnit[[#This Row],[1. Identifiant interne d’exploitation agricole*]],GroupMember[1. Identifiant interne d’exploitation agricole*],0)),FALSE,TRUE))</f>
        <v>1</v>
      </c>
      <c r="G813" s="203">
        <f t="shared" si="25"/>
        <v>7.5685000000000002</v>
      </c>
      <c r="H813" s="203">
        <f t="shared" si="26"/>
        <v>-7.0331999999999999</v>
      </c>
      <c r="I813" s="204" t="str">
        <f t="array" ref="I813">IF(ISBLANK(C813),"",IF(C813=MAX(IF(FarmUnit[1. Identifiant interne d’exploitation agricole*]=A813,FarmUnit[3. Superficie de l’unité agricole (ha)*])),"!","-"))</f>
        <v>!</v>
      </c>
      <c r="J813" s="165" t="str">
        <f ca="1">IFERROR(CONCATENATE(VLOOKUP(A813,GM_Table,12,FALSE)," ",(VLOOKUP(A813,GM_Table,13,FALSE))),"")</f>
        <v/>
      </c>
    </row>
    <row r="814" spans="1:10" ht="15" x14ac:dyDescent="0.2">
      <c r="A814" s="161" t="s">
        <v>2787</v>
      </c>
      <c r="B814" s="161" t="s">
        <v>2787</v>
      </c>
      <c r="C814" s="276">
        <v>1.17</v>
      </c>
      <c r="D814" s="199">
        <v>7.5552000000000001</v>
      </c>
      <c r="E814" s="199">
        <v>-7.0936000000000003</v>
      </c>
      <c r="F814" s="164" t="b">
        <f>IF(ISBLANK(FarmUnit[[#This Row],[1. Identifiant interne d’exploitation agricole*]]),"",IF(ISERROR(MATCH(FarmUnit[[#This Row],[1. Identifiant interne d’exploitation agricole*]],GroupMember[1. Identifiant interne d’exploitation agricole*],0)),FALSE,TRUE))</f>
        <v>1</v>
      </c>
      <c r="G814" s="203">
        <f t="shared" si="25"/>
        <v>7.5552000000000001</v>
      </c>
      <c r="H814" s="203">
        <f t="shared" si="26"/>
        <v>-7.0936000000000003</v>
      </c>
      <c r="I814" s="204" t="str">
        <f t="array" ref="I814">IF(ISBLANK(C814),"",IF(C814=MAX(IF(FarmUnit[1. Identifiant interne d’exploitation agricole*]=A814,FarmUnit[3. Superficie de l’unité agricole (ha)*])),"!","-"))</f>
        <v>!</v>
      </c>
      <c r="J814" s="165" t="str">
        <f ca="1">IFERROR(CONCATENATE(VLOOKUP(A814,GM_Table,12,FALSE)," ",(VLOOKUP(A814,GM_Table,13,FALSE))),"")</f>
        <v/>
      </c>
    </row>
    <row r="815" spans="1:10" ht="15" x14ac:dyDescent="0.2">
      <c r="A815" s="161" t="s">
        <v>2789</v>
      </c>
      <c r="B815" s="161" t="s">
        <v>2789</v>
      </c>
      <c r="C815" s="276">
        <v>3.62</v>
      </c>
      <c r="D815" s="199">
        <v>7.5603999999999996</v>
      </c>
      <c r="E815" s="199">
        <v>-7.0388000000000002</v>
      </c>
      <c r="F815" s="164" t="b">
        <f>IF(ISBLANK(FarmUnit[[#This Row],[1. Identifiant interne d’exploitation agricole*]]),"",IF(ISERROR(MATCH(FarmUnit[[#This Row],[1. Identifiant interne d’exploitation agricole*]],GroupMember[1. Identifiant interne d’exploitation agricole*],0)),FALSE,TRUE))</f>
        <v>1</v>
      </c>
      <c r="G815" s="203">
        <f t="shared" si="25"/>
        <v>7.5603999999999996</v>
      </c>
      <c r="H815" s="203">
        <f t="shared" si="26"/>
        <v>-7.0388000000000002</v>
      </c>
      <c r="I815" s="204" t="str">
        <f t="array" ref="I815">IF(ISBLANK(C815),"",IF(C815=MAX(IF(FarmUnit[1. Identifiant interne d’exploitation agricole*]=A815,FarmUnit[3. Superficie de l’unité agricole (ha)*])),"!","-"))</f>
        <v>!</v>
      </c>
      <c r="J815" s="165" t="str">
        <f ca="1">IFERROR(CONCATENATE(VLOOKUP(A815,GM_Table,12,FALSE)," ",(VLOOKUP(A815,GM_Table,13,FALSE))),"")</f>
        <v/>
      </c>
    </row>
    <row r="816" spans="1:10" ht="15" x14ac:dyDescent="0.2">
      <c r="A816" s="161" t="s">
        <v>2792</v>
      </c>
      <c r="B816" s="161" t="s">
        <v>2792</v>
      </c>
      <c r="C816" s="276">
        <v>4.55</v>
      </c>
      <c r="D816" s="199">
        <v>7.5613000000000001</v>
      </c>
      <c r="E816" s="199">
        <v>-7.1185</v>
      </c>
      <c r="F816" s="164" t="b">
        <f>IF(ISBLANK(FarmUnit[[#This Row],[1. Identifiant interne d’exploitation agricole*]]),"",IF(ISERROR(MATCH(FarmUnit[[#This Row],[1. Identifiant interne d’exploitation agricole*]],GroupMember[1. Identifiant interne d’exploitation agricole*],0)),FALSE,TRUE))</f>
        <v>1</v>
      </c>
      <c r="G816" s="203">
        <f t="shared" si="25"/>
        <v>7.5613000000000001</v>
      </c>
      <c r="H816" s="203">
        <f t="shared" si="26"/>
        <v>-7.1185</v>
      </c>
      <c r="I816" s="204" t="str">
        <f t="array" ref="I816">IF(ISBLANK(C816),"",IF(C816=MAX(IF(FarmUnit[1. Identifiant interne d’exploitation agricole*]=A816,FarmUnit[3. Superficie de l’unité agricole (ha)*])),"!","-"))</f>
        <v>!</v>
      </c>
      <c r="J816" s="165" t="str">
        <f ca="1">IFERROR(CONCATENATE(VLOOKUP(A816,GM_Table,12,FALSE)," ",(VLOOKUP(A816,GM_Table,13,FALSE))),"")</f>
        <v/>
      </c>
    </row>
    <row r="817" spans="1:10" ht="15" x14ac:dyDescent="0.2">
      <c r="A817" s="161" t="s">
        <v>2795</v>
      </c>
      <c r="B817" s="161" t="s">
        <v>2795</v>
      </c>
      <c r="C817" s="276">
        <v>0.83</v>
      </c>
      <c r="D817" s="199">
        <v>7.5571999999999999</v>
      </c>
      <c r="E817" s="199">
        <v>-7.1035000000000004</v>
      </c>
      <c r="F817" s="164" t="b">
        <f>IF(ISBLANK(FarmUnit[[#This Row],[1. Identifiant interne d’exploitation agricole*]]),"",IF(ISERROR(MATCH(FarmUnit[[#This Row],[1. Identifiant interne d’exploitation agricole*]],GroupMember[1. Identifiant interne d’exploitation agricole*],0)),FALSE,TRUE))</f>
        <v>1</v>
      </c>
      <c r="G817" s="203">
        <f t="shared" si="25"/>
        <v>7.5571999999999999</v>
      </c>
      <c r="H817" s="203">
        <f t="shared" si="26"/>
        <v>-7.1035000000000004</v>
      </c>
      <c r="I817" s="204" t="str">
        <f t="array" ref="I817">IF(ISBLANK(C817),"",IF(C817=MAX(IF(FarmUnit[1. Identifiant interne d’exploitation agricole*]=A817,FarmUnit[3. Superficie de l’unité agricole (ha)*])),"!","-"))</f>
        <v>!</v>
      </c>
      <c r="J817" s="165" t="str">
        <f ca="1">IFERROR(CONCATENATE(VLOOKUP(A817,GM_Table,12,FALSE)," ",(VLOOKUP(A817,GM_Table,13,FALSE))),"")</f>
        <v/>
      </c>
    </row>
    <row r="818" spans="1:10" ht="15" x14ac:dyDescent="0.2">
      <c r="A818" s="161" t="s">
        <v>2799</v>
      </c>
      <c r="B818" s="161" t="s">
        <v>2799</v>
      </c>
      <c r="C818" s="276">
        <v>2.2599999999999998</v>
      </c>
      <c r="D818" s="199">
        <v>7.5589000000000004</v>
      </c>
      <c r="E818" s="199">
        <v>-7.1009099999999998</v>
      </c>
      <c r="F818" s="164" t="b">
        <f>IF(ISBLANK(FarmUnit[[#This Row],[1. Identifiant interne d’exploitation agricole*]]),"",IF(ISERROR(MATCH(FarmUnit[[#This Row],[1. Identifiant interne d’exploitation agricole*]],GroupMember[1. Identifiant interne d’exploitation agricole*],0)),FALSE,TRUE))</f>
        <v>1</v>
      </c>
      <c r="G818" s="203">
        <f t="shared" si="25"/>
        <v>7.5589000000000004</v>
      </c>
      <c r="H818" s="203">
        <f t="shared" si="26"/>
        <v>-7.1009099999999998</v>
      </c>
      <c r="I818" s="204" t="str">
        <f t="array" ref="I818">IF(ISBLANK(C818),"",IF(C818=MAX(IF(FarmUnit[1. Identifiant interne d’exploitation agricole*]=A818,FarmUnit[3. Superficie de l’unité agricole (ha)*])),"!","-"))</f>
        <v>!</v>
      </c>
      <c r="J818" s="165" t="str">
        <f ca="1">IFERROR(CONCATENATE(VLOOKUP(A818,GM_Table,12,FALSE)," ",(VLOOKUP(A818,GM_Table,13,FALSE))),"")</f>
        <v/>
      </c>
    </row>
    <row r="819" spans="1:10" ht="15" x14ac:dyDescent="0.2">
      <c r="A819" s="161" t="s">
        <v>2801</v>
      </c>
      <c r="B819" s="161" t="s">
        <v>2801</v>
      </c>
      <c r="C819" s="276">
        <v>4</v>
      </c>
      <c r="D819" s="199">
        <v>7.5627000000000004</v>
      </c>
      <c r="E819" s="199">
        <v>-7.0800999999999998</v>
      </c>
      <c r="F819" s="164" t="b">
        <f>IF(ISBLANK(FarmUnit[[#This Row],[1. Identifiant interne d’exploitation agricole*]]),"",IF(ISERROR(MATCH(FarmUnit[[#This Row],[1. Identifiant interne d’exploitation agricole*]],GroupMember[1. Identifiant interne d’exploitation agricole*],0)),FALSE,TRUE))</f>
        <v>1</v>
      </c>
      <c r="G819" s="203">
        <f t="shared" ref="G819:G876" si="27">IF(D819=0,"",D819)</f>
        <v>7.5627000000000004</v>
      </c>
      <c r="H819" s="203">
        <f t="shared" ref="H819:H876" si="28">IF(E819=0,"",E819)</f>
        <v>-7.0800999999999998</v>
      </c>
      <c r="I819" s="204" t="str">
        <f t="array" ref="I819">IF(ISBLANK(C819),"",IF(C819=MAX(IF(FarmUnit[1. Identifiant interne d’exploitation agricole*]=A819,FarmUnit[3. Superficie de l’unité agricole (ha)*])),"!","-"))</f>
        <v>!</v>
      </c>
      <c r="J819" s="165" t="str">
        <f ca="1">IFERROR(CONCATENATE(VLOOKUP(A819,GM_Table,12,FALSE)," ",(VLOOKUP(A819,GM_Table,13,FALSE))),"")</f>
        <v/>
      </c>
    </row>
    <row r="820" spans="1:10" ht="15" x14ac:dyDescent="0.2">
      <c r="A820" s="161" t="s">
        <v>2804</v>
      </c>
      <c r="B820" s="161" t="s">
        <v>2804</v>
      </c>
      <c r="C820" s="276">
        <v>3.91</v>
      </c>
      <c r="D820" s="199">
        <v>7.5544000000000002</v>
      </c>
      <c r="E820" s="199">
        <v>-7.0761000000000003</v>
      </c>
      <c r="F820" s="164" t="b">
        <f>IF(ISBLANK(FarmUnit[[#This Row],[1. Identifiant interne d’exploitation agricole*]]),"",IF(ISERROR(MATCH(FarmUnit[[#This Row],[1. Identifiant interne d’exploitation agricole*]],GroupMember[1. Identifiant interne d’exploitation agricole*],0)),FALSE,TRUE))</f>
        <v>1</v>
      </c>
      <c r="G820" s="203">
        <f t="shared" si="27"/>
        <v>7.5544000000000002</v>
      </c>
      <c r="H820" s="203">
        <f t="shared" si="28"/>
        <v>-7.0761000000000003</v>
      </c>
      <c r="I820" s="204" t="str">
        <f t="array" ref="I820">IF(ISBLANK(C820),"",IF(C820=MAX(IF(FarmUnit[1. Identifiant interne d’exploitation agricole*]=A820,FarmUnit[3. Superficie de l’unité agricole (ha)*])),"!","-"))</f>
        <v>!</v>
      </c>
      <c r="J820" s="165" t="str">
        <f ca="1">IFERROR(CONCATENATE(VLOOKUP(A820,GM_Table,12,FALSE)," ",(VLOOKUP(A820,GM_Table,13,FALSE))),"")</f>
        <v/>
      </c>
    </row>
    <row r="821" spans="1:10" ht="15" x14ac:dyDescent="0.2">
      <c r="A821" s="161" t="s">
        <v>2807</v>
      </c>
      <c r="B821" s="161" t="s">
        <v>2807</v>
      </c>
      <c r="C821" s="276">
        <v>1.46</v>
      </c>
      <c r="D821" s="199">
        <v>7.5869</v>
      </c>
      <c r="E821" s="199">
        <v>-7.0750999999999999</v>
      </c>
      <c r="F821" s="164" t="b">
        <f>IF(ISBLANK(FarmUnit[[#This Row],[1. Identifiant interne d’exploitation agricole*]]),"",IF(ISERROR(MATCH(FarmUnit[[#This Row],[1. Identifiant interne d’exploitation agricole*]],GroupMember[1. Identifiant interne d’exploitation agricole*],0)),FALSE,TRUE))</f>
        <v>1</v>
      </c>
      <c r="G821" s="203">
        <f t="shared" si="27"/>
        <v>7.5869</v>
      </c>
      <c r="H821" s="203">
        <f t="shared" si="28"/>
        <v>-7.0750999999999999</v>
      </c>
      <c r="I821" s="204" t="str">
        <f t="array" ref="I821">IF(ISBLANK(C821),"",IF(C821=MAX(IF(FarmUnit[1. Identifiant interne d’exploitation agricole*]=A821,FarmUnit[3. Superficie de l’unité agricole (ha)*])),"!","-"))</f>
        <v>!</v>
      </c>
      <c r="J821" s="165" t="str">
        <f ca="1">IFERROR(CONCATENATE(VLOOKUP(A821,GM_Table,12,FALSE)," ",(VLOOKUP(A821,GM_Table,13,FALSE))),"")</f>
        <v/>
      </c>
    </row>
    <row r="822" spans="1:10" ht="15" x14ac:dyDescent="0.2">
      <c r="A822" s="161" t="s">
        <v>2810</v>
      </c>
      <c r="B822" s="161" t="s">
        <v>2810</v>
      </c>
      <c r="C822" s="276">
        <v>1.33</v>
      </c>
      <c r="D822" s="199">
        <v>7.5945999999999998</v>
      </c>
      <c r="E822" s="199">
        <v>-7.0697999999999999</v>
      </c>
      <c r="F822" s="164" t="b">
        <f>IF(ISBLANK(FarmUnit[[#This Row],[1. Identifiant interne d’exploitation agricole*]]),"",IF(ISERROR(MATCH(FarmUnit[[#This Row],[1. Identifiant interne d’exploitation agricole*]],GroupMember[1. Identifiant interne d’exploitation agricole*],0)),FALSE,TRUE))</f>
        <v>1</v>
      </c>
      <c r="G822" s="203">
        <f t="shared" si="27"/>
        <v>7.5945999999999998</v>
      </c>
      <c r="H822" s="203">
        <f t="shared" si="28"/>
        <v>-7.0697999999999999</v>
      </c>
      <c r="I822" s="204" t="str">
        <f t="array" ref="I822">IF(ISBLANK(C822),"",IF(C822=MAX(IF(FarmUnit[1. Identifiant interne d’exploitation agricole*]=A822,FarmUnit[3. Superficie de l’unité agricole (ha)*])),"!","-"))</f>
        <v>!</v>
      </c>
      <c r="J822" s="165" t="str">
        <f ca="1">IFERROR(CONCATENATE(VLOOKUP(A822,GM_Table,12,FALSE)," ",(VLOOKUP(A822,GM_Table,13,FALSE))),"")</f>
        <v/>
      </c>
    </row>
    <row r="823" spans="1:10" ht="15" x14ac:dyDescent="0.2">
      <c r="A823" s="161" t="s">
        <v>2812</v>
      </c>
      <c r="B823" s="161" t="s">
        <v>2812</v>
      </c>
      <c r="C823" s="276">
        <v>1.33</v>
      </c>
      <c r="D823" s="199">
        <v>7.5837000000000003</v>
      </c>
      <c r="E823" s="199">
        <v>-7.0702999999999996</v>
      </c>
      <c r="F823" s="164" t="b">
        <f>IF(ISBLANK(FarmUnit[[#This Row],[1. Identifiant interne d’exploitation agricole*]]),"",IF(ISERROR(MATCH(FarmUnit[[#This Row],[1. Identifiant interne d’exploitation agricole*]],GroupMember[1. Identifiant interne d’exploitation agricole*],0)),FALSE,TRUE))</f>
        <v>1</v>
      </c>
      <c r="G823" s="203">
        <f t="shared" si="27"/>
        <v>7.5837000000000003</v>
      </c>
      <c r="H823" s="203">
        <f t="shared" si="28"/>
        <v>-7.0702999999999996</v>
      </c>
      <c r="I823" s="204" t="str">
        <f t="array" ref="I823">IF(ISBLANK(C823),"",IF(C823=MAX(IF(FarmUnit[1. Identifiant interne d’exploitation agricole*]=A823,FarmUnit[3. Superficie de l’unité agricole (ha)*])),"!","-"))</f>
        <v>!</v>
      </c>
      <c r="J823" s="165" t="str">
        <f ca="1">IFERROR(CONCATENATE(VLOOKUP(A823,GM_Table,12,FALSE)," ",(VLOOKUP(A823,GM_Table,13,FALSE))),"")</f>
        <v/>
      </c>
    </row>
    <row r="824" spans="1:10" ht="15" x14ac:dyDescent="0.2">
      <c r="A824" s="161" t="s">
        <v>2814</v>
      </c>
      <c r="B824" s="161" t="s">
        <v>2814</v>
      </c>
      <c r="C824" s="276">
        <v>3.33</v>
      </c>
      <c r="D824" s="199">
        <v>7.5838000000000001</v>
      </c>
      <c r="E824" s="199">
        <v>-7.0621999999999998</v>
      </c>
      <c r="F824" s="164" t="b">
        <f>IF(ISBLANK(FarmUnit[[#This Row],[1. Identifiant interne d’exploitation agricole*]]),"",IF(ISERROR(MATCH(FarmUnit[[#This Row],[1. Identifiant interne d’exploitation agricole*]],GroupMember[1. Identifiant interne d’exploitation agricole*],0)),FALSE,TRUE))</f>
        <v>1</v>
      </c>
      <c r="G824" s="203">
        <f t="shared" si="27"/>
        <v>7.5838000000000001</v>
      </c>
      <c r="H824" s="203">
        <f t="shared" si="28"/>
        <v>-7.0621999999999998</v>
      </c>
      <c r="I824" s="204" t="str">
        <f t="array" ref="I824">IF(ISBLANK(C824),"",IF(C824=MAX(IF(FarmUnit[1. Identifiant interne d’exploitation agricole*]=A824,FarmUnit[3. Superficie de l’unité agricole (ha)*])),"!","-"))</f>
        <v>!</v>
      </c>
      <c r="J824" s="165" t="str">
        <f ca="1">IFERROR(CONCATENATE(VLOOKUP(A824,GM_Table,12,FALSE)," ",(VLOOKUP(A824,GM_Table,13,FALSE))),"")</f>
        <v/>
      </c>
    </row>
    <row r="825" spans="1:10" ht="15" x14ac:dyDescent="0.2">
      <c r="A825" s="161" t="s">
        <v>2816</v>
      </c>
      <c r="B825" s="161" t="s">
        <v>2816</v>
      </c>
      <c r="C825" s="276">
        <v>1.1599999999999999</v>
      </c>
      <c r="D825" s="199">
        <v>7.5670999999999999</v>
      </c>
      <c r="E825" s="199">
        <v>-7.0358999999999998</v>
      </c>
      <c r="F825" s="164" t="b">
        <f>IF(ISBLANK(FarmUnit[[#This Row],[1. Identifiant interne d’exploitation agricole*]]),"",IF(ISERROR(MATCH(FarmUnit[[#This Row],[1. Identifiant interne d’exploitation agricole*]],GroupMember[1. Identifiant interne d’exploitation agricole*],0)),FALSE,TRUE))</f>
        <v>1</v>
      </c>
      <c r="G825" s="203">
        <f t="shared" si="27"/>
        <v>7.5670999999999999</v>
      </c>
      <c r="H825" s="203">
        <f t="shared" si="28"/>
        <v>-7.0358999999999998</v>
      </c>
      <c r="I825" s="204" t="str">
        <f t="array" ref="I825">IF(ISBLANK(C825),"",IF(C825=MAX(IF(FarmUnit[1. Identifiant interne d’exploitation agricole*]=A825,FarmUnit[3. Superficie de l’unité agricole (ha)*])),"!","-"))</f>
        <v>!</v>
      </c>
      <c r="J825" s="165" t="str">
        <f ca="1">IFERROR(CONCATENATE(VLOOKUP(A825,GM_Table,12,FALSE)," ",(VLOOKUP(A825,GM_Table,13,FALSE))),"")</f>
        <v/>
      </c>
    </row>
    <row r="826" spans="1:10" ht="15" x14ac:dyDescent="0.2">
      <c r="A826" s="161" t="s">
        <v>2819</v>
      </c>
      <c r="B826" s="161" t="s">
        <v>2819</v>
      </c>
      <c r="C826" s="276">
        <v>1.2</v>
      </c>
      <c r="D826" s="199">
        <v>7.5685000000000002</v>
      </c>
      <c r="E826" s="199">
        <v>-7.0763999999999996</v>
      </c>
      <c r="F826" s="164" t="b">
        <f>IF(ISBLANK(FarmUnit[[#This Row],[1. Identifiant interne d’exploitation agricole*]]),"",IF(ISERROR(MATCH(FarmUnit[[#This Row],[1. Identifiant interne d’exploitation agricole*]],GroupMember[1. Identifiant interne d’exploitation agricole*],0)),FALSE,TRUE))</f>
        <v>1</v>
      </c>
      <c r="G826" s="203">
        <f t="shared" si="27"/>
        <v>7.5685000000000002</v>
      </c>
      <c r="H826" s="203">
        <f t="shared" si="28"/>
        <v>-7.0763999999999996</v>
      </c>
      <c r="I826" s="204" t="str">
        <f t="array" ref="I826">IF(ISBLANK(C826),"",IF(C826=MAX(IF(FarmUnit[1. Identifiant interne d’exploitation agricole*]=A826,FarmUnit[3. Superficie de l’unité agricole (ha)*])),"!","-"))</f>
        <v>!</v>
      </c>
      <c r="J826" s="165" t="str">
        <f ca="1">IFERROR(CONCATENATE(VLOOKUP(A826,GM_Table,12,FALSE)," ",(VLOOKUP(A826,GM_Table,13,FALSE))),"")</f>
        <v/>
      </c>
    </row>
    <row r="827" spans="1:10" ht="15" x14ac:dyDescent="0.2">
      <c r="A827" s="161" t="s">
        <v>2822</v>
      </c>
      <c r="B827" s="161" t="s">
        <v>2822</v>
      </c>
      <c r="C827" s="276">
        <v>1.1399999999999999</v>
      </c>
      <c r="D827" s="199">
        <v>7.5834999999999999</v>
      </c>
      <c r="E827" s="199">
        <v>-7.7680999999999996</v>
      </c>
      <c r="F827" s="164" t="b">
        <f>IF(ISBLANK(FarmUnit[[#This Row],[1. Identifiant interne d’exploitation agricole*]]),"",IF(ISERROR(MATCH(FarmUnit[[#This Row],[1. Identifiant interne d’exploitation agricole*]],GroupMember[1. Identifiant interne d’exploitation agricole*],0)),FALSE,TRUE))</f>
        <v>1</v>
      </c>
      <c r="G827" s="203">
        <f t="shared" si="27"/>
        <v>7.5834999999999999</v>
      </c>
      <c r="H827" s="203">
        <f t="shared" si="28"/>
        <v>-7.7680999999999996</v>
      </c>
      <c r="I827" s="204" t="str">
        <f t="array" ref="I827">IF(ISBLANK(C827),"",IF(C827=MAX(IF(FarmUnit[1. Identifiant interne d’exploitation agricole*]=A827,FarmUnit[3. Superficie de l’unité agricole (ha)*])),"!","-"))</f>
        <v>!</v>
      </c>
      <c r="J827" s="165" t="str">
        <f ca="1">IFERROR(CONCATENATE(VLOOKUP(A827,GM_Table,12,FALSE)," ",(VLOOKUP(A827,GM_Table,13,FALSE))),"")</f>
        <v/>
      </c>
    </row>
    <row r="828" spans="1:10" ht="15" x14ac:dyDescent="0.2">
      <c r="A828" s="161" t="s">
        <v>2825</v>
      </c>
      <c r="B828" s="161" t="s">
        <v>2825</v>
      </c>
      <c r="C828" s="276">
        <v>3.33</v>
      </c>
      <c r="D828" s="199">
        <v>7.5895000000000001</v>
      </c>
      <c r="E828" s="199">
        <v>-7.0430999999999999</v>
      </c>
      <c r="F828" s="164" t="b">
        <f>IF(ISBLANK(FarmUnit[[#This Row],[1. Identifiant interne d’exploitation agricole*]]),"",IF(ISERROR(MATCH(FarmUnit[[#This Row],[1. Identifiant interne d’exploitation agricole*]],GroupMember[1. Identifiant interne d’exploitation agricole*],0)),FALSE,TRUE))</f>
        <v>1</v>
      </c>
      <c r="G828" s="203">
        <f t="shared" si="27"/>
        <v>7.5895000000000001</v>
      </c>
      <c r="H828" s="203">
        <f t="shared" si="28"/>
        <v>-7.0430999999999999</v>
      </c>
      <c r="I828" s="204" t="str">
        <f t="array" ref="I828">IF(ISBLANK(C828),"",IF(C828=MAX(IF(FarmUnit[1. Identifiant interne d’exploitation agricole*]=A828,FarmUnit[3. Superficie de l’unité agricole (ha)*])),"!","-"))</f>
        <v>!</v>
      </c>
      <c r="J828" s="165" t="str">
        <f ca="1">IFERROR(CONCATENATE(VLOOKUP(A828,GM_Table,12,FALSE)," ",(VLOOKUP(A828,GM_Table,13,FALSE))),"")</f>
        <v/>
      </c>
    </row>
    <row r="829" spans="1:10" ht="15" x14ac:dyDescent="0.2">
      <c r="A829" s="161" t="s">
        <v>2828</v>
      </c>
      <c r="B829" s="161" t="s">
        <v>2828</v>
      </c>
      <c r="C829" s="276">
        <v>2.44</v>
      </c>
      <c r="D829" s="199">
        <v>7.5643000000000002</v>
      </c>
      <c r="E829" s="199">
        <v>-7.0506000000000002</v>
      </c>
      <c r="F829" s="164" t="b">
        <f>IF(ISBLANK(FarmUnit[[#This Row],[1. Identifiant interne d’exploitation agricole*]]),"",IF(ISERROR(MATCH(FarmUnit[[#This Row],[1. Identifiant interne d’exploitation agricole*]],GroupMember[1. Identifiant interne d’exploitation agricole*],0)),FALSE,TRUE))</f>
        <v>1</v>
      </c>
      <c r="G829" s="203">
        <f t="shared" si="27"/>
        <v>7.5643000000000002</v>
      </c>
      <c r="H829" s="203">
        <f t="shared" si="28"/>
        <v>-7.0506000000000002</v>
      </c>
      <c r="I829" s="204" t="str">
        <f t="array" ref="I829">IF(ISBLANK(C829),"",IF(C829=MAX(IF(FarmUnit[1. Identifiant interne d’exploitation agricole*]=A829,FarmUnit[3. Superficie de l’unité agricole (ha)*])),"!","-"))</f>
        <v>!</v>
      </c>
      <c r="J829" s="165" t="str">
        <f ca="1">IFERROR(CONCATENATE(VLOOKUP(A829,GM_Table,12,FALSE)," ",(VLOOKUP(A829,GM_Table,13,FALSE))),"")</f>
        <v/>
      </c>
    </row>
    <row r="830" spans="1:10" ht="15" x14ac:dyDescent="0.2">
      <c r="A830" s="161" t="s">
        <v>2830</v>
      </c>
      <c r="B830" s="161" t="s">
        <v>2830</v>
      </c>
      <c r="C830" s="276">
        <v>1.08</v>
      </c>
      <c r="D830" s="199">
        <v>7.5602999999999998</v>
      </c>
      <c r="E830" s="199">
        <v>-7.0743</v>
      </c>
      <c r="F830" s="164" t="b">
        <f>IF(ISBLANK(FarmUnit[[#This Row],[1. Identifiant interne d’exploitation agricole*]]),"",IF(ISERROR(MATCH(FarmUnit[[#This Row],[1. Identifiant interne d’exploitation agricole*]],GroupMember[1. Identifiant interne d’exploitation agricole*],0)),FALSE,TRUE))</f>
        <v>1</v>
      </c>
      <c r="G830" s="203">
        <f t="shared" si="27"/>
        <v>7.5602999999999998</v>
      </c>
      <c r="H830" s="203">
        <f t="shared" si="28"/>
        <v>-7.0743</v>
      </c>
      <c r="I830" s="204" t="str">
        <f t="array" ref="I830">IF(ISBLANK(C830),"",IF(C830=MAX(IF(FarmUnit[1. Identifiant interne d’exploitation agricole*]=A830,FarmUnit[3. Superficie de l’unité agricole (ha)*])),"!","-"))</f>
        <v>!</v>
      </c>
      <c r="J830" s="165" t="str">
        <f ca="1">IFERROR(CONCATENATE(VLOOKUP(A830,GM_Table,12,FALSE)," ",(VLOOKUP(A830,GM_Table,13,FALSE))),"")</f>
        <v/>
      </c>
    </row>
    <row r="831" spans="1:10" ht="15" x14ac:dyDescent="0.2">
      <c r="A831" s="161" t="s">
        <v>2834</v>
      </c>
      <c r="B831" s="161" t="s">
        <v>2834</v>
      </c>
      <c r="C831" s="276">
        <v>3.09</v>
      </c>
      <c r="D831" s="200">
        <v>7.5602999999999998</v>
      </c>
      <c r="E831" s="200">
        <v>-7.0804</v>
      </c>
      <c r="F831" s="164" t="b">
        <f>IF(ISBLANK(FarmUnit[[#This Row],[1. Identifiant interne d’exploitation agricole*]]),"",IF(ISERROR(MATCH(FarmUnit[[#This Row],[1. Identifiant interne d’exploitation agricole*]],GroupMember[1. Identifiant interne d’exploitation agricole*],0)),FALSE,TRUE))</f>
        <v>1</v>
      </c>
      <c r="G831" s="203">
        <f t="shared" si="27"/>
        <v>7.5602999999999998</v>
      </c>
      <c r="H831" s="203">
        <f t="shared" si="28"/>
        <v>-7.0804</v>
      </c>
      <c r="I831" s="204" t="str">
        <f t="array" ref="I831">IF(ISBLANK(C831),"",IF(C831=MAX(IF(FarmUnit[1. Identifiant interne d’exploitation agricole*]=A831,FarmUnit[3. Superficie de l’unité agricole (ha)*])),"!","-"))</f>
        <v>!</v>
      </c>
      <c r="J831" s="165" t="str">
        <f ca="1">IFERROR(CONCATENATE(VLOOKUP(A831,GM_Table,12,FALSE)," ",(VLOOKUP(A831,GM_Table,13,FALSE))),"")</f>
        <v/>
      </c>
    </row>
    <row r="832" spans="1:10" ht="15" x14ac:dyDescent="0.2">
      <c r="A832" s="155" t="s">
        <v>2838</v>
      </c>
      <c r="B832" s="155" t="s">
        <v>2838</v>
      </c>
      <c r="C832" s="276">
        <v>3.12</v>
      </c>
      <c r="D832" s="201">
        <v>7.6139000000000001</v>
      </c>
      <c r="E832" s="201">
        <v>-7.0258000000000003</v>
      </c>
      <c r="F832" s="164" t="b">
        <f>IF(ISBLANK(FarmUnit[[#This Row],[1. Identifiant interne d’exploitation agricole*]]),"",IF(ISERROR(MATCH(FarmUnit[[#This Row],[1. Identifiant interne d’exploitation agricole*]],GroupMember[1. Identifiant interne d’exploitation agricole*],0)),FALSE,TRUE))</f>
        <v>1</v>
      </c>
      <c r="G832" s="203">
        <f t="shared" si="27"/>
        <v>7.6139000000000001</v>
      </c>
      <c r="H832" s="203">
        <f t="shared" si="28"/>
        <v>-7.0258000000000003</v>
      </c>
      <c r="I832" s="204" t="str">
        <f t="array" ref="I832">IF(ISBLANK(C832),"",IF(C832=MAX(IF(FarmUnit[1. Identifiant interne d’exploitation agricole*]=A832,FarmUnit[3. Superficie de l’unité agricole (ha)*])),"!","-"))</f>
        <v>!</v>
      </c>
      <c r="J832" s="165" t="str">
        <f ca="1">IFERROR(CONCATENATE(VLOOKUP(A832,GM_Table,12,FALSE)," ",(VLOOKUP(A832,GM_Table,13,FALSE))),"")</f>
        <v/>
      </c>
    </row>
    <row r="833" spans="1:10" ht="15" x14ac:dyDescent="0.2">
      <c r="A833" s="155" t="s">
        <v>2843</v>
      </c>
      <c r="B833" s="155" t="s">
        <v>2843</v>
      </c>
      <c r="C833" s="276">
        <v>2.4300000000000002</v>
      </c>
      <c r="D833" s="201">
        <v>7.6006</v>
      </c>
      <c r="E833" s="201">
        <v>-7.0658000000000003</v>
      </c>
      <c r="F833" s="164" t="b">
        <f>IF(ISBLANK(FarmUnit[[#This Row],[1. Identifiant interne d’exploitation agricole*]]),"",IF(ISERROR(MATCH(FarmUnit[[#This Row],[1. Identifiant interne d’exploitation agricole*]],GroupMember[1. Identifiant interne d’exploitation agricole*],0)),FALSE,TRUE))</f>
        <v>1</v>
      </c>
      <c r="G833" s="203">
        <f t="shared" si="27"/>
        <v>7.6006</v>
      </c>
      <c r="H833" s="203">
        <f t="shared" si="28"/>
        <v>-7.0658000000000003</v>
      </c>
      <c r="I833" s="204" t="str">
        <f t="array" ref="I833">IF(ISBLANK(C833),"",IF(C833=MAX(IF(FarmUnit[1. Identifiant interne d’exploitation agricole*]=A833,FarmUnit[3. Superficie de l’unité agricole (ha)*])),"!","-"))</f>
        <v>!</v>
      </c>
      <c r="J833" s="165" t="str">
        <f ca="1">IFERROR(CONCATENATE(VLOOKUP(A833,GM_Table,12,FALSE)," ",(VLOOKUP(A833,GM_Table,13,FALSE))),"")</f>
        <v/>
      </c>
    </row>
    <row r="834" spans="1:10" ht="15" x14ac:dyDescent="0.2">
      <c r="A834" s="155" t="s">
        <v>2847</v>
      </c>
      <c r="B834" s="155" t="s">
        <v>2847</v>
      </c>
      <c r="C834" s="276">
        <v>1.5</v>
      </c>
      <c r="D834" s="201">
        <v>7.6071</v>
      </c>
      <c r="E834" s="201">
        <v>-7.0564999999999998</v>
      </c>
      <c r="F834" s="164" t="b">
        <f>IF(ISBLANK(FarmUnit[[#This Row],[1. Identifiant interne d’exploitation agricole*]]),"",IF(ISERROR(MATCH(FarmUnit[[#This Row],[1. Identifiant interne d’exploitation agricole*]],GroupMember[1. Identifiant interne d’exploitation agricole*],0)),FALSE,TRUE))</f>
        <v>1</v>
      </c>
      <c r="G834" s="203">
        <f t="shared" si="27"/>
        <v>7.6071</v>
      </c>
      <c r="H834" s="203">
        <f t="shared" si="28"/>
        <v>-7.0564999999999998</v>
      </c>
      <c r="I834" s="204" t="str">
        <f t="array" ref="I834">IF(ISBLANK(C834),"",IF(C834=MAX(IF(FarmUnit[1. Identifiant interne d’exploitation agricole*]=A834,FarmUnit[3. Superficie de l’unité agricole (ha)*])),"!","-"))</f>
        <v>!</v>
      </c>
      <c r="J834" s="165" t="str">
        <f ca="1">IFERROR(CONCATENATE(VLOOKUP(A834,GM_Table,12,FALSE)," ",(VLOOKUP(A834,GM_Table,13,FALSE))),"")</f>
        <v/>
      </c>
    </row>
    <row r="835" spans="1:10" ht="15" x14ac:dyDescent="0.2">
      <c r="A835" s="155" t="s">
        <v>2850</v>
      </c>
      <c r="B835" s="155" t="s">
        <v>2850</v>
      </c>
      <c r="C835" s="276">
        <v>0.81</v>
      </c>
      <c r="D835" s="201">
        <v>7.6120999999999999</v>
      </c>
      <c r="E835" s="201">
        <v>-7.0210999999999997</v>
      </c>
      <c r="F835" s="164" t="b">
        <f>IF(ISBLANK(FarmUnit[[#This Row],[1. Identifiant interne d’exploitation agricole*]]),"",IF(ISERROR(MATCH(FarmUnit[[#This Row],[1. Identifiant interne d’exploitation agricole*]],GroupMember[1. Identifiant interne d’exploitation agricole*],0)),FALSE,TRUE))</f>
        <v>1</v>
      </c>
      <c r="G835" s="203">
        <f t="shared" si="27"/>
        <v>7.6120999999999999</v>
      </c>
      <c r="H835" s="203">
        <f t="shared" si="28"/>
        <v>-7.0210999999999997</v>
      </c>
      <c r="I835" s="204" t="str">
        <f t="array" ref="I835">IF(ISBLANK(C835),"",IF(C835=MAX(IF(FarmUnit[1. Identifiant interne d’exploitation agricole*]=A835,FarmUnit[3. Superficie de l’unité agricole (ha)*])),"!","-"))</f>
        <v>!</v>
      </c>
      <c r="J835" s="165" t="str">
        <f ca="1">IFERROR(CONCATENATE(VLOOKUP(A835,GM_Table,12,FALSE)," ",(VLOOKUP(A835,GM_Table,13,FALSE))),"")</f>
        <v/>
      </c>
    </row>
    <row r="836" spans="1:10" ht="15" x14ac:dyDescent="0.2">
      <c r="A836" s="155" t="s">
        <v>2853</v>
      </c>
      <c r="B836" s="155" t="s">
        <v>2853</v>
      </c>
      <c r="C836" s="276">
        <v>1.35</v>
      </c>
      <c r="D836" s="201">
        <v>7.5934999999999997</v>
      </c>
      <c r="E836" s="201">
        <v>-7.0312000000000001</v>
      </c>
      <c r="F836" s="164" t="b">
        <f>IF(ISBLANK(FarmUnit[[#This Row],[1. Identifiant interne d’exploitation agricole*]]),"",IF(ISERROR(MATCH(FarmUnit[[#This Row],[1. Identifiant interne d’exploitation agricole*]],GroupMember[1. Identifiant interne d’exploitation agricole*],0)),FALSE,TRUE))</f>
        <v>1</v>
      </c>
      <c r="G836" s="203">
        <f t="shared" si="27"/>
        <v>7.5934999999999997</v>
      </c>
      <c r="H836" s="203">
        <f t="shared" si="28"/>
        <v>-7.0312000000000001</v>
      </c>
      <c r="I836" s="204" t="str">
        <f t="array" ref="I836">IF(ISBLANK(C836),"",IF(C836=MAX(IF(FarmUnit[1. Identifiant interne d’exploitation agricole*]=A836,FarmUnit[3. Superficie de l’unité agricole (ha)*])),"!","-"))</f>
        <v>!</v>
      </c>
      <c r="J836" s="165" t="str">
        <f ca="1">IFERROR(CONCATENATE(VLOOKUP(A836,GM_Table,12,FALSE)," ",(VLOOKUP(A836,GM_Table,13,FALSE))),"")</f>
        <v/>
      </c>
    </row>
    <row r="837" spans="1:10" ht="15" x14ac:dyDescent="0.2">
      <c r="A837" s="155" t="s">
        <v>2856</v>
      </c>
      <c r="B837" s="155" t="s">
        <v>2856</v>
      </c>
      <c r="C837" s="276">
        <v>0.65</v>
      </c>
      <c r="D837" s="201">
        <v>7.6054000000000004</v>
      </c>
      <c r="E837" s="201">
        <v>-7.0659000000000001</v>
      </c>
      <c r="F837" s="164" t="b">
        <f>IF(ISBLANK(FarmUnit[[#This Row],[1. Identifiant interne d’exploitation agricole*]]),"",IF(ISERROR(MATCH(FarmUnit[[#This Row],[1. Identifiant interne d’exploitation agricole*]],GroupMember[1. Identifiant interne d’exploitation agricole*],0)),FALSE,TRUE))</f>
        <v>1</v>
      </c>
      <c r="G837" s="203">
        <f t="shared" si="27"/>
        <v>7.6054000000000004</v>
      </c>
      <c r="H837" s="203">
        <f t="shared" si="28"/>
        <v>-7.0659000000000001</v>
      </c>
      <c r="I837" s="204" t="str">
        <f t="array" ref="I837">IF(ISBLANK(C837),"",IF(C837=MAX(IF(FarmUnit[1. Identifiant interne d’exploitation agricole*]=A837,FarmUnit[3. Superficie de l’unité agricole (ha)*])),"!","-"))</f>
        <v>!</v>
      </c>
      <c r="J837" s="165" t="str">
        <f ca="1">IFERROR(CONCATENATE(VLOOKUP(A837,GM_Table,12,FALSE)," ",(VLOOKUP(A837,GM_Table,13,FALSE))),"")</f>
        <v/>
      </c>
    </row>
    <row r="838" spans="1:10" ht="15" x14ac:dyDescent="0.2">
      <c r="A838" s="155" t="s">
        <v>2859</v>
      </c>
      <c r="B838" s="155" t="s">
        <v>2859</v>
      </c>
      <c r="C838" s="276">
        <v>1.6</v>
      </c>
      <c r="D838" s="201">
        <v>7.5934999999999997</v>
      </c>
      <c r="E838" s="201">
        <v>-7.0358999999999998</v>
      </c>
      <c r="F838" s="164" t="b">
        <f>IF(ISBLANK(FarmUnit[[#This Row],[1. Identifiant interne d’exploitation agricole*]]),"",IF(ISERROR(MATCH(FarmUnit[[#This Row],[1. Identifiant interne d’exploitation agricole*]],GroupMember[1. Identifiant interne d’exploitation agricole*],0)),FALSE,TRUE))</f>
        <v>1</v>
      </c>
      <c r="G838" s="203">
        <f t="shared" si="27"/>
        <v>7.5934999999999997</v>
      </c>
      <c r="H838" s="203">
        <f t="shared" si="28"/>
        <v>-7.0358999999999998</v>
      </c>
      <c r="I838" s="204" t="str">
        <f t="array" ref="I838">IF(ISBLANK(C838),"",IF(C838=MAX(IF(FarmUnit[1. Identifiant interne d’exploitation agricole*]=A838,FarmUnit[3. Superficie de l’unité agricole (ha)*])),"!","-"))</f>
        <v>!</v>
      </c>
      <c r="J838" s="165" t="str">
        <f ca="1">IFERROR(CONCATENATE(VLOOKUP(A838,GM_Table,12,FALSE)," ",(VLOOKUP(A838,GM_Table,13,FALSE))),"")</f>
        <v/>
      </c>
    </row>
    <row r="839" spans="1:10" ht="15" x14ac:dyDescent="0.2">
      <c r="A839" s="155" t="s">
        <v>2863</v>
      </c>
      <c r="B839" s="155" t="s">
        <v>2863</v>
      </c>
      <c r="C839" s="276">
        <v>2.33</v>
      </c>
      <c r="D839" s="201">
        <v>7.6116999999999999</v>
      </c>
      <c r="E839" s="201">
        <v>-7.0290999999999997</v>
      </c>
      <c r="F839" s="164" t="b">
        <f>IF(ISBLANK(FarmUnit[[#This Row],[1. Identifiant interne d’exploitation agricole*]]),"",IF(ISERROR(MATCH(FarmUnit[[#This Row],[1. Identifiant interne d’exploitation agricole*]],GroupMember[1. Identifiant interne d’exploitation agricole*],0)),FALSE,TRUE))</f>
        <v>1</v>
      </c>
      <c r="G839" s="203">
        <f t="shared" si="27"/>
        <v>7.6116999999999999</v>
      </c>
      <c r="H839" s="203">
        <f t="shared" si="28"/>
        <v>-7.0290999999999997</v>
      </c>
      <c r="I839" s="204" t="str">
        <f t="array" ref="I839">IF(ISBLANK(C839),"",IF(C839=MAX(IF(FarmUnit[1. Identifiant interne d’exploitation agricole*]=A839,FarmUnit[3. Superficie de l’unité agricole (ha)*])),"!","-"))</f>
        <v>!</v>
      </c>
      <c r="J839" s="165" t="str">
        <f ca="1">IFERROR(CONCATENATE(VLOOKUP(A839,GM_Table,12,FALSE)," ",(VLOOKUP(A839,GM_Table,13,FALSE))),"")</f>
        <v/>
      </c>
    </row>
    <row r="840" spans="1:10" ht="15" x14ac:dyDescent="0.2">
      <c r="A840" s="155" t="s">
        <v>2867</v>
      </c>
      <c r="B840" s="155" t="s">
        <v>2867</v>
      </c>
      <c r="C840" s="276">
        <v>1.81</v>
      </c>
      <c r="D840" s="201">
        <v>7.6127000000000002</v>
      </c>
      <c r="E840" s="201">
        <v>-7.0236999999999998</v>
      </c>
      <c r="F840" s="164" t="b">
        <f>IF(ISBLANK(FarmUnit[[#This Row],[1. Identifiant interne d’exploitation agricole*]]),"",IF(ISERROR(MATCH(FarmUnit[[#This Row],[1. Identifiant interne d’exploitation agricole*]],GroupMember[1. Identifiant interne d’exploitation agricole*],0)),FALSE,TRUE))</f>
        <v>1</v>
      </c>
      <c r="G840" s="203">
        <f t="shared" si="27"/>
        <v>7.6127000000000002</v>
      </c>
      <c r="H840" s="203">
        <f t="shared" si="28"/>
        <v>-7.0236999999999998</v>
      </c>
      <c r="I840" s="204" t="str">
        <f t="array" ref="I840">IF(ISBLANK(C840),"",IF(C840=MAX(IF(FarmUnit[1. Identifiant interne d’exploitation agricole*]=A840,FarmUnit[3. Superficie de l’unité agricole (ha)*])),"!","-"))</f>
        <v>!</v>
      </c>
      <c r="J840" s="165" t="str">
        <f ca="1">IFERROR(CONCATENATE(VLOOKUP(A840,GM_Table,12,FALSE)," ",(VLOOKUP(A840,GM_Table,13,FALSE))),"")</f>
        <v/>
      </c>
    </row>
    <row r="841" spans="1:10" ht="15" x14ac:dyDescent="0.2">
      <c r="A841" s="155" t="s">
        <v>2872</v>
      </c>
      <c r="B841" s="155" t="s">
        <v>2872</v>
      </c>
      <c r="C841" s="276">
        <v>2.92</v>
      </c>
      <c r="D841" s="201">
        <v>7.5930999999999997</v>
      </c>
      <c r="E841" s="201">
        <v>-7.0328999999999997</v>
      </c>
      <c r="F841" s="164" t="b">
        <f>IF(ISBLANK(FarmUnit[[#This Row],[1. Identifiant interne d’exploitation agricole*]]),"",IF(ISERROR(MATCH(FarmUnit[[#This Row],[1. Identifiant interne d’exploitation agricole*]],GroupMember[1. Identifiant interne d’exploitation agricole*],0)),FALSE,TRUE))</f>
        <v>1</v>
      </c>
      <c r="G841" s="203">
        <f t="shared" si="27"/>
        <v>7.5930999999999997</v>
      </c>
      <c r="H841" s="203">
        <f t="shared" si="28"/>
        <v>-7.0328999999999997</v>
      </c>
      <c r="I841" s="204" t="str">
        <f t="array" ref="I841">IF(ISBLANK(C841),"",IF(C841=MAX(IF(FarmUnit[1. Identifiant interne d’exploitation agricole*]=A841,FarmUnit[3. Superficie de l’unité agricole (ha)*])),"!","-"))</f>
        <v>!</v>
      </c>
      <c r="J841" s="165" t="str">
        <f ca="1">IFERROR(CONCATENATE(VLOOKUP(A841,GM_Table,12,FALSE)," ",(VLOOKUP(A841,GM_Table,13,FALSE))),"")</f>
        <v/>
      </c>
    </row>
    <row r="842" spans="1:10" ht="15" x14ac:dyDescent="0.2">
      <c r="A842" s="155" t="s">
        <v>2875</v>
      </c>
      <c r="B842" s="155" t="s">
        <v>2875</v>
      </c>
      <c r="C842" s="276">
        <v>1.26</v>
      </c>
      <c r="D842" s="201">
        <v>7.6060999999999996</v>
      </c>
      <c r="E842" s="201">
        <v>-7.0816999999999997</v>
      </c>
      <c r="F842" s="164" t="b">
        <f>IF(ISBLANK(FarmUnit[[#This Row],[1. Identifiant interne d’exploitation agricole*]]),"",IF(ISERROR(MATCH(FarmUnit[[#This Row],[1. Identifiant interne d’exploitation agricole*]],GroupMember[1. Identifiant interne d’exploitation agricole*],0)),FALSE,TRUE))</f>
        <v>1</v>
      </c>
      <c r="G842" s="203">
        <f t="shared" si="27"/>
        <v>7.6060999999999996</v>
      </c>
      <c r="H842" s="203">
        <f t="shared" si="28"/>
        <v>-7.0816999999999997</v>
      </c>
      <c r="I842" s="204" t="str">
        <f t="array" ref="I842">IF(ISBLANK(C842),"",IF(C842=MAX(IF(FarmUnit[1. Identifiant interne d’exploitation agricole*]=A842,FarmUnit[3. Superficie de l’unité agricole (ha)*])),"!","-"))</f>
        <v>!</v>
      </c>
      <c r="J842" s="165" t="str">
        <f ca="1">IFERROR(CONCATENATE(VLOOKUP(A842,GM_Table,12,FALSE)," ",(VLOOKUP(A842,GM_Table,13,FALSE))),"")</f>
        <v/>
      </c>
    </row>
    <row r="843" spans="1:10" ht="15" x14ac:dyDescent="0.2">
      <c r="A843" s="155" t="s">
        <v>2880</v>
      </c>
      <c r="B843" s="155" t="s">
        <v>2880</v>
      </c>
      <c r="C843" s="276">
        <v>2</v>
      </c>
      <c r="D843" s="201">
        <v>7.5937999999999999</v>
      </c>
      <c r="E843" s="201">
        <v>-7.0366</v>
      </c>
      <c r="F843" s="164" t="b">
        <f>IF(ISBLANK(FarmUnit[[#This Row],[1. Identifiant interne d’exploitation agricole*]]),"",IF(ISERROR(MATCH(FarmUnit[[#This Row],[1. Identifiant interne d’exploitation agricole*]],GroupMember[1. Identifiant interne d’exploitation agricole*],0)),FALSE,TRUE))</f>
        <v>1</v>
      </c>
      <c r="G843" s="203">
        <f t="shared" si="27"/>
        <v>7.5937999999999999</v>
      </c>
      <c r="H843" s="203">
        <f t="shared" si="28"/>
        <v>-7.0366</v>
      </c>
      <c r="I843" s="204" t="str">
        <f t="array" ref="I843">IF(ISBLANK(C843),"",IF(C843=MAX(IF(FarmUnit[1. Identifiant interne d’exploitation agricole*]=A843,FarmUnit[3. Superficie de l’unité agricole (ha)*])),"!","-"))</f>
        <v>!</v>
      </c>
      <c r="J843" s="165" t="str">
        <f ca="1">IFERROR(CONCATENATE(VLOOKUP(A843,GM_Table,12,FALSE)," ",(VLOOKUP(A843,GM_Table,13,FALSE))),"")</f>
        <v/>
      </c>
    </row>
    <row r="844" spans="1:10" ht="15" x14ac:dyDescent="0.2">
      <c r="A844" s="155" t="s">
        <v>2884</v>
      </c>
      <c r="B844" s="155" t="s">
        <v>2884</v>
      </c>
      <c r="C844" s="276">
        <v>2.2200000000000002</v>
      </c>
      <c r="D844" s="201">
        <v>7.6085000000000003</v>
      </c>
      <c r="E844" s="201">
        <v>-7.0724</v>
      </c>
      <c r="F844" s="164" t="b">
        <f>IF(ISBLANK(FarmUnit[[#This Row],[1. Identifiant interne d’exploitation agricole*]]),"",IF(ISERROR(MATCH(FarmUnit[[#This Row],[1. Identifiant interne d’exploitation agricole*]],GroupMember[1. Identifiant interne d’exploitation agricole*],0)),FALSE,TRUE))</f>
        <v>1</v>
      </c>
      <c r="G844" s="203">
        <f t="shared" si="27"/>
        <v>7.6085000000000003</v>
      </c>
      <c r="H844" s="203">
        <f t="shared" si="28"/>
        <v>-7.0724</v>
      </c>
      <c r="I844" s="204" t="str">
        <f t="array" ref="I844">IF(ISBLANK(C844),"",IF(C844=MAX(IF(FarmUnit[1. Identifiant interne d’exploitation agricole*]=A844,FarmUnit[3. Superficie de l’unité agricole (ha)*])),"!","-"))</f>
        <v>!</v>
      </c>
      <c r="J844" s="165" t="str">
        <f ca="1">IFERROR(CONCATENATE(VLOOKUP(A844,GM_Table,12,FALSE)," ",(VLOOKUP(A844,GM_Table,13,FALSE))),"")</f>
        <v/>
      </c>
    </row>
    <row r="845" spans="1:10" ht="15" x14ac:dyDescent="0.2">
      <c r="A845" s="155" t="s">
        <v>2887</v>
      </c>
      <c r="B845" s="155" t="s">
        <v>2887</v>
      </c>
      <c r="C845" s="276">
        <v>2.39</v>
      </c>
      <c r="D845" s="201">
        <v>7.6116999999999999</v>
      </c>
      <c r="E845" s="201">
        <v>-7.0191999999999997</v>
      </c>
      <c r="F845" s="164" t="b">
        <f>IF(ISBLANK(FarmUnit[[#This Row],[1. Identifiant interne d’exploitation agricole*]]),"",IF(ISERROR(MATCH(FarmUnit[[#This Row],[1. Identifiant interne d’exploitation agricole*]],GroupMember[1. Identifiant interne d’exploitation agricole*],0)),FALSE,TRUE))</f>
        <v>1</v>
      </c>
      <c r="G845" s="203">
        <f t="shared" si="27"/>
        <v>7.6116999999999999</v>
      </c>
      <c r="H845" s="203">
        <f t="shared" si="28"/>
        <v>-7.0191999999999997</v>
      </c>
      <c r="I845" s="204" t="str">
        <f t="array" ref="I845">IF(ISBLANK(C845),"",IF(C845=MAX(IF(FarmUnit[1. Identifiant interne d’exploitation agricole*]=A845,FarmUnit[3. Superficie de l’unité agricole (ha)*])),"!","-"))</f>
        <v>!</v>
      </c>
      <c r="J845" s="165" t="str">
        <f ca="1">IFERROR(CONCATENATE(VLOOKUP(A845,GM_Table,12,FALSE)," ",(VLOOKUP(A845,GM_Table,13,FALSE))),"")</f>
        <v/>
      </c>
    </row>
    <row r="846" spans="1:10" ht="15" x14ac:dyDescent="0.2">
      <c r="A846" s="155" t="s">
        <v>2891</v>
      </c>
      <c r="B846" s="155" t="s">
        <v>2891</v>
      </c>
      <c r="C846" s="276">
        <v>1.88</v>
      </c>
      <c r="D846" s="201">
        <v>7.6044999999999998</v>
      </c>
      <c r="E846" s="201">
        <v>-7.0689000000000002</v>
      </c>
      <c r="F846" s="164" t="b">
        <f>IF(ISBLANK(FarmUnit[[#This Row],[1. Identifiant interne d’exploitation agricole*]]),"",IF(ISERROR(MATCH(FarmUnit[[#This Row],[1. Identifiant interne d’exploitation agricole*]],GroupMember[1. Identifiant interne d’exploitation agricole*],0)),FALSE,TRUE))</f>
        <v>1</v>
      </c>
      <c r="G846" s="203">
        <f t="shared" si="27"/>
        <v>7.6044999999999998</v>
      </c>
      <c r="H846" s="203">
        <f t="shared" si="28"/>
        <v>-7.0689000000000002</v>
      </c>
      <c r="I846" s="204" t="str">
        <f t="array" ref="I846">IF(ISBLANK(C846),"",IF(C846=MAX(IF(FarmUnit[1. Identifiant interne d’exploitation agricole*]=A846,FarmUnit[3. Superficie de l’unité agricole (ha)*])),"!","-"))</f>
        <v>!</v>
      </c>
      <c r="J846" s="165" t="str">
        <f ca="1">IFERROR(CONCATENATE(VLOOKUP(A846,GM_Table,12,FALSE)," ",(VLOOKUP(A846,GM_Table,13,FALSE))),"")</f>
        <v/>
      </c>
    </row>
    <row r="847" spans="1:10" ht="15" x14ac:dyDescent="0.2">
      <c r="A847" s="155" t="s">
        <v>2893</v>
      </c>
      <c r="B847" s="155" t="s">
        <v>2893</v>
      </c>
      <c r="C847" s="276">
        <v>1.39</v>
      </c>
      <c r="D847" s="201">
        <v>7.6062000000000003</v>
      </c>
      <c r="E847" s="201">
        <v>-7.0738000000000003</v>
      </c>
      <c r="F847" s="164" t="b">
        <f>IF(ISBLANK(FarmUnit[[#This Row],[1. Identifiant interne d’exploitation agricole*]]),"",IF(ISERROR(MATCH(FarmUnit[[#This Row],[1. Identifiant interne d’exploitation agricole*]],GroupMember[1. Identifiant interne d’exploitation agricole*],0)),FALSE,TRUE))</f>
        <v>1</v>
      </c>
      <c r="G847" s="203">
        <f t="shared" si="27"/>
        <v>7.6062000000000003</v>
      </c>
      <c r="H847" s="203">
        <f t="shared" si="28"/>
        <v>-7.0738000000000003</v>
      </c>
      <c r="I847" s="204" t="str">
        <f t="array" ref="I847">IF(ISBLANK(C847),"",IF(C847=MAX(IF(FarmUnit[1. Identifiant interne d’exploitation agricole*]=A847,FarmUnit[3. Superficie de l’unité agricole (ha)*])),"!","-"))</f>
        <v>!</v>
      </c>
      <c r="J847" s="165" t="str">
        <f ca="1">IFERROR(CONCATENATE(VLOOKUP(A847,GM_Table,12,FALSE)," ",(VLOOKUP(A847,GM_Table,13,FALSE))),"")</f>
        <v/>
      </c>
    </row>
    <row r="848" spans="1:10" ht="15" x14ac:dyDescent="0.2">
      <c r="A848" s="155" t="s">
        <v>2895</v>
      </c>
      <c r="B848" s="155" t="s">
        <v>2895</v>
      </c>
      <c r="C848" s="276">
        <v>1.28</v>
      </c>
      <c r="D848" s="201">
        <v>7.6051000000000002</v>
      </c>
      <c r="E848" s="201">
        <v>-7.0362999999999998</v>
      </c>
      <c r="F848" s="164" t="b">
        <f>IF(ISBLANK(FarmUnit[[#This Row],[1. Identifiant interne d’exploitation agricole*]]),"",IF(ISERROR(MATCH(FarmUnit[[#This Row],[1. Identifiant interne d’exploitation agricole*]],GroupMember[1. Identifiant interne d’exploitation agricole*],0)),FALSE,TRUE))</f>
        <v>1</v>
      </c>
      <c r="G848" s="203">
        <f t="shared" si="27"/>
        <v>7.6051000000000002</v>
      </c>
      <c r="H848" s="203">
        <f t="shared" si="28"/>
        <v>-7.0362999999999998</v>
      </c>
      <c r="I848" s="204" t="str">
        <f t="array" ref="I848">IF(ISBLANK(C848),"",IF(C848=MAX(IF(FarmUnit[1. Identifiant interne d’exploitation agricole*]=A848,FarmUnit[3. Superficie de l’unité agricole (ha)*])),"!","-"))</f>
        <v>!</v>
      </c>
      <c r="J848" s="165" t="str">
        <f ca="1">IFERROR(CONCATENATE(VLOOKUP(A848,GM_Table,12,FALSE)," ",(VLOOKUP(A848,GM_Table,13,FALSE))),"")</f>
        <v/>
      </c>
    </row>
    <row r="849" spans="1:10" ht="15" x14ac:dyDescent="0.2">
      <c r="A849" s="155" t="s">
        <v>2899</v>
      </c>
      <c r="B849" s="155" t="s">
        <v>2899</v>
      </c>
      <c r="C849" s="276">
        <v>7.27</v>
      </c>
      <c r="D849" s="201">
        <v>7.6033999999999997</v>
      </c>
      <c r="E849" s="201">
        <v>-7.0395000000000003</v>
      </c>
      <c r="F849" s="164" t="b">
        <f>IF(ISBLANK(FarmUnit[[#This Row],[1. Identifiant interne d’exploitation agricole*]]),"",IF(ISERROR(MATCH(FarmUnit[[#This Row],[1. Identifiant interne d’exploitation agricole*]],GroupMember[1. Identifiant interne d’exploitation agricole*],0)),FALSE,TRUE))</f>
        <v>1</v>
      </c>
      <c r="G849" s="203">
        <f t="shared" si="27"/>
        <v>7.6033999999999997</v>
      </c>
      <c r="H849" s="203">
        <f t="shared" si="28"/>
        <v>-7.0395000000000003</v>
      </c>
      <c r="I849" s="204" t="str">
        <f t="array" ref="I849">IF(ISBLANK(C849),"",IF(C849=MAX(IF(FarmUnit[1. Identifiant interne d’exploitation agricole*]=A849,FarmUnit[3. Superficie de l’unité agricole (ha)*])),"!","-"))</f>
        <v>!</v>
      </c>
      <c r="J849" s="165" t="str">
        <f ca="1">IFERROR(CONCATENATE(VLOOKUP(A849,GM_Table,12,FALSE)," ",(VLOOKUP(A849,GM_Table,13,FALSE))),"")</f>
        <v/>
      </c>
    </row>
    <row r="850" spans="1:10" ht="15" x14ac:dyDescent="0.2">
      <c r="A850" s="155" t="s">
        <v>2902</v>
      </c>
      <c r="B850" s="155" t="s">
        <v>2902</v>
      </c>
      <c r="C850" s="276">
        <v>1.77</v>
      </c>
      <c r="D850" s="201">
        <v>7.5989000000000004</v>
      </c>
      <c r="E850" s="201">
        <v>-7.0814000000000004</v>
      </c>
      <c r="F850" s="164" t="b">
        <f>IF(ISBLANK(FarmUnit[[#This Row],[1. Identifiant interne d’exploitation agricole*]]),"",IF(ISERROR(MATCH(FarmUnit[[#This Row],[1. Identifiant interne d’exploitation agricole*]],GroupMember[1. Identifiant interne d’exploitation agricole*],0)),FALSE,TRUE))</f>
        <v>1</v>
      </c>
      <c r="G850" s="203">
        <f t="shared" si="27"/>
        <v>7.5989000000000004</v>
      </c>
      <c r="H850" s="203">
        <f t="shared" si="28"/>
        <v>-7.0814000000000004</v>
      </c>
      <c r="I850" s="204" t="str">
        <f t="array" ref="I850">IF(ISBLANK(C850),"",IF(C850=MAX(IF(FarmUnit[1. Identifiant interne d’exploitation agricole*]=A850,FarmUnit[3. Superficie de l’unité agricole (ha)*])),"!","-"))</f>
        <v>!</v>
      </c>
      <c r="J850" s="165" t="str">
        <f ca="1">IFERROR(CONCATENATE(VLOOKUP(A850,GM_Table,12,FALSE)," ",(VLOOKUP(A850,GM_Table,13,FALSE))),"")</f>
        <v/>
      </c>
    </row>
    <row r="851" spans="1:10" ht="15" x14ac:dyDescent="0.2">
      <c r="A851" s="155" t="s">
        <v>2905</v>
      </c>
      <c r="B851" s="155" t="s">
        <v>2905</v>
      </c>
      <c r="C851" s="276">
        <v>1.19</v>
      </c>
      <c r="D851" s="201">
        <v>7.6078999999999999</v>
      </c>
      <c r="E851" s="201">
        <v>-7.0538999999999996</v>
      </c>
      <c r="F851" s="164" t="b">
        <f>IF(ISBLANK(FarmUnit[[#This Row],[1. Identifiant interne d’exploitation agricole*]]),"",IF(ISERROR(MATCH(FarmUnit[[#This Row],[1. Identifiant interne d’exploitation agricole*]],GroupMember[1. Identifiant interne d’exploitation agricole*],0)),FALSE,TRUE))</f>
        <v>1</v>
      </c>
      <c r="G851" s="203">
        <f t="shared" si="27"/>
        <v>7.6078999999999999</v>
      </c>
      <c r="H851" s="203">
        <f t="shared" si="28"/>
        <v>-7.0538999999999996</v>
      </c>
      <c r="I851" s="204" t="str">
        <f t="array" ref="I851">IF(ISBLANK(C851),"",IF(C851=MAX(IF(FarmUnit[1. Identifiant interne d’exploitation agricole*]=A851,FarmUnit[3. Superficie de l’unité agricole (ha)*])),"!","-"))</f>
        <v>!</v>
      </c>
      <c r="J851" s="165" t="str">
        <f ca="1">IFERROR(CONCATENATE(VLOOKUP(A851,GM_Table,12,FALSE)," ",(VLOOKUP(A851,GM_Table,13,FALSE))),"")</f>
        <v/>
      </c>
    </row>
    <row r="852" spans="1:10" ht="15" x14ac:dyDescent="0.2">
      <c r="A852" s="155" t="s">
        <v>2908</v>
      </c>
      <c r="B852" s="155" t="s">
        <v>2908</v>
      </c>
      <c r="C852" s="276">
        <v>4.16</v>
      </c>
      <c r="D852" s="201">
        <v>7.5888999999999998</v>
      </c>
      <c r="E852" s="201">
        <v>-7.0762</v>
      </c>
      <c r="F852" s="164" t="b">
        <f>IF(ISBLANK(FarmUnit[[#This Row],[1. Identifiant interne d’exploitation agricole*]]),"",IF(ISERROR(MATCH(FarmUnit[[#This Row],[1. Identifiant interne d’exploitation agricole*]],GroupMember[1. Identifiant interne d’exploitation agricole*],0)),FALSE,TRUE))</f>
        <v>1</v>
      </c>
      <c r="G852" s="203">
        <f t="shared" si="27"/>
        <v>7.5888999999999998</v>
      </c>
      <c r="H852" s="203">
        <f t="shared" si="28"/>
        <v>-7.0762</v>
      </c>
      <c r="I852" s="204" t="str">
        <f t="array" ref="I852">IF(ISBLANK(C852),"",IF(C852=MAX(IF(FarmUnit[1. Identifiant interne d’exploitation agricole*]=A852,FarmUnit[3. Superficie de l’unité agricole (ha)*])),"!","-"))</f>
        <v>!</v>
      </c>
      <c r="J852" s="165" t="str">
        <f ca="1">IFERROR(CONCATENATE(VLOOKUP(A852,GM_Table,12,FALSE)," ",(VLOOKUP(A852,GM_Table,13,FALSE))),"")</f>
        <v/>
      </c>
    </row>
    <row r="853" spans="1:10" ht="15" x14ac:dyDescent="0.2">
      <c r="A853" s="155" t="s">
        <v>2911</v>
      </c>
      <c r="B853" s="155" t="s">
        <v>2911</v>
      </c>
      <c r="C853" s="276">
        <v>2.78</v>
      </c>
      <c r="D853" s="201">
        <v>7.5919999999999996</v>
      </c>
      <c r="E853" s="201">
        <v>-7.0537999999999998</v>
      </c>
      <c r="F853" s="164" t="b">
        <f>IF(ISBLANK(FarmUnit[[#This Row],[1. Identifiant interne d’exploitation agricole*]]),"",IF(ISERROR(MATCH(FarmUnit[[#This Row],[1. Identifiant interne d’exploitation agricole*]],GroupMember[1. Identifiant interne d’exploitation agricole*],0)),FALSE,TRUE))</f>
        <v>1</v>
      </c>
      <c r="G853" s="203">
        <f t="shared" si="27"/>
        <v>7.5919999999999996</v>
      </c>
      <c r="H853" s="203">
        <f t="shared" si="28"/>
        <v>-7.0537999999999998</v>
      </c>
      <c r="I853" s="204" t="str">
        <f t="array" ref="I853">IF(ISBLANK(C853),"",IF(C853=MAX(IF(FarmUnit[1. Identifiant interne d’exploitation agricole*]=A853,FarmUnit[3. Superficie de l’unité agricole (ha)*])),"!","-"))</f>
        <v>!</v>
      </c>
      <c r="J853" s="165" t="str">
        <f ca="1">IFERROR(CONCATENATE(VLOOKUP(A853,GM_Table,12,FALSE)," ",(VLOOKUP(A853,GM_Table,13,FALSE))),"")</f>
        <v/>
      </c>
    </row>
    <row r="854" spans="1:10" ht="15" x14ac:dyDescent="0.2">
      <c r="A854" s="155" t="s">
        <v>2914</v>
      </c>
      <c r="B854" s="155" t="s">
        <v>2914</v>
      </c>
      <c r="C854" s="276">
        <v>2.82</v>
      </c>
      <c r="D854" s="201">
        <v>7.6047000000000002</v>
      </c>
      <c r="E854" s="201">
        <v>-7.0552000000000001</v>
      </c>
      <c r="F854" s="164" t="b">
        <f>IF(ISBLANK(FarmUnit[[#This Row],[1. Identifiant interne d’exploitation agricole*]]),"",IF(ISERROR(MATCH(FarmUnit[[#This Row],[1. Identifiant interne d’exploitation agricole*]],GroupMember[1. Identifiant interne d’exploitation agricole*],0)),FALSE,TRUE))</f>
        <v>1</v>
      </c>
      <c r="G854" s="203">
        <f t="shared" si="27"/>
        <v>7.6047000000000002</v>
      </c>
      <c r="H854" s="203">
        <f t="shared" si="28"/>
        <v>-7.0552000000000001</v>
      </c>
      <c r="I854" s="204" t="str">
        <f t="array" ref="I854">IF(ISBLANK(C854),"",IF(C854=MAX(IF(FarmUnit[1. Identifiant interne d’exploitation agricole*]=A854,FarmUnit[3. Superficie de l’unité agricole (ha)*])),"!","-"))</f>
        <v>!</v>
      </c>
      <c r="J854" s="165" t="str">
        <f ca="1">IFERROR(CONCATENATE(VLOOKUP(A854,GM_Table,12,FALSE)," ",(VLOOKUP(A854,GM_Table,13,FALSE))),"")</f>
        <v/>
      </c>
    </row>
    <row r="855" spans="1:10" ht="15" x14ac:dyDescent="0.2">
      <c r="A855" s="155" t="s">
        <v>2917</v>
      </c>
      <c r="B855" s="155" t="s">
        <v>2917</v>
      </c>
      <c r="C855" s="276">
        <v>2.2400000000000002</v>
      </c>
      <c r="D855" s="201">
        <v>7.6104000000000003</v>
      </c>
      <c r="E855" s="201">
        <v>-7.0206999999999997</v>
      </c>
      <c r="F855" s="164" t="b">
        <f>IF(ISBLANK(FarmUnit[[#This Row],[1. Identifiant interne d’exploitation agricole*]]),"",IF(ISERROR(MATCH(FarmUnit[[#This Row],[1. Identifiant interne d’exploitation agricole*]],GroupMember[1. Identifiant interne d’exploitation agricole*],0)),FALSE,TRUE))</f>
        <v>1</v>
      </c>
      <c r="G855" s="203">
        <f t="shared" si="27"/>
        <v>7.6104000000000003</v>
      </c>
      <c r="H855" s="203">
        <f t="shared" si="28"/>
        <v>-7.0206999999999997</v>
      </c>
      <c r="I855" s="204" t="str">
        <f t="array" ref="I855">IF(ISBLANK(C855),"",IF(C855=MAX(IF(FarmUnit[1. Identifiant interne d’exploitation agricole*]=A855,FarmUnit[3. Superficie de l’unité agricole (ha)*])),"!","-"))</f>
        <v>!</v>
      </c>
      <c r="J855" s="165" t="str">
        <f ca="1">IFERROR(CONCATENATE(VLOOKUP(A855,GM_Table,12,FALSE)," ",(VLOOKUP(A855,GM_Table,13,FALSE))),"")</f>
        <v/>
      </c>
    </row>
    <row r="856" spans="1:10" ht="15" x14ac:dyDescent="0.2">
      <c r="A856" s="155" t="s">
        <v>2920</v>
      </c>
      <c r="B856" s="155" t="s">
        <v>2920</v>
      </c>
      <c r="C856" s="276">
        <v>6.4</v>
      </c>
      <c r="D856" s="201">
        <v>7.6062000000000003</v>
      </c>
      <c r="E856" s="201">
        <v>-7.0358999999999998</v>
      </c>
      <c r="F856" s="164" t="b">
        <f>IF(ISBLANK(FarmUnit[[#This Row],[1. Identifiant interne d’exploitation agricole*]]),"",IF(ISERROR(MATCH(FarmUnit[[#This Row],[1. Identifiant interne d’exploitation agricole*]],GroupMember[1. Identifiant interne d’exploitation agricole*],0)),FALSE,TRUE))</f>
        <v>1</v>
      </c>
      <c r="G856" s="203">
        <f t="shared" si="27"/>
        <v>7.6062000000000003</v>
      </c>
      <c r="H856" s="203">
        <f t="shared" si="28"/>
        <v>-7.0358999999999998</v>
      </c>
      <c r="I856" s="204" t="str">
        <f t="array" ref="I856">IF(ISBLANK(C856),"",IF(C856=MAX(IF(FarmUnit[1. Identifiant interne d’exploitation agricole*]=A856,FarmUnit[3. Superficie de l’unité agricole (ha)*])),"!","-"))</f>
        <v>!</v>
      </c>
      <c r="J856" s="165" t="str">
        <f ca="1">IFERROR(CONCATENATE(VLOOKUP(A856,GM_Table,12,FALSE)," ",(VLOOKUP(A856,GM_Table,13,FALSE))),"")</f>
        <v/>
      </c>
    </row>
    <row r="857" spans="1:10" ht="15" x14ac:dyDescent="0.2">
      <c r="A857" s="155" t="s">
        <v>2924</v>
      </c>
      <c r="B857" s="155" t="s">
        <v>2924</v>
      </c>
      <c r="C857" s="276">
        <v>3.01</v>
      </c>
      <c r="D857" s="201">
        <v>7.6136999999999997</v>
      </c>
      <c r="E857" s="201">
        <v>-7.0239000000000003</v>
      </c>
      <c r="F857" s="164" t="b">
        <f>IF(ISBLANK(FarmUnit[[#This Row],[1. Identifiant interne d’exploitation agricole*]]),"",IF(ISERROR(MATCH(FarmUnit[[#This Row],[1. Identifiant interne d’exploitation agricole*]],GroupMember[1. Identifiant interne d’exploitation agricole*],0)),FALSE,TRUE))</f>
        <v>1</v>
      </c>
      <c r="G857" s="203">
        <f t="shared" si="27"/>
        <v>7.6136999999999997</v>
      </c>
      <c r="H857" s="203">
        <f t="shared" si="28"/>
        <v>-7.0239000000000003</v>
      </c>
      <c r="I857" s="204" t="str">
        <f t="array" ref="I857">IF(ISBLANK(C857),"",IF(C857=MAX(IF(FarmUnit[1. Identifiant interne d’exploitation agricole*]=A857,FarmUnit[3. Superficie de l’unité agricole (ha)*])),"!","-"))</f>
        <v>!</v>
      </c>
      <c r="J857" s="165" t="str">
        <f ca="1">IFERROR(CONCATENATE(VLOOKUP(A857,GM_Table,12,FALSE)," ",(VLOOKUP(A857,GM_Table,13,FALSE))),"")</f>
        <v/>
      </c>
    </row>
    <row r="858" spans="1:10" ht="15" x14ac:dyDescent="0.2">
      <c r="A858" s="155" t="s">
        <v>2928</v>
      </c>
      <c r="B858" s="155" t="s">
        <v>2928</v>
      </c>
      <c r="C858" s="276">
        <v>1.88</v>
      </c>
      <c r="D858" s="201">
        <v>7.6067</v>
      </c>
      <c r="E858" s="201">
        <v>-7.0538999999999996</v>
      </c>
      <c r="F858" s="164" t="b">
        <f>IF(ISBLANK(FarmUnit[[#This Row],[1. Identifiant interne d’exploitation agricole*]]),"",IF(ISERROR(MATCH(FarmUnit[[#This Row],[1. Identifiant interne d’exploitation agricole*]],GroupMember[1. Identifiant interne d’exploitation agricole*],0)),FALSE,TRUE))</f>
        <v>1</v>
      </c>
      <c r="G858" s="203">
        <f t="shared" si="27"/>
        <v>7.6067</v>
      </c>
      <c r="H858" s="203">
        <f t="shared" si="28"/>
        <v>-7.0538999999999996</v>
      </c>
      <c r="I858" s="204" t="str">
        <f t="array" ref="I858">IF(ISBLANK(C858),"",IF(C858=MAX(IF(FarmUnit[1. Identifiant interne d’exploitation agricole*]=A858,FarmUnit[3. Superficie de l’unité agricole (ha)*])),"!","-"))</f>
        <v>!</v>
      </c>
      <c r="J858" s="165" t="str">
        <f ca="1">IFERROR(CONCATENATE(VLOOKUP(A858,GM_Table,12,FALSE)," ",(VLOOKUP(A858,GM_Table,13,FALSE))),"")</f>
        <v/>
      </c>
    </row>
    <row r="859" spans="1:10" ht="15" x14ac:dyDescent="0.2">
      <c r="A859" s="155" t="s">
        <v>2931</v>
      </c>
      <c r="B859" s="155" t="s">
        <v>2931</v>
      </c>
      <c r="C859" s="276">
        <v>1.02</v>
      </c>
      <c r="D859" s="201">
        <v>7.6143000000000001</v>
      </c>
      <c r="E859" s="201">
        <v>-7.0224000000000002</v>
      </c>
      <c r="F859" s="164" t="b">
        <f>IF(ISBLANK(FarmUnit[[#This Row],[1. Identifiant interne d’exploitation agricole*]]),"",IF(ISERROR(MATCH(FarmUnit[[#This Row],[1. Identifiant interne d’exploitation agricole*]],GroupMember[1. Identifiant interne d’exploitation agricole*],0)),FALSE,TRUE))</f>
        <v>1</v>
      </c>
      <c r="G859" s="203">
        <f t="shared" si="27"/>
        <v>7.6143000000000001</v>
      </c>
      <c r="H859" s="203">
        <f t="shared" si="28"/>
        <v>-7.0224000000000002</v>
      </c>
      <c r="I859" s="204" t="str">
        <f t="array" ref="I859">IF(ISBLANK(C859),"",IF(C859=MAX(IF(FarmUnit[1. Identifiant interne d’exploitation agricole*]=A859,FarmUnit[3. Superficie de l’unité agricole (ha)*])),"!","-"))</f>
        <v>!</v>
      </c>
      <c r="J859" s="165" t="str">
        <f ca="1">IFERROR(CONCATENATE(VLOOKUP(A859,GM_Table,12,FALSE)," ",(VLOOKUP(A859,GM_Table,13,FALSE))),"")</f>
        <v/>
      </c>
    </row>
    <row r="860" spans="1:10" ht="15" x14ac:dyDescent="0.2">
      <c r="A860" s="155" t="s">
        <v>2936</v>
      </c>
      <c r="B860" s="155" t="s">
        <v>2936</v>
      </c>
      <c r="C860" s="276">
        <v>1.5</v>
      </c>
      <c r="D860" s="201">
        <v>7.6131000000000002</v>
      </c>
      <c r="E860" s="201">
        <v>-7.0255999999999998</v>
      </c>
      <c r="F860" s="164" t="b">
        <f>IF(ISBLANK(FarmUnit[[#This Row],[1. Identifiant interne d’exploitation agricole*]]),"",IF(ISERROR(MATCH(FarmUnit[[#This Row],[1. Identifiant interne d’exploitation agricole*]],GroupMember[1. Identifiant interne d’exploitation agricole*],0)),FALSE,TRUE))</f>
        <v>1</v>
      </c>
      <c r="G860" s="203">
        <f t="shared" si="27"/>
        <v>7.6131000000000002</v>
      </c>
      <c r="H860" s="203">
        <f t="shared" si="28"/>
        <v>-7.0255999999999998</v>
      </c>
      <c r="I860" s="204" t="str">
        <f t="array" ref="I860">IF(ISBLANK(C860),"",IF(C860=MAX(IF(FarmUnit[1. Identifiant interne d’exploitation agricole*]=A860,FarmUnit[3. Superficie de l’unité agricole (ha)*])),"!","-"))</f>
        <v>!</v>
      </c>
      <c r="J860" s="165" t="str">
        <f ca="1">IFERROR(CONCATENATE(VLOOKUP(A860,GM_Table,12,FALSE)," ",(VLOOKUP(A860,GM_Table,13,FALSE))),"")</f>
        <v/>
      </c>
    </row>
    <row r="861" spans="1:10" ht="15" x14ac:dyDescent="0.2">
      <c r="A861" s="155" t="s">
        <v>2939</v>
      </c>
      <c r="B861" s="155" t="s">
        <v>2939</v>
      </c>
      <c r="C861" s="276">
        <v>1.27</v>
      </c>
      <c r="D861" s="201">
        <v>7.5932000000000004</v>
      </c>
      <c r="E861" s="201">
        <v>-7.0491000000000001</v>
      </c>
      <c r="F861" s="164" t="b">
        <f>IF(ISBLANK(FarmUnit[[#This Row],[1. Identifiant interne d’exploitation agricole*]]),"",IF(ISERROR(MATCH(FarmUnit[[#This Row],[1. Identifiant interne d’exploitation agricole*]],GroupMember[1. Identifiant interne d’exploitation agricole*],0)),FALSE,TRUE))</f>
        <v>1</v>
      </c>
      <c r="G861" s="203">
        <f t="shared" si="27"/>
        <v>7.5932000000000004</v>
      </c>
      <c r="H861" s="203">
        <f t="shared" si="28"/>
        <v>-7.0491000000000001</v>
      </c>
      <c r="I861" s="204" t="str">
        <f t="array" ref="I861">IF(ISBLANK(C861),"",IF(C861=MAX(IF(FarmUnit[1. Identifiant interne d’exploitation agricole*]=A861,FarmUnit[3. Superficie de l’unité agricole (ha)*])),"!","-"))</f>
        <v>!</v>
      </c>
      <c r="J861" s="165" t="str">
        <f ca="1">IFERROR(CONCATENATE(VLOOKUP(A861,GM_Table,12,FALSE)," ",(VLOOKUP(A861,GM_Table,13,FALSE))),"")</f>
        <v/>
      </c>
    </row>
    <row r="862" spans="1:10" ht="15" x14ac:dyDescent="0.2">
      <c r="A862" s="155" t="s">
        <v>2942</v>
      </c>
      <c r="B862" s="155" t="s">
        <v>2942</v>
      </c>
      <c r="C862" s="276">
        <v>0.89</v>
      </c>
      <c r="D862" s="201">
        <v>7.5900999999999996</v>
      </c>
      <c r="E862" s="201">
        <v>-7.0534999999999997</v>
      </c>
      <c r="F862" s="164" t="b">
        <f>IF(ISBLANK(FarmUnit[[#This Row],[1. Identifiant interne d’exploitation agricole*]]),"",IF(ISERROR(MATCH(FarmUnit[[#This Row],[1. Identifiant interne d’exploitation agricole*]],GroupMember[1. Identifiant interne d’exploitation agricole*],0)),FALSE,TRUE))</f>
        <v>1</v>
      </c>
      <c r="G862" s="203">
        <f t="shared" si="27"/>
        <v>7.5900999999999996</v>
      </c>
      <c r="H862" s="203">
        <f t="shared" si="28"/>
        <v>-7.0534999999999997</v>
      </c>
      <c r="I862" s="204" t="str">
        <f t="array" ref="I862">IF(ISBLANK(C862),"",IF(C862=MAX(IF(FarmUnit[1. Identifiant interne d’exploitation agricole*]=A862,FarmUnit[3. Superficie de l’unité agricole (ha)*])),"!","-"))</f>
        <v>!</v>
      </c>
      <c r="J862" s="165" t="str">
        <f ca="1">IFERROR(CONCATENATE(VLOOKUP(A862,GM_Table,12,FALSE)," ",(VLOOKUP(A862,GM_Table,13,FALSE))),"")</f>
        <v/>
      </c>
    </row>
    <row r="863" spans="1:10" ht="15" x14ac:dyDescent="0.2">
      <c r="A863" s="155" t="s">
        <v>2946</v>
      </c>
      <c r="B863" s="155" t="s">
        <v>2946</v>
      </c>
      <c r="C863" s="276">
        <v>1.19</v>
      </c>
      <c r="D863" s="201">
        <v>7.6093000000000002</v>
      </c>
      <c r="E863" s="201">
        <v>-7.0206999999999997</v>
      </c>
      <c r="F863" s="164" t="b">
        <f>IF(ISBLANK(FarmUnit[[#This Row],[1. Identifiant interne d’exploitation agricole*]]),"",IF(ISERROR(MATCH(FarmUnit[[#This Row],[1. Identifiant interne d’exploitation agricole*]],GroupMember[1. Identifiant interne d’exploitation agricole*],0)),FALSE,TRUE))</f>
        <v>1</v>
      </c>
      <c r="G863" s="203">
        <f t="shared" si="27"/>
        <v>7.6093000000000002</v>
      </c>
      <c r="H863" s="203">
        <f t="shared" si="28"/>
        <v>-7.0206999999999997</v>
      </c>
      <c r="I863" s="204" t="str">
        <f t="array" ref="I863">IF(ISBLANK(C863),"",IF(C863=MAX(IF(FarmUnit[1. Identifiant interne d’exploitation agricole*]=A863,FarmUnit[3. Superficie de l’unité agricole (ha)*])),"!","-"))</f>
        <v>!</v>
      </c>
      <c r="J863" s="165" t="str">
        <f ca="1">IFERROR(CONCATENATE(VLOOKUP(A863,GM_Table,12,FALSE)," ",(VLOOKUP(A863,GM_Table,13,FALSE))),"")</f>
        <v/>
      </c>
    </row>
    <row r="864" spans="1:10" ht="15" x14ac:dyDescent="0.2">
      <c r="A864" s="155" t="s">
        <v>2948</v>
      </c>
      <c r="B864" s="155" t="s">
        <v>2948</v>
      </c>
      <c r="C864" s="276">
        <v>2.25</v>
      </c>
      <c r="D864" s="201">
        <v>7.6119000000000003</v>
      </c>
      <c r="E864" s="201">
        <v>-7.0228999999999999</v>
      </c>
      <c r="F864" s="164" t="b">
        <f>IF(ISBLANK(FarmUnit[[#This Row],[1. Identifiant interne d’exploitation agricole*]]),"",IF(ISERROR(MATCH(FarmUnit[[#This Row],[1. Identifiant interne d’exploitation agricole*]],GroupMember[1. Identifiant interne d’exploitation agricole*],0)),FALSE,TRUE))</f>
        <v>1</v>
      </c>
      <c r="G864" s="203">
        <f t="shared" si="27"/>
        <v>7.6119000000000003</v>
      </c>
      <c r="H864" s="203">
        <f t="shared" si="28"/>
        <v>-7.0228999999999999</v>
      </c>
      <c r="I864" s="204" t="str">
        <f t="array" ref="I864">IF(ISBLANK(C864),"",IF(C864=MAX(IF(FarmUnit[1. Identifiant interne d’exploitation agricole*]=A864,FarmUnit[3. Superficie de l’unité agricole (ha)*])),"!","-"))</f>
        <v>!</v>
      </c>
      <c r="J864" s="165" t="str">
        <f ca="1">IFERROR(CONCATENATE(VLOOKUP(A864,GM_Table,12,FALSE)," ",(VLOOKUP(A864,GM_Table,13,FALSE))),"")</f>
        <v/>
      </c>
    </row>
    <row r="865" spans="1:10" ht="15" x14ac:dyDescent="0.2">
      <c r="A865" s="155" t="s">
        <v>2951</v>
      </c>
      <c r="B865" s="155" t="s">
        <v>2951</v>
      </c>
      <c r="C865" s="276">
        <v>1.73</v>
      </c>
      <c r="D865" s="201">
        <v>7.6082000000000001</v>
      </c>
      <c r="E865" s="201">
        <v>-7.0693000000000001</v>
      </c>
      <c r="F865" s="164" t="b">
        <f>IF(ISBLANK(FarmUnit[[#This Row],[1. Identifiant interne d’exploitation agricole*]]),"",IF(ISERROR(MATCH(FarmUnit[[#This Row],[1. Identifiant interne d’exploitation agricole*]],GroupMember[1. Identifiant interne d’exploitation agricole*],0)),FALSE,TRUE))</f>
        <v>1</v>
      </c>
      <c r="G865" s="203">
        <f t="shared" si="27"/>
        <v>7.6082000000000001</v>
      </c>
      <c r="H865" s="203">
        <f t="shared" si="28"/>
        <v>-7.0693000000000001</v>
      </c>
      <c r="I865" s="204" t="str">
        <f t="array" ref="I865">IF(ISBLANK(C865),"",IF(C865=MAX(IF(FarmUnit[1. Identifiant interne d’exploitation agricole*]=A865,FarmUnit[3. Superficie de l’unité agricole (ha)*])),"!","-"))</f>
        <v>!</v>
      </c>
      <c r="J865" s="165" t="str">
        <f ca="1">IFERROR(CONCATENATE(VLOOKUP(A865,GM_Table,12,FALSE)," ",(VLOOKUP(A865,GM_Table,13,FALSE))),"")</f>
        <v/>
      </c>
    </row>
    <row r="866" spans="1:10" ht="15" x14ac:dyDescent="0.2">
      <c r="A866" s="155" t="s">
        <v>2954</v>
      </c>
      <c r="B866" s="155" t="s">
        <v>2954</v>
      </c>
      <c r="C866" s="276">
        <v>1.67</v>
      </c>
      <c r="D866" s="201">
        <v>7.5930999999999997</v>
      </c>
      <c r="E866" s="201">
        <v>-7.0381999999999998</v>
      </c>
      <c r="F866" s="164" t="b">
        <f>IF(ISBLANK(FarmUnit[[#This Row],[1. Identifiant interne d’exploitation agricole*]]),"",IF(ISERROR(MATCH(FarmUnit[[#This Row],[1. Identifiant interne d’exploitation agricole*]],GroupMember[1. Identifiant interne d’exploitation agricole*],0)),FALSE,TRUE))</f>
        <v>1</v>
      </c>
      <c r="G866" s="203">
        <f t="shared" si="27"/>
        <v>7.5930999999999997</v>
      </c>
      <c r="H866" s="203">
        <f t="shared" si="28"/>
        <v>-7.0381999999999998</v>
      </c>
      <c r="I866" s="204" t="str">
        <f t="array" ref="I866">IF(ISBLANK(C866),"",IF(C866=MAX(IF(FarmUnit[1. Identifiant interne d’exploitation agricole*]=A866,FarmUnit[3. Superficie de l’unité agricole (ha)*])),"!","-"))</f>
        <v>!</v>
      </c>
      <c r="J866" s="165" t="str">
        <f ca="1">IFERROR(CONCATENATE(VLOOKUP(A866,GM_Table,12,FALSE)," ",(VLOOKUP(A866,GM_Table,13,FALSE))),"")</f>
        <v/>
      </c>
    </row>
    <row r="867" spans="1:10" ht="15" x14ac:dyDescent="0.2">
      <c r="A867" s="155" t="s">
        <v>2957</v>
      </c>
      <c r="B867" s="155" t="s">
        <v>2957</v>
      </c>
      <c r="C867" s="276">
        <v>1.93</v>
      </c>
      <c r="D867" s="201">
        <v>7.6073000000000004</v>
      </c>
      <c r="E867" s="201">
        <v>-7.0339</v>
      </c>
      <c r="F867" s="164" t="b">
        <f>IF(ISBLANK(FarmUnit[[#This Row],[1. Identifiant interne d’exploitation agricole*]]),"",IF(ISERROR(MATCH(FarmUnit[[#This Row],[1. Identifiant interne d’exploitation agricole*]],GroupMember[1. Identifiant interne d’exploitation agricole*],0)),FALSE,TRUE))</f>
        <v>1</v>
      </c>
      <c r="G867" s="203">
        <f t="shared" si="27"/>
        <v>7.6073000000000004</v>
      </c>
      <c r="H867" s="203">
        <f t="shared" si="28"/>
        <v>-7.0339</v>
      </c>
      <c r="I867" s="204" t="str">
        <f t="array" ref="I867">IF(ISBLANK(C867),"",IF(C867=MAX(IF(FarmUnit[1. Identifiant interne d’exploitation agricole*]=A867,FarmUnit[3. Superficie de l’unité agricole (ha)*])),"!","-"))</f>
        <v>!</v>
      </c>
      <c r="J867" s="165" t="str">
        <f ca="1">IFERROR(CONCATENATE(VLOOKUP(A867,GM_Table,12,FALSE)," ",(VLOOKUP(A867,GM_Table,13,FALSE))),"")</f>
        <v/>
      </c>
    </row>
    <row r="868" spans="1:10" ht="15" x14ac:dyDescent="0.2">
      <c r="A868" s="155" t="s">
        <v>2961</v>
      </c>
      <c r="B868" s="155" t="s">
        <v>2961</v>
      </c>
      <c r="C868" s="276">
        <v>1.78</v>
      </c>
      <c r="D868" s="201">
        <v>7.6082999999999998</v>
      </c>
      <c r="E868" s="201">
        <v>-7.0204000000000004</v>
      </c>
      <c r="F868" s="164" t="b">
        <f>IF(ISBLANK(FarmUnit[[#This Row],[1. Identifiant interne d’exploitation agricole*]]),"",IF(ISERROR(MATCH(FarmUnit[[#This Row],[1. Identifiant interne d’exploitation agricole*]],GroupMember[1. Identifiant interne d’exploitation agricole*],0)),FALSE,TRUE))</f>
        <v>1</v>
      </c>
      <c r="G868" s="203">
        <f t="shared" si="27"/>
        <v>7.6082999999999998</v>
      </c>
      <c r="H868" s="203">
        <f t="shared" si="28"/>
        <v>-7.0204000000000004</v>
      </c>
      <c r="I868" s="204" t="str">
        <f t="array" ref="I868">IF(ISBLANK(C868),"",IF(C868=MAX(IF(FarmUnit[1. Identifiant interne d’exploitation agricole*]=A868,FarmUnit[3. Superficie de l’unité agricole (ha)*])),"!","-"))</f>
        <v>!</v>
      </c>
      <c r="J868" s="165" t="str">
        <f ca="1">IFERROR(CONCATENATE(VLOOKUP(A868,GM_Table,12,FALSE)," ",(VLOOKUP(A868,GM_Table,13,FALSE))),"")</f>
        <v/>
      </c>
    </row>
    <row r="869" spans="1:10" ht="15" x14ac:dyDescent="0.2">
      <c r="A869" s="155" t="s">
        <v>2964</v>
      </c>
      <c r="B869" s="155" t="s">
        <v>2964</v>
      </c>
      <c r="C869" s="276">
        <v>1.66</v>
      </c>
      <c r="D869" s="201">
        <v>7.6043000000000003</v>
      </c>
      <c r="E869" s="201">
        <v>-7.0564</v>
      </c>
      <c r="F869" s="164" t="b">
        <f>IF(ISBLANK(FarmUnit[[#This Row],[1. Identifiant interne d’exploitation agricole*]]),"",IF(ISERROR(MATCH(FarmUnit[[#This Row],[1. Identifiant interne d’exploitation agricole*]],GroupMember[1. Identifiant interne d’exploitation agricole*],0)),FALSE,TRUE))</f>
        <v>1</v>
      </c>
      <c r="G869" s="203">
        <f t="shared" si="27"/>
        <v>7.6043000000000003</v>
      </c>
      <c r="H869" s="203">
        <f t="shared" si="28"/>
        <v>-7.0564</v>
      </c>
      <c r="I869" s="204" t="str">
        <f t="array" ref="I869">IF(ISBLANK(C869),"",IF(C869=MAX(IF(FarmUnit[1. Identifiant interne d’exploitation agricole*]=A869,FarmUnit[3. Superficie de l’unité agricole (ha)*])),"!","-"))</f>
        <v>!</v>
      </c>
      <c r="J869" s="165" t="str">
        <f ca="1">IFERROR(CONCATENATE(VLOOKUP(A869,GM_Table,12,FALSE)," ",(VLOOKUP(A869,GM_Table,13,FALSE))),"")</f>
        <v/>
      </c>
    </row>
    <row r="870" spans="1:10" ht="15" x14ac:dyDescent="0.2">
      <c r="A870" s="155" t="s">
        <v>2966</v>
      </c>
      <c r="B870" s="155" t="s">
        <v>2966</v>
      </c>
      <c r="C870" s="276">
        <v>1.55</v>
      </c>
      <c r="D870" s="201">
        <v>7.5914999999999999</v>
      </c>
      <c r="E870" s="201">
        <v>-7.0404</v>
      </c>
      <c r="F870" s="164" t="b">
        <f>IF(ISBLANK(FarmUnit[[#This Row],[1. Identifiant interne d’exploitation agricole*]]),"",IF(ISERROR(MATCH(FarmUnit[[#This Row],[1. Identifiant interne d’exploitation agricole*]],GroupMember[1. Identifiant interne d’exploitation agricole*],0)),FALSE,TRUE))</f>
        <v>1</v>
      </c>
      <c r="G870" s="203">
        <f t="shared" si="27"/>
        <v>7.5914999999999999</v>
      </c>
      <c r="H870" s="203">
        <f t="shared" si="28"/>
        <v>-7.0404</v>
      </c>
      <c r="I870" s="204" t="str">
        <f t="array" ref="I870">IF(ISBLANK(C870),"",IF(C870=MAX(IF(FarmUnit[1. Identifiant interne d’exploitation agricole*]=A870,FarmUnit[3. Superficie de l’unité agricole (ha)*])),"!","-"))</f>
        <v>!</v>
      </c>
      <c r="J870" s="165" t="str">
        <f ca="1">IFERROR(CONCATENATE(VLOOKUP(A870,GM_Table,12,FALSE)," ",(VLOOKUP(A870,GM_Table,13,FALSE))),"")</f>
        <v/>
      </c>
    </row>
    <row r="871" spans="1:10" ht="15" x14ac:dyDescent="0.2">
      <c r="A871" s="155" t="s">
        <v>2970</v>
      </c>
      <c r="B871" s="155" t="s">
        <v>2970</v>
      </c>
      <c r="C871" s="276">
        <v>1.54</v>
      </c>
      <c r="D871" s="201">
        <v>7.6092000000000004</v>
      </c>
      <c r="E871" s="201">
        <v>-7.0277000000000003</v>
      </c>
      <c r="F871" s="164" t="b">
        <f>IF(ISBLANK(FarmUnit[[#This Row],[1. Identifiant interne d’exploitation agricole*]]),"",IF(ISERROR(MATCH(FarmUnit[[#This Row],[1. Identifiant interne d’exploitation agricole*]],GroupMember[1. Identifiant interne d’exploitation agricole*],0)),FALSE,TRUE))</f>
        <v>1</v>
      </c>
      <c r="G871" s="203">
        <f t="shared" si="27"/>
        <v>7.6092000000000004</v>
      </c>
      <c r="H871" s="203">
        <f t="shared" si="28"/>
        <v>-7.0277000000000003</v>
      </c>
      <c r="I871" s="204" t="str">
        <f t="array" ref="I871">IF(ISBLANK(C871),"",IF(C871=MAX(IF(FarmUnit[1. Identifiant interne d’exploitation agricole*]=A871,FarmUnit[3. Superficie de l’unité agricole (ha)*])),"!","-"))</f>
        <v>!</v>
      </c>
      <c r="J871" s="165" t="str">
        <f ca="1">IFERROR(CONCATENATE(VLOOKUP(A871,GM_Table,12,FALSE)," ",(VLOOKUP(A871,GM_Table,13,FALSE))),"")</f>
        <v/>
      </c>
    </row>
    <row r="872" spans="1:10" ht="15" x14ac:dyDescent="0.2">
      <c r="A872" s="155" t="s">
        <v>2972</v>
      </c>
      <c r="B872" s="155" t="s">
        <v>2972</v>
      </c>
      <c r="C872" s="276">
        <v>1.9</v>
      </c>
      <c r="D872" s="201">
        <v>7.6055999999999999</v>
      </c>
      <c r="E872" s="201">
        <v>-7.0675999999999997</v>
      </c>
      <c r="F872" s="164" t="b">
        <f>IF(ISBLANK(FarmUnit[[#This Row],[1. Identifiant interne d’exploitation agricole*]]),"",IF(ISERROR(MATCH(FarmUnit[[#This Row],[1. Identifiant interne d’exploitation agricole*]],GroupMember[1. Identifiant interne d’exploitation agricole*],0)),FALSE,TRUE))</f>
        <v>1</v>
      </c>
      <c r="G872" s="203">
        <f t="shared" si="27"/>
        <v>7.6055999999999999</v>
      </c>
      <c r="H872" s="203">
        <f t="shared" si="28"/>
        <v>-7.0675999999999997</v>
      </c>
      <c r="I872" s="204" t="str">
        <f t="array" ref="I872">IF(ISBLANK(C872),"",IF(C872=MAX(IF(FarmUnit[1. Identifiant interne d’exploitation agricole*]=A872,FarmUnit[3. Superficie de l’unité agricole (ha)*])),"!","-"))</f>
        <v>!</v>
      </c>
      <c r="J872" s="165" t="str">
        <f ca="1">IFERROR(CONCATENATE(VLOOKUP(A872,GM_Table,12,FALSE)," ",(VLOOKUP(A872,GM_Table,13,FALSE))),"")</f>
        <v/>
      </c>
    </row>
    <row r="873" spans="1:10" ht="15" x14ac:dyDescent="0.2">
      <c r="A873" s="155" t="s">
        <v>2975</v>
      </c>
      <c r="B873" s="155" t="s">
        <v>2975</v>
      </c>
      <c r="C873" s="276">
        <v>1.95</v>
      </c>
      <c r="D873" s="201">
        <v>7.6123000000000003</v>
      </c>
      <c r="E873" s="201">
        <v>-7.0250000000000004</v>
      </c>
      <c r="F873" s="164" t="b">
        <f>IF(ISBLANK(FarmUnit[[#This Row],[1. Identifiant interne d’exploitation agricole*]]),"",IF(ISERROR(MATCH(FarmUnit[[#This Row],[1. Identifiant interne d’exploitation agricole*]],GroupMember[1. Identifiant interne d’exploitation agricole*],0)),FALSE,TRUE))</f>
        <v>1</v>
      </c>
      <c r="G873" s="203">
        <f t="shared" si="27"/>
        <v>7.6123000000000003</v>
      </c>
      <c r="H873" s="203">
        <f t="shared" si="28"/>
        <v>-7.0250000000000004</v>
      </c>
      <c r="I873" s="204" t="str">
        <f t="array" ref="I873">IF(ISBLANK(C873),"",IF(C873=MAX(IF(FarmUnit[1. Identifiant interne d’exploitation agricole*]=A873,FarmUnit[3. Superficie de l’unité agricole (ha)*])),"!","-"))</f>
        <v>!</v>
      </c>
      <c r="J873" s="165" t="str">
        <f ca="1">IFERROR(CONCATENATE(VLOOKUP(A873,GM_Table,12,FALSE)," ",(VLOOKUP(A873,GM_Table,13,FALSE))),"")</f>
        <v/>
      </c>
    </row>
    <row r="874" spans="1:10" ht="15" x14ac:dyDescent="0.2">
      <c r="A874" s="155" t="s">
        <v>2978</v>
      </c>
      <c r="B874" s="155" t="s">
        <v>2978</v>
      </c>
      <c r="C874" s="276">
        <v>1.1299999999999999</v>
      </c>
      <c r="D874" s="201">
        <v>7.6081000000000003</v>
      </c>
      <c r="E874" s="201">
        <v>-7.0274999999999999</v>
      </c>
      <c r="F874" s="164" t="b">
        <f>IF(ISBLANK(FarmUnit[[#This Row],[1. Identifiant interne d’exploitation agricole*]]),"",IF(ISERROR(MATCH(FarmUnit[[#This Row],[1. Identifiant interne d’exploitation agricole*]],GroupMember[1. Identifiant interne d’exploitation agricole*],0)),FALSE,TRUE))</f>
        <v>1</v>
      </c>
      <c r="G874" s="203">
        <f t="shared" si="27"/>
        <v>7.6081000000000003</v>
      </c>
      <c r="H874" s="203">
        <f t="shared" si="28"/>
        <v>-7.0274999999999999</v>
      </c>
      <c r="I874" s="204" t="str">
        <f t="array" ref="I874">IF(ISBLANK(C874),"",IF(C874=MAX(IF(FarmUnit[1. Identifiant interne d’exploitation agricole*]=A874,FarmUnit[3. Superficie de l’unité agricole (ha)*])),"!","-"))</f>
        <v>!</v>
      </c>
      <c r="J874" s="165" t="str">
        <f ca="1">IFERROR(CONCATENATE(VLOOKUP(A874,GM_Table,12,FALSE)," ",(VLOOKUP(A874,GM_Table,13,FALSE))),"")</f>
        <v/>
      </c>
    </row>
    <row r="875" spans="1:10" ht="15" x14ac:dyDescent="0.2">
      <c r="A875" s="155" t="s">
        <v>2981</v>
      </c>
      <c r="B875" s="155" t="s">
        <v>2981</v>
      </c>
      <c r="C875" s="276">
        <v>2.0099999999999998</v>
      </c>
      <c r="D875" s="201">
        <v>7.6069000000000004</v>
      </c>
      <c r="E875" s="201">
        <v>-7.0223000000000004</v>
      </c>
      <c r="F875" s="164" t="b">
        <f>IF(ISBLANK(FarmUnit[[#This Row],[1. Identifiant interne d’exploitation agricole*]]),"",IF(ISERROR(MATCH(FarmUnit[[#This Row],[1. Identifiant interne d’exploitation agricole*]],GroupMember[1. Identifiant interne d’exploitation agricole*],0)),FALSE,TRUE))</f>
        <v>1</v>
      </c>
      <c r="G875" s="203">
        <f t="shared" si="27"/>
        <v>7.6069000000000004</v>
      </c>
      <c r="H875" s="203">
        <f t="shared" si="28"/>
        <v>-7.0223000000000004</v>
      </c>
      <c r="I875" s="204" t="str">
        <f t="array" ref="I875">IF(ISBLANK(C875),"",IF(C875=MAX(IF(FarmUnit[1. Identifiant interne d’exploitation agricole*]=A875,FarmUnit[3. Superficie de l’unité agricole (ha)*])),"!","-"))</f>
        <v>!</v>
      </c>
      <c r="J875" s="165" t="str">
        <f ca="1">IFERROR(CONCATENATE(VLOOKUP(A875,GM_Table,12,FALSE)," ",(VLOOKUP(A875,GM_Table,13,FALSE))),"")</f>
        <v/>
      </c>
    </row>
    <row r="876" spans="1:10" ht="15" x14ac:dyDescent="0.2">
      <c r="A876" s="161" t="s">
        <v>2983</v>
      </c>
      <c r="B876" s="161" t="s">
        <v>2983</v>
      </c>
      <c r="C876" s="276">
        <v>1.17</v>
      </c>
      <c r="D876" s="202">
        <v>7.6078000000000001</v>
      </c>
      <c r="E876" s="202">
        <v>-7.0571000000000002</v>
      </c>
      <c r="F876" s="164" t="b">
        <f>IF(ISBLANK(FarmUnit[[#This Row],[1. Identifiant interne d’exploitation agricole*]]),"",IF(ISERROR(MATCH(FarmUnit[[#This Row],[1. Identifiant interne d’exploitation agricole*]],GroupMember[1. Identifiant interne d’exploitation agricole*],0)),FALSE,TRUE))</f>
        <v>1</v>
      </c>
      <c r="G876" s="203">
        <f t="shared" si="27"/>
        <v>7.6078000000000001</v>
      </c>
      <c r="H876" s="203">
        <f t="shared" si="28"/>
        <v>-7.0571000000000002</v>
      </c>
      <c r="I876" s="204" t="str">
        <f t="array" ref="I876">IF(ISBLANK(C876),"",IF(C876=MAX(IF(FarmUnit[1. Identifiant interne d’exploitation agricole*]=A876,FarmUnit[3. Superficie de l’unité agricole (ha)*])),"!","-"))</f>
        <v>!</v>
      </c>
      <c r="J876" s="165" t="str">
        <f ca="1">IFERROR(CONCATENATE(VLOOKUP(A876,GM_Table,12,FALSE)," ",(VLOOKUP(A876,GM_Table,13,FALSE))),"")</f>
        <v/>
      </c>
    </row>
  </sheetData>
  <protectedRanges>
    <protectedRange sqref="G1:J1 G3:J876" name="DataValFU"/>
    <protectedRange sqref="G2:J2" name="DataValFU_1"/>
  </protectedRanges>
  <mergeCells count="2">
    <mergeCell ref="A1:E1"/>
    <mergeCell ref="G1:J1"/>
  </mergeCells>
  <phoneticPr fontId="18" type="noConversion"/>
  <conditionalFormatting sqref="I3:I876">
    <cfRule type="cellIs" dxfId="42" priority="29" operator="equal">
      <formula>"!"</formula>
    </cfRule>
  </conditionalFormatting>
  <conditionalFormatting sqref="H3:H876">
    <cfRule type="cellIs" dxfId="41" priority="16" operator="lessThan">
      <formula>-180</formula>
    </cfRule>
    <cfRule type="cellIs" dxfId="40" priority="26" operator="greaterThan">
      <formula>180</formula>
    </cfRule>
    <cfRule type="cellIs" dxfId="39" priority="27" operator="between">
      <formula>-180</formula>
      <formula>180</formula>
    </cfRule>
    <cfRule type="cellIs" dxfId="38" priority="28" operator="equal">
      <formula>0</formula>
    </cfRule>
  </conditionalFormatting>
  <conditionalFormatting sqref="G3:G876">
    <cfRule type="cellIs" dxfId="37" priority="2" operator="between">
      <formula>-30</formula>
      <formula>30</formula>
    </cfRule>
    <cfRule type="cellIs" dxfId="36" priority="13" operator="lessThan">
      <formula>-90</formula>
    </cfRule>
    <cfRule type="cellIs" dxfId="35" priority="15" operator="greaterThan">
      <formula>90</formula>
    </cfRule>
    <cfRule type="cellIs" dxfId="34" priority="30" operator="lessThan">
      <formula>-30</formula>
    </cfRule>
    <cfRule type="cellIs" dxfId="33" priority="65" operator="greaterThan">
      <formula>30</formula>
    </cfRule>
  </conditionalFormatting>
  <conditionalFormatting sqref="F3:F876">
    <cfRule type="containsText" dxfId="32" priority="1" operator="containsText" text="FALSE">
      <formula>NOT(ISERROR(SEARCH("FALSE",F3)))</formula>
    </cfRule>
  </conditionalFormatting>
  <dataValidations count="9">
    <dataValidation errorStyle="information" allowBlank="1" showInputMessage="1" showErrorMessage="1" sqref="G3:I876" xr:uid="{00000000-0002-0000-0300-00000000000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E2" xr:uid="{00000000-0002-0000-0300-000001000000}"/>
    <dataValidation allowBlank="1" showInputMessage="1" showErrorMessage="1" promptTitle="-90 to 90" prompt="If the cell is red, it is incorrect, please correct the data._x000a__x000a_Check that you are using the correct decimal ( , or . )_x000a_If the cell shows too many decimal &quot;0&quot;, please make sure to have more precise data._x000a_" sqref="G2" xr:uid="{00000000-0002-0000-0300-000002000000}"/>
    <dataValidation allowBlank="1" showInputMessage="1" showErrorMessage="1" promptTitle="-180 to 180" prompt="If the cell is red, please correct the data._x000a_Please make sure you are using the right decimal  ( , or . )_x000a_If you see too many decimal &quot;0&quot;, please input more precise data." sqref="H2" xr:uid="{00000000-0002-0000-0300-000003000000}"/>
    <dataValidation allowBlank="1" showInputMessage="1" showErrorMessage="1" promptTitle="! = largest farm unit" prompt="If a farm has multiple farm units, the geolocation shall be provided for the largest farm unit with the certified crop. (Farm requirement 1.2.12)_x000a__x000a_! indicates the largest farm unit for the same group member ID. It may not contain certified crop._x000a_? other" sqref="I2" xr:uid="{00000000-0002-0000-0300-000004000000}"/>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2" xr:uid="{00000000-0002-0000-0300-000005000000}"/>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C2" xr:uid="{00000000-0002-0000-0300-000006000000}"/>
    <dataValidation allowBlank="1" showInputMessage="1" showErrorMessage="1" promptTitle="Mandatory value" prompt="Please indicate here the farm unit ID that you use in your internal management system, e.g. when collecting geolocation data." sqref="B2" xr:uid="{00000000-0002-0000-0300-000007000000}"/>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D2" xr:uid="{00000000-0002-0000-0300-000008000000}"/>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F104"/>
  <sheetViews>
    <sheetView showGridLines="0" topLeftCell="A49" zoomScale="80" zoomScaleNormal="80" workbookViewId="0">
      <selection activeCell="H82" sqref="H82"/>
    </sheetView>
  </sheetViews>
  <sheetFormatPr defaultColWidth="8.7421875" defaultRowHeight="15" x14ac:dyDescent="0.2"/>
  <cols>
    <col min="1" max="1" width="43.44921875" style="22" customWidth="1"/>
    <col min="2" max="2" width="45.73828125" style="22" customWidth="1"/>
    <col min="3" max="3" width="25.01953125" style="49" customWidth="1"/>
    <col min="4" max="4" width="41.296875" style="22" customWidth="1"/>
    <col min="5" max="5" width="41.296875" style="44" customWidth="1"/>
    <col min="6" max="6" width="20.04296875" style="22" customWidth="1"/>
    <col min="7" max="7" width="16.94921875" style="22" customWidth="1"/>
    <col min="8" max="18" width="50.71484375" style="22" bestFit="1" customWidth="1"/>
    <col min="19" max="19" width="36.3203125" style="22" bestFit="1" customWidth="1"/>
    <col min="20" max="20" width="55.2890625" style="22" bestFit="1" customWidth="1"/>
    <col min="21" max="28" width="69.546875" style="22" bestFit="1" customWidth="1"/>
    <col min="29" max="29" width="32.015625" style="22" bestFit="1" customWidth="1"/>
    <col min="30" max="30" width="74.25390625" style="22" bestFit="1" customWidth="1"/>
    <col min="31" max="16384" width="8.7421875" style="22"/>
  </cols>
  <sheetData>
    <row r="1" spans="1:6" s="10" customFormat="1" x14ac:dyDescent="0.2">
      <c r="C1" s="45"/>
      <c r="E1" s="40"/>
    </row>
    <row r="2" spans="1:6" s="82" customFormat="1" ht="21.75" thickBot="1" x14ac:dyDescent="0.35">
      <c r="A2" s="81" t="s">
        <v>5</v>
      </c>
      <c r="C2" s="83"/>
      <c r="E2" s="84"/>
    </row>
    <row r="3" spans="1:6" s="82" customFormat="1" ht="21.75" thickTop="1" x14ac:dyDescent="0.3">
      <c r="A3" s="82" t="s">
        <v>6</v>
      </c>
      <c r="C3" s="83"/>
      <c r="E3" s="84"/>
    </row>
    <row r="4" spans="1:6" s="82" customFormat="1" ht="46.15" customHeight="1" x14ac:dyDescent="0.3">
      <c r="A4" s="318" t="s">
        <v>7</v>
      </c>
      <c r="B4" s="318"/>
      <c r="C4" s="318"/>
      <c r="D4" s="318"/>
      <c r="E4" s="318"/>
    </row>
    <row r="5" spans="1:6" s="10" customFormat="1" x14ac:dyDescent="0.2">
      <c r="C5" s="45"/>
      <c r="E5" s="40"/>
    </row>
    <row r="6" spans="1:6" s="10" customFormat="1" ht="18.75" x14ac:dyDescent="0.25">
      <c r="A6" s="14" t="s">
        <v>8</v>
      </c>
      <c r="C6" s="45"/>
      <c r="E6" s="40"/>
    </row>
    <row r="7" spans="1:6" s="10" customFormat="1" x14ac:dyDescent="0.2">
      <c r="A7" s="16" t="s">
        <v>190</v>
      </c>
      <c r="B7" s="16" t="s">
        <v>191</v>
      </c>
      <c r="C7" s="46" t="s">
        <v>192</v>
      </c>
      <c r="D7" s="16" t="s">
        <v>193</v>
      </c>
      <c r="E7" s="41" t="s">
        <v>194</v>
      </c>
      <c r="F7" s="16" t="s">
        <v>195</v>
      </c>
    </row>
    <row r="8" spans="1:6" s="75" customFormat="1" ht="45" x14ac:dyDescent="0.2">
      <c r="A8" s="85" t="s">
        <v>196</v>
      </c>
      <c r="B8" s="86" t="s">
        <v>197</v>
      </c>
      <c r="C8" s="87">
        <f t="array" ref="C8">SUMPRODUCT((GroupMember[1. Identifiant interne d’exploitation agricole*]&lt;&gt;"")/COUNTIF(GroupMember[1. Identifiant interne d’exploitation agricole*],GroupMember[1. Identifiant interne d’exploitation agricole*]&amp;""))</f>
        <v>874</v>
      </c>
      <c r="D8" s="88" t="s">
        <v>232</v>
      </c>
      <c r="E8" s="89"/>
      <c r="F8" s="90"/>
    </row>
    <row r="9" spans="1:6" s="75" customFormat="1" ht="30" x14ac:dyDescent="0.2">
      <c r="A9" s="85"/>
      <c r="B9" s="86" t="s">
        <v>198</v>
      </c>
      <c r="C9" s="91" t="b">
        <f t="array" ref="C9">IF(SUMPRODUCT((GroupMember[1. Identifiant interne d’exploitation agricole*]&lt;&gt;"")/COUNTIF(GroupMember[1. Identifiant interne d’exploitation agricole*],GroupMember[1. Identifiant interne d’exploitation agricole*]&amp;""))=COUNTA(GroupMember[1. Identifiant interne d’exploitation agricole*]),TRUE,FALSE)</f>
        <v>1</v>
      </c>
      <c r="D9" s="88" t="s">
        <v>233</v>
      </c>
      <c r="E9" s="92" t="str">
        <f t="array" ref="E9">IF(ISNA(MATCH(TRUE,(COUNTIF(GroupMember[1. Identifiant interne d’exploitation agricole*],GroupMember[1. Identifiant interne d’exploitation agricole*]))&gt;1,0)),Translations!$B$9, "A"&amp;MATCH(TRUE,(COUNTIF(GroupMember[1. Identifiant interne d’exploitation agricole*],GroupMember[1. Identifiant interne d’exploitation agricole*]))&gt;1,0)+2)</f>
        <v>Il n’y a aucun doublon.</v>
      </c>
      <c r="F9" s="93" t="str">
        <f t="array" aca="1" ref="F9" ca="1">IF(E9=Translations!$B$9,HYPERLINK("#"&amp;CELL("address"),Translations!B8),HYPERLINK("#'1. Group member'!"&amp;E9,Translations!$B$10))</f>
        <v>Non applicable.</v>
      </c>
    </row>
    <row r="10" spans="1:6" s="75" customFormat="1" ht="117.75" x14ac:dyDescent="0.2">
      <c r="A10" s="85" t="s">
        <v>101</v>
      </c>
      <c r="B10" s="88" t="s">
        <v>199</v>
      </c>
      <c r="C10" s="92" t="b">
        <f t="array" ref="C10">AND(ISBLANK(GroupMember[1. Identifiant interne d’exploitation agricole*])=ISBLANK(GroupMember[2. Identifiant national d’exploitation agricole**]))</f>
        <v>1</v>
      </c>
      <c r="D10" s="88" t="s">
        <v>234</v>
      </c>
      <c r="E10" s="92" t="str">
        <f t="array" ref="E10">IF(ISNA(MATCH(FALSE,(ISBLANK(GroupMember[1. Identifiant interne d’exploitation agricole*])=ISBLANK(GroupMember[2. Identifiant national d’exploitation agricole**])),0)),Translations!$B$12, "B"&amp;MATCH(FALSE,(ISBLANK(GroupMember[1. Identifiant interne d’exploitation agricole*])=ISBLANK(GroupMember[2. Identifiant national d’exploitation agricole**])),0)+2)</f>
        <v>Il n’y a aucune cellule vide.</v>
      </c>
      <c r="F10" s="93" t="str">
        <f t="array" aca="1" ref="F10" ca="1">IF(E10=Translations!$B$12,HYPERLINK("#"&amp;CELL("address"),Translations!$B$8),HYPERLINK("#'1. Group member'!"&amp;E10,Translations!$B$11))</f>
        <v>Non applicable.</v>
      </c>
    </row>
    <row r="11" spans="1:6" s="75" customFormat="1" ht="59.25" x14ac:dyDescent="0.2">
      <c r="A11" s="85" t="s">
        <v>102</v>
      </c>
      <c r="B11" s="88" t="s">
        <v>200</v>
      </c>
      <c r="C11" s="92" t="b">
        <f t="array" ref="C11">AND(ISBLANK(GroupMember[1. Identifiant interne d’exploitation agricole*])=ISBLANK(GroupMember[3. Identifiant interne d’exploitation agricole*]))</f>
        <v>1</v>
      </c>
      <c r="D11" s="88" t="s">
        <v>234</v>
      </c>
      <c r="E11" s="92" t="str">
        <f t="array" ref="E11">IF(ISNA(MATCH(FALSE,(ISBLANK(GroupMember[1. Identifiant interne d’exploitation agricole*])=ISBLANK(GroupMember[3. Identifiant interne d’exploitation agricole*])),0)),Translations!$B$12, "C"&amp;MATCH(FALSE,(ISBLANK(GroupMember[1. Identifiant interne d’exploitation agricole*])=ISBLANK(GroupMember[3. Identifiant interne d’exploitation agricole*])),0)+2)</f>
        <v>Il n’y a aucune cellule vide.</v>
      </c>
      <c r="F11" s="93" t="str">
        <f t="array" aca="1" ref="F11" ca="1">IF(E11=Translations!$B$12,HYPERLINK("#"&amp;CELL("address"),Translations!$B$8),HYPERLINK("#'1. Group member'!"&amp;E11,Translations!$B$11))</f>
        <v>Non applicable.</v>
      </c>
    </row>
    <row r="12" spans="1:6" s="75" customFormat="1" ht="30" x14ac:dyDescent="0.2">
      <c r="A12" s="85"/>
      <c r="B12" s="88" t="s">
        <v>201</v>
      </c>
      <c r="C12" s="91" t="b">
        <f t="array" ref="C12">IF(SUMPRODUCT((GroupMember[3. Identifiant interne d’exploitation agricole*]&lt;&gt;"")/COUNTIF(GroupMember[3. Identifiant interne d’exploitation agricole*],GroupMember[3. Identifiant interne d’exploitation agricole*]&amp;""))=COUNTA(GroupMember[3. Identifiant interne d’exploitation agricole*]),TRUE,FALSE)</f>
        <v>1</v>
      </c>
      <c r="D12" s="88" t="s">
        <v>233</v>
      </c>
      <c r="E12" s="92" t="str">
        <f t="array" ref="E12">IF(ISNA(MATCH(TRUE,(COUNTIF(GroupMember[3. Identifiant interne d’exploitation agricole*],GroupMember[3. Identifiant interne d’exploitation agricole*]))&gt;1,0)),Translations!$B$9, "A"&amp;MATCH(TRUE,(COUNTIF(GroupMember[3. Identifiant interne d’exploitation agricole*],GroupMember[3. Identifiant interne d’exploitation agricole*]))&gt;1,0)+2)</f>
        <v>Il n’y a aucun doublon.</v>
      </c>
      <c r="F12" s="93" t="str">
        <f t="array" aca="1" ref="F12" ca="1">IF(E12=Translations!$B$9,HYPERLINK("#"&amp;CELL("address"),Translations!$B$8),HYPERLINK("#'1. Group member'!"&amp;E12,Translations!$B$10))</f>
        <v>Non applicable.</v>
      </c>
    </row>
    <row r="13" spans="1:6" s="75" customFormat="1" ht="59.25" x14ac:dyDescent="0.2">
      <c r="A13" s="85" t="s">
        <v>4</v>
      </c>
      <c r="B13" s="88" t="s">
        <v>202</v>
      </c>
      <c r="C13" s="92" t="b">
        <f t="array" ref="C13">AND(ISBLANK(GroupMember[1. Identifiant interne d’exploitation agricole*])=ISBLANK(GroupMember[4. Village*]))</f>
        <v>1</v>
      </c>
      <c r="D13" s="88" t="s">
        <v>234</v>
      </c>
      <c r="E13" s="92" t="str">
        <f t="array" ref="E13">IF(ISNA(MATCH(FALSE,(ISBLANK(GroupMember[1. Identifiant interne d’exploitation agricole*])=ISBLANK(GroupMember[4. Village*])),0)),Translations!$B$12, "D"&amp;MATCH(FALSE,(ISBLANK(GroupMember[1. Identifiant interne d’exploitation agricole*])=ISBLANK(GroupMember[4. Village*])),0)+2)</f>
        <v>Il n’y a aucune cellule vide.</v>
      </c>
      <c r="F13" s="93" t="str">
        <f t="array" aca="1" ref="F13" ca="1">IF(E13=Translations!$B$12,HYPERLINK("#"&amp;CELL("address"),Translations!$B$8),HYPERLINK("#'1. Group member'!"&amp;E13,Translations!$B$11))</f>
        <v>Non applicable.</v>
      </c>
    </row>
    <row r="14" spans="1:6" s="75" customFormat="1" ht="15.75" x14ac:dyDescent="0.2">
      <c r="A14" s="85" t="s">
        <v>103</v>
      </c>
      <c r="B14" s="88" t="s">
        <v>203</v>
      </c>
      <c r="C14" s="89"/>
      <c r="D14" s="94"/>
      <c r="E14" s="95"/>
      <c r="F14" s="90"/>
    </row>
    <row r="15" spans="1:6" s="75" customFormat="1" ht="59.25" x14ac:dyDescent="0.2">
      <c r="A15" s="85" t="s">
        <v>104</v>
      </c>
      <c r="B15" s="88" t="s">
        <v>204</v>
      </c>
      <c r="C15" s="92" t="b">
        <f t="array" ref="C15">AND(ISBLANK(GroupMember[1. Identifiant interne d’exploitation agricole*])=ISBLANK(GroupMember[6. District/État/Province*]))</f>
        <v>1</v>
      </c>
      <c r="D15" s="88" t="s">
        <v>234</v>
      </c>
      <c r="E15" s="92" t="str">
        <f t="array" ref="E15">IF(ISNA(MATCH(FALSE,(ISBLANK(GroupMember[1. Identifiant interne d’exploitation agricole*])=ISBLANK(GroupMember[6. District/État/Province*])),0)),Translations!$B$12, "F"&amp;MATCH(FALSE,(ISBLANK(GroupMember[1. Identifiant interne d’exploitation agricole*])=ISBLANK(GroupMember[6. District/État/Province*])),0)+2)</f>
        <v>Il n’y a aucune cellule vide.</v>
      </c>
      <c r="F15" s="93" t="str">
        <f t="array" aca="1" ref="F15" ca="1">IF(E15=Translations!$B$12,HYPERLINK("#"&amp;CELL("address"),Translations!$B$8),HYPERLINK("#'1. Group member'!"&amp;E15,Translations!$B$11))</f>
        <v>Non applicable.</v>
      </c>
    </row>
    <row r="16" spans="1:6" s="75" customFormat="1" ht="15.75" x14ac:dyDescent="0.2">
      <c r="A16" s="85" t="s">
        <v>105</v>
      </c>
      <c r="B16" s="88" t="s">
        <v>203</v>
      </c>
      <c r="C16" s="96"/>
      <c r="D16" s="94"/>
      <c r="E16" s="95"/>
      <c r="F16" s="90"/>
    </row>
    <row r="17" spans="1:6" s="75" customFormat="1" ht="59.25" x14ac:dyDescent="0.2">
      <c r="A17" s="85" t="s">
        <v>106</v>
      </c>
      <c r="B17" s="88" t="s">
        <v>205</v>
      </c>
      <c r="C17" s="92" t="b">
        <f t="array" ref="C17">AND(ISBLANK(GroupMember[1. Identifiant interne d’exploitation agricole*])=ISBLANK(GroupMember[8. Superficie totale de l’exploitation agricole (ha)*]))</f>
        <v>1</v>
      </c>
      <c r="D17" s="88" t="s">
        <v>234</v>
      </c>
      <c r="E17" s="92" t="str">
        <f t="array" ref="E17">IF(ISNA(MATCH(FALSE,(ISBLANK(GroupMember[1. Identifiant interne d’exploitation agricole*])=ISBLANK(GroupMember[8. Superficie totale de l’exploitation agricole (ha)*])),0)),Translations!$B$12, "H"&amp;MATCH(FALSE,(ISBLANK(GroupMember[1. Identifiant interne d’exploitation agricole*])=ISBLANK(GroupMember[8. Superficie totale de l’exploitation agricole (ha)*])),0)+2)</f>
        <v>Il n’y a aucune cellule vide.</v>
      </c>
      <c r="F17" s="93" t="str">
        <f t="array" aca="1" ref="F17" ca="1">IF(E17=Translations!$B$12,HYPERLINK("#"&amp;CELL("address"),Translations!$B$8),HYPERLINK("#'1. Group member'!"&amp;E17,Translations!$B$11))</f>
        <v>Non applicable.</v>
      </c>
    </row>
    <row r="18" spans="1:6" s="75" customFormat="1" ht="30" x14ac:dyDescent="0.2">
      <c r="A18" s="85"/>
      <c r="B18" s="88" t="s">
        <v>206</v>
      </c>
      <c r="C18" s="92" t="b">
        <f t="array" ref="C18">AND(ISNUMBER(GroupMember[8. Superficie totale de l’exploitation agricole (ha)*])+ISBLANK(GroupMember[8. Superficie totale de l’exploitation agricole (ha)*]))</f>
        <v>1</v>
      </c>
      <c r="D18" s="88" t="s">
        <v>235</v>
      </c>
      <c r="E18" s="92" t="str">
        <f t="array" ref="E18">IF(AND(ISNUMBER(GroupMember[8. Superficie totale de l’exploitation agricole (ha)*])+ISBLANK(GroupMember[8. Superficie totale de l’exploitation agricole (ha)*])),Translations!$B$13, "H"&amp;MATCH(0,(ISNUMBER(GroupMember[8. Superficie totale de l’exploitation agricole (ha)*])+ISBLANK(GroupMember[8. Superficie totale de l’exploitation agricole (ha)*])),0)+2)</f>
        <v>Toutes les cellules sont des nombres</v>
      </c>
      <c r="F18" s="93" t="str">
        <f t="array" aca="1" ref="F18" ca="1">IF(E18=Translations!$B$13,HYPERLINK("#"&amp;CELL("address"),Translations!$B$8),HYPERLINK("#'1. Group member'!"&amp;E18,Translations!$B$14))</f>
        <v>Non applicable.</v>
      </c>
    </row>
    <row r="19" spans="1:6" s="75" customFormat="1" ht="59.25" x14ac:dyDescent="0.2">
      <c r="A19" s="85" t="s">
        <v>107</v>
      </c>
      <c r="B19" s="88" t="s">
        <v>207</v>
      </c>
      <c r="C19" s="92" t="b">
        <f t="array" ref="C19">AND(ISBLANK(GroupMember[1. Identifiant interne d’exploitation agricole*])=ISBLANK(GroupMember[9. Type d’exploitation agricole*]))</f>
        <v>1</v>
      </c>
      <c r="D19" s="88" t="s">
        <v>234</v>
      </c>
      <c r="E19" s="92" t="str">
        <f t="array" ref="E19">IF(ISNA(MATCH(FALSE,(ISBLANK(GroupMember[1. Identifiant interne d’exploitation agricole*])=ISBLANK(GroupMember[9. Type d’exploitation agricole*])),0)),Translations!$B$12, "I"&amp;MATCH(FALSE,(ISBLANK(GroupMember[1. Identifiant interne d’exploitation agricole*])=ISBLANK(GroupMember[9. Type d’exploitation agricole*])),0)+2)</f>
        <v>Il n’y a aucune cellule vide.</v>
      </c>
      <c r="F19" s="93" t="str">
        <f t="array" aca="1" ref="F19" ca="1">IF(E19=Translations!$B$12,HYPERLINK("#"&amp;CELL("address"),Translations!$B$8),HYPERLINK("#'1. Group member'!"&amp;E19,Translations!$B$11))</f>
        <v>Non applicable.</v>
      </c>
    </row>
    <row r="20" spans="1:6" s="75" customFormat="1" ht="45" x14ac:dyDescent="0.2">
      <c r="A20" s="85"/>
      <c r="B20" s="88" t="s">
        <v>208</v>
      </c>
      <c r="C20" s="92" t="b">
        <f t="array" ref="C20">AND(ISNUMBER(SEARCH("Small farm",GroupMember[9. Type d’exploitation agricole*]))+ISNUMBER(SEARCH("Large farm",GroupMember[9. Type d’exploitation agricole*]))+ISBLANK(GroupMember[9. Type d’exploitation agricole*]))</f>
        <v>0</v>
      </c>
      <c r="D20" s="88" t="s">
        <v>236</v>
      </c>
      <c r="E20" s="92" t="str">
        <f t="array" ref="E20">IF(AND((ISNUMBER(SEARCH("Small farm",GroupMember[9. Type d’exploitation agricole*]))+ISNUMBER(SEARCH("Large farm",GroupMember[9. Type d’exploitation agricole*]))+ISBLANK(GroupMember[9. Type d’exploitation agricole*]))),Translations!$B$15, "I"&amp;MATCH(0,(ISNUMBER(SEARCH("Small farm",GroupMember[9. Type d’exploitation agricole*]))+ISNUMBER(SEARCH("Large farm",GroupMember[9. Type d’exploitation agricole*]))+ISBLANK(GroupMember[9. Type d’exploitation agricole*])),0)+2)</f>
        <v>I3</v>
      </c>
      <c r="F20" s="93" t="str">
        <f t="array" aca="1" ref="F20" ca="1">IF(E20=Translations!$B$15,HYPERLINK("#"&amp;CELL("address"),Translations!$B$8),HYPERLINK("#'1. Group member'!"&amp;E20,Translations!$B$14))</f>
        <v>Emplacement de la première cellule non numérique</v>
      </c>
    </row>
    <row r="21" spans="1:6" s="75" customFormat="1" ht="59.25" x14ac:dyDescent="0.2">
      <c r="A21" s="85" t="s">
        <v>108</v>
      </c>
      <c r="B21" s="88" t="s">
        <v>209</v>
      </c>
      <c r="C21" s="92" t="b">
        <f t="array" ref="C21">AND(ISBLANK(GroupMember[1. Identifiant interne d’exploitation agricole*])=ISBLANK(GroupMember[10. Nombre d’unités agricoles*]))</f>
        <v>1</v>
      </c>
      <c r="D21" s="88" t="s">
        <v>234</v>
      </c>
      <c r="E21" s="92" t="str">
        <f t="array" ref="E21">IF(ISNA(MATCH(FALSE,(ISBLANK(GroupMember[1. Identifiant interne d’exploitation agricole*])=ISBLANK(GroupMember[10. Nombre d’unités agricoles*])),0)),Translations!$B$12, "J"&amp;MATCH(FALSE,(ISBLANK(GroupMember[1. Identifiant interne d’exploitation agricole*])=ISBLANK(GroupMember[10. Nombre d’unités agricoles*])),0)+2)</f>
        <v>Il n’y a aucune cellule vide.</v>
      </c>
      <c r="F21" s="93" t="str">
        <f t="array" aca="1" ref="F21" ca="1">IF(E21=Translations!$B$12,HYPERLINK("#"&amp;CELL("address"),Translations!$B$8),HYPERLINK("#'1. Group member'!"&amp;E21,Translations!$B$11))</f>
        <v>Non applicable.</v>
      </c>
    </row>
    <row r="22" spans="1:6" s="75" customFormat="1" ht="30" x14ac:dyDescent="0.2">
      <c r="A22" s="85"/>
      <c r="B22" s="88" t="s">
        <v>206</v>
      </c>
      <c r="C22" s="92" t="b">
        <f t="array" ref="C22">AND(ISNUMBER(GroupMember[10. Nombre d’unités agricoles*])+ISBLANK(GroupMember[10. Nombre d’unités agricoles*]))</f>
        <v>1</v>
      </c>
      <c r="D22" s="88" t="s">
        <v>235</v>
      </c>
      <c r="E22" s="92" t="str">
        <f t="array" ref="E22">IF(AND(ISNUMBER(GroupMember[10. Nombre d’unités agricoles*])+ISBLANK(GroupMember[10. Nombre d’unités agricoles*])),Translations!$B$13, "J"&amp;MATCH(0,(ISNUMBER(GroupMember[10. Nombre d’unités agricoles*])+ISBLANK(GroupMember[10. Nombre d’unités agricoles*])),0)+2)</f>
        <v>Toutes les cellules sont des nombres</v>
      </c>
      <c r="F22" s="93" t="str">
        <f t="array" aca="1" ref="F22" ca="1">IF(E22=Translations!$B$13,HYPERLINK("#"&amp;CELL("address"),Translations!$B$8),HYPERLINK("#'1. Group member'!"&amp;E22,Translations!$B$14))</f>
        <v>Non applicable.</v>
      </c>
    </row>
    <row r="23" spans="1:6" s="75" customFormat="1" ht="59.25" x14ac:dyDescent="0.2">
      <c r="A23" s="85" t="s">
        <v>109</v>
      </c>
      <c r="B23" s="88" t="s">
        <v>210</v>
      </c>
      <c r="C23" s="92" t="b">
        <f t="array" ref="C23">AND(ISBLANK(GroupMember[1. Identifiant interne d’exploitation agricole*])=ISBLANK(GroupMember[11. Première année de certification RA*]))</f>
        <v>1</v>
      </c>
      <c r="D23" s="88" t="s">
        <v>234</v>
      </c>
      <c r="E23" s="92" t="str">
        <f t="array" ref="E23">IF(ISNA(MATCH(FALSE,(ISBLANK(GroupMember[1. Identifiant interne d’exploitation agricole*])=ISBLANK(GroupMember[11. Première année de certification RA*])),0)),Translations!$B$12, "K"&amp;MATCH(FALSE,(ISBLANK(GroupMember[1. Identifiant interne d’exploitation agricole*])=ISBLANK(GroupMember[11. Première année de certification RA*])),0)+2)</f>
        <v>Il n’y a aucune cellule vide.</v>
      </c>
      <c r="F23" s="93" t="str">
        <f t="array" aca="1" ref="F23" ca="1">IF(E23=Translations!$B$12,HYPERLINK("#"&amp;CELL("address"),Translations!$B$8),HYPERLINK("#'1. Group member'!"&amp;E23,Translations!$B$11))</f>
        <v>Non applicable.</v>
      </c>
    </row>
    <row r="24" spans="1:6" s="75" customFormat="1" ht="30" x14ac:dyDescent="0.2">
      <c r="A24" s="85"/>
      <c r="B24" s="88" t="s">
        <v>211</v>
      </c>
      <c r="C24" s="92" t="b">
        <f t="array" ref="C24">AND((GroupMember[11. Première année de certification RA*]&gt;2020)+ISBLANK(GroupMember[11. Première année de certification RA*]))</f>
        <v>1</v>
      </c>
      <c r="D24" s="88" t="s">
        <v>237</v>
      </c>
      <c r="E24" s="92" t="str">
        <f t="array" ref="E24">IF(AND((GroupMember[11. Première année de certification RA*]&gt;2020)+ISBLANK(GroupMember[11. Première année de certification RA*])),Translations!$B$16, "K"&amp;MATCH(0,(GroupMember[11. Première année de certification RA*]&gt;2020)+ISBLANK(GroupMember[11. Première année de certification RA*]),0)+2)</f>
        <v>Toutes les années sont correctes.</v>
      </c>
      <c r="F24" s="93" t="str">
        <f t="array" aca="1" ref="F24" ca="1">IF(E24=Translations!$B$16,HYPERLINK("#"&amp;CELL("address"),Translations!$B$8),HYPERLINK("#'1. Group member'!"&amp;E24,Translations!$B$17))</f>
        <v>Non applicable.</v>
      </c>
    </row>
    <row r="25" spans="1:6" s="75" customFormat="1" ht="59.25" x14ac:dyDescent="0.2">
      <c r="A25" s="85" t="s">
        <v>111</v>
      </c>
      <c r="B25" s="88" t="s">
        <v>212</v>
      </c>
      <c r="C25" s="92" t="b">
        <f t="array" ref="C25">AND(ISBLANK(GroupMember[1. Identifiant interne d’exploitation agricole*])=ISBLANK(GroupMember[12. Prénom*]))</f>
        <v>1</v>
      </c>
      <c r="D25" s="88" t="s">
        <v>234</v>
      </c>
      <c r="E25" s="92" t="str">
        <f t="array" ref="E25">IF(ISNA(MATCH(FALSE,(ISBLANK(GroupMember[1. Identifiant interne d’exploitation agricole*])=ISBLANK(GroupMember[12. Prénom*])),0)),Translations!$B$12, "L"&amp;MATCH(FALSE,(ISBLANK(GroupMember[1. Identifiant interne d’exploitation agricole*])=ISBLANK(GroupMember[12. Prénom*])),0)+2)</f>
        <v>Il n’y a aucune cellule vide.</v>
      </c>
      <c r="F25" s="93" t="str">
        <f t="array" aca="1" ref="F25" ca="1">IF(E25=Translations!$B$12,HYPERLINK("#"&amp;CELL("address"),Translations!$B$8),HYPERLINK("#'1. Group member'!"&amp;E25,Translations!$B$11))</f>
        <v>Non applicable.</v>
      </c>
    </row>
    <row r="26" spans="1:6" s="75" customFormat="1" ht="59.25" x14ac:dyDescent="0.2">
      <c r="A26" s="85" t="s">
        <v>112</v>
      </c>
      <c r="B26" s="88" t="s">
        <v>213</v>
      </c>
      <c r="C26" s="92" t="b">
        <f t="array" ref="C26">AND(ISBLANK(GroupMember[1. Identifiant interne d’exploitation agricole*])=ISBLANK(GroupMember[13. Nom*]))</f>
        <v>1</v>
      </c>
      <c r="D26" s="88" t="s">
        <v>234</v>
      </c>
      <c r="E26" s="92" t="str">
        <f t="array" ref="E26">IF(ISNA(MATCH(FALSE,(ISBLANK(GroupMember[1. Identifiant interne d’exploitation agricole*])=ISBLANK(GroupMember[13. Nom*])),0)),Translations!$B$12, "M"&amp;MATCH(FALSE,(ISBLANK(GroupMember[1. Identifiant interne d’exploitation agricole*])=ISBLANK(GroupMember[13. Nom*])),0)+2)</f>
        <v>Il n’y a aucune cellule vide.</v>
      </c>
      <c r="F26" s="93" t="str">
        <f t="array" aca="1" ref="F26" ca="1">IF(E26=Translations!$B$12,HYPERLINK("#"&amp;CELL("address"),Translations!$B$8),HYPERLINK("#'1. Group member'!"&amp;E26,Translations!$B$11))</f>
        <v>Non applicable.</v>
      </c>
    </row>
    <row r="27" spans="1:6" s="75" customFormat="1" ht="45" x14ac:dyDescent="0.2">
      <c r="A27" s="85" t="s">
        <v>113</v>
      </c>
      <c r="B27" s="88" t="s">
        <v>214</v>
      </c>
      <c r="C27" s="92" t="b">
        <f t="array" ref="C27">AND(ISBLANK(GroupMember[1. Identifiant interne d’exploitation agricole*])=ISBLANK(GroupMember[14. Numéro de téléphone**]))</f>
        <v>1</v>
      </c>
      <c r="D27" s="88" t="s">
        <v>234</v>
      </c>
      <c r="E27" s="92" t="str">
        <f>IF(ISNA(MATCH(FALSE,(ISBLANK(GroupMember[[#This Row],[1. Identifiant interne d’exploitation agricole*]])=ISBLANK(GroupMember[[#This Row],[2. Identifiant national d’exploitation agricole**]])),0)),Translations!$B$12, "N"&amp;MATCH(FALSE,(ISBLANK(GroupMember[[#This Row],[1. Identifiant interne d’exploitation agricole*]])=ISBLANK(GroupMember[[#This Row],[2. Identifiant national d’exploitation agricole**]])),0)+2)</f>
        <v>Il n’y a aucune cellule vide.</v>
      </c>
      <c r="F27" s="93" t="str">
        <f t="array" aca="1" ref="F27" ca="1">IF(E27=Translations!$B$12,HYPERLINK("#"&amp;CELL("address"),Translations!$B$8),HYPERLINK("#'1. Group member'!"&amp;E27,Translations!$B$11))</f>
        <v>Non applicable.</v>
      </c>
    </row>
    <row r="28" spans="1:6" s="75" customFormat="1" ht="45" x14ac:dyDescent="0.2">
      <c r="A28" s="85" t="s">
        <v>114</v>
      </c>
      <c r="B28" s="88" t="s">
        <v>214</v>
      </c>
      <c r="C28" s="92" t="b">
        <f t="array" ref="C28">AND(ISBLANK(GroupMember[1. Identifiant interne d’exploitation agricole*])=ISBLANK(GroupMember[15. Numéro d’identification national**]))</f>
        <v>1</v>
      </c>
      <c r="D28" s="88" t="s">
        <v>234</v>
      </c>
      <c r="E28" s="92" t="str">
        <f t="array" ref="E28">IF(ISNA(MATCH(FALSE,(ISBLANK(GroupMember[1. Identifiant interne d’exploitation agricole*])=ISBLANK(GroupMember[15. Numéro d’identification national**])),0)),Translations!$B$12, "O"&amp;MATCH(FALSE,(ISBLANK(GroupMember[1. Identifiant interne d’exploitation agricole*])=ISBLANK(GroupMember[15. Numéro d’identification national**])),0)+2)</f>
        <v>Il n’y a aucune cellule vide.</v>
      </c>
      <c r="F28" s="93" t="str">
        <f t="array" aca="1" ref="F28" ca="1">IF(E28=Translations!$B$12,HYPERLINK("#"&amp;CELL("address"),Translations!$B$8),HYPERLINK("#'1. Group member'!"&amp;E28,Translations!$B$11))</f>
        <v>Non applicable.</v>
      </c>
    </row>
    <row r="29" spans="1:6" s="75" customFormat="1" ht="59.25" x14ac:dyDescent="0.2">
      <c r="A29" s="85" t="s">
        <v>115</v>
      </c>
      <c r="B29" s="88" t="s">
        <v>215</v>
      </c>
      <c r="C29" s="92" t="b">
        <f t="array" ref="C29">AND(ISBLANK(GroupMember[1. Identifiant interne d’exploitation agricole*])=ISBLANK(GroupMember[16. Genre*]))</f>
        <v>1</v>
      </c>
      <c r="D29" s="88" t="s">
        <v>234</v>
      </c>
      <c r="E29" s="92" t="str">
        <f t="array" ref="E29">IF(ISNA(MATCH(FALSE,(ISBLANK(GroupMember[1. Identifiant interne d’exploitation agricole*])=ISBLANK(GroupMember[16. Genre*])),0)),Translations!$B$12, "P"&amp;MATCH(FALSE,(ISBLANK(GroupMember[1. Identifiant interne d’exploitation agricole*])=ISBLANK(GroupMember[16. Genre*])),0)+2)</f>
        <v>Il n’y a aucune cellule vide.</v>
      </c>
      <c r="F29" s="93" t="str">
        <f t="array" aca="1" ref="F29" ca="1">IF(E29=Translations!$B$12,HYPERLINK("#"&amp;CELL("address"),Translations!$B$8),HYPERLINK("#'1. Group member'!"&amp;E29,Translations!$B$11))</f>
        <v>Non applicable.</v>
      </c>
    </row>
    <row r="30" spans="1:6" s="75" customFormat="1" ht="59.25" x14ac:dyDescent="0.2">
      <c r="A30" s="85" t="s">
        <v>116</v>
      </c>
      <c r="B30" s="88" t="s">
        <v>216</v>
      </c>
      <c r="C30" s="92" t="b">
        <f t="array" ref="C30">AND(ISBLANK(GroupMember[1. Identifiant interne d’exploitation agricole*])=ISBLANK(GroupMember[17. Année de naissance*]))</f>
        <v>0</v>
      </c>
      <c r="D30" s="88" t="s">
        <v>234</v>
      </c>
      <c r="E30" s="92" t="str">
        <f t="array" ref="E30">IF(ISNA(MATCH(FALSE,(ISBLANK(GroupMember[1. Identifiant interne d’exploitation agricole*])=ISBLANK(GroupMember[17. Année de naissance*])),0)),Translations!$B$12, "Q"&amp;MATCH(FALSE,(ISBLANK(GroupMember[1. Identifiant interne d’exploitation agricole*])=ISBLANK(GroupMember[17. Année de naissance*])),0)+2)</f>
        <v>Q877</v>
      </c>
      <c r="F30" s="93" t="str">
        <f t="array" aca="1" ref="F30" ca="1">IF(E30=Translations!$B$12,HYPERLINK("#"&amp;CELL("address"),Translations!$B$8),HYPERLINK("#'1. Group member'!"&amp;E30,Translations!$B$11))</f>
        <v>Emplacement de la première cellule vide.</v>
      </c>
    </row>
    <row r="31" spans="1:6" s="75" customFormat="1" ht="30" x14ac:dyDescent="0.2">
      <c r="A31" s="85"/>
      <c r="B31" s="88" t="s">
        <v>217</v>
      </c>
      <c r="C31" s="92" t="b">
        <f t="array" ref="C31">AND((GroupMember[17. Année de naissance*]&gt;1899)*(GroupMember[17. Année de naissance*]&lt;2022)+ISBLANK(GroupMember[17. Année de naissance*]))</f>
        <v>1</v>
      </c>
      <c r="D31" s="88" t="s">
        <v>238</v>
      </c>
      <c r="E31" s="92" t="str">
        <f t="array" ref="E31">IF(AND((GroupMember[17. Année de naissance*]&gt;1899)*(GroupMember[17. Année de naissance*]&lt;2022)+ISBLANK(GroupMember[17. Année de naissance*])),Translations!$B$16, "Q"&amp;MATCH(0,(GroupMember[17. Année de naissance*]&gt;1899)*(GroupMember[17. Année de naissance*]&lt;2022)+ISBLANK(GroupMember[17. Année de naissance*]),0)+2)</f>
        <v>Toutes les années sont correctes.</v>
      </c>
      <c r="F31" s="93" t="str">
        <f t="array" aca="1" ref="F31" ca="1">IF(E31=Translations!$B$16,HYPERLINK("#"&amp;CELL("address"),Translations!$B$8),HYPERLINK("#'1. Group member'!"&amp;E31,Translations!$B$17))</f>
        <v>Non applicable.</v>
      </c>
    </row>
    <row r="32" spans="1:6" s="75" customFormat="1" ht="59.25" x14ac:dyDescent="0.2">
      <c r="A32" s="85" t="s">
        <v>117</v>
      </c>
      <c r="B32" s="88" t="s">
        <v>218</v>
      </c>
      <c r="C32" s="92" t="b">
        <f t="array" ref="C32">AND(ISBLANK(GroupMember[1. Identifiant interne d’exploitation agricole*])=ISBLANK(GroupMember[18. Taille du ménage*]))</f>
        <v>1</v>
      </c>
      <c r="D32" s="88" t="s">
        <v>234</v>
      </c>
      <c r="E32" s="92" t="str">
        <f t="array" ref="E32">IF(ISNA(MATCH(FALSE,(ISBLANK(GroupMember[1. Identifiant interne d’exploitation agricole*])=ISBLANK(GroupMember[18. Taille du ménage*])),0)),Translations!$B$12, "R"&amp;MATCH(FALSE,(ISBLANK(GroupMember[1. Identifiant interne d’exploitation agricole*])=ISBLANK(GroupMember[18. Taille du ménage*])),0)+2)</f>
        <v>Il n’y a aucune cellule vide.</v>
      </c>
      <c r="F32" s="93" t="str">
        <f t="array" aca="1" ref="F32" ca="1">IF(E32=Translations!$B$12,HYPERLINK("#"&amp;CELL("address"),Translations!$B$8),HYPERLINK("#'1. Group member'!"&amp;E32,Translations!$B$11))</f>
        <v>Non applicable.</v>
      </c>
    </row>
    <row r="33" spans="1:6" s="75" customFormat="1" ht="30" x14ac:dyDescent="0.2">
      <c r="A33" s="85"/>
      <c r="B33" s="88" t="s">
        <v>219</v>
      </c>
      <c r="C33" s="92" t="b">
        <f t="array" ref="C33">AND((GroupMember[18. Taille du ménage*]&gt;0)+ISBLANK(GroupMember[18. Taille du ménage*]))</f>
        <v>1</v>
      </c>
      <c r="D33" s="88" t="s">
        <v>239</v>
      </c>
      <c r="E33" s="92" t="str">
        <f t="array" ref="E33">IF(AND((GroupMember[18. Taille du ménage*]&gt;0)+ISBLANK(GroupMember[18. Taille du ménage*])),Translations!$B$19, "R"&amp;MATCH(0,(GroupMember[18. Taille du ménage*]&gt;0)+ISBLANK(GroupMember[18. Taille du ménage*]),0)+2)</f>
        <v>Toutes les tailles sont correctes.</v>
      </c>
      <c r="F33" s="93" t="str">
        <f t="array" aca="1" ref="F33" ca="1">IF(E33=Translations!$B$19,HYPERLINK("#"&amp;CELL("address"),Translations!$B$8),HYPERLINK("#'1. Group member'!"&amp;E33,Translations!$B$18))</f>
        <v>Non applicable.</v>
      </c>
    </row>
    <row r="34" spans="1:6" s="75" customFormat="1" ht="15.75" x14ac:dyDescent="0.2">
      <c r="A34" s="85" t="s">
        <v>118</v>
      </c>
      <c r="B34" s="88" t="s">
        <v>220</v>
      </c>
      <c r="C34" s="96"/>
      <c r="D34" s="97"/>
      <c r="E34" s="98"/>
      <c r="F34" s="99"/>
    </row>
    <row r="35" spans="1:6" s="75" customFormat="1" ht="15.75" x14ac:dyDescent="0.2">
      <c r="A35" s="85" t="s">
        <v>119</v>
      </c>
      <c r="B35" s="88" t="s">
        <v>220</v>
      </c>
      <c r="C35" s="96"/>
      <c r="D35" s="97"/>
      <c r="E35" s="98"/>
      <c r="F35" s="99"/>
    </row>
    <row r="36" spans="1:6" s="75" customFormat="1" ht="15.75" x14ac:dyDescent="0.2">
      <c r="A36" s="85" t="s">
        <v>120</v>
      </c>
      <c r="B36" s="88" t="s">
        <v>220</v>
      </c>
      <c r="C36" s="96"/>
      <c r="D36" s="97"/>
      <c r="E36" s="98"/>
      <c r="F36" s="99"/>
    </row>
    <row r="37" spans="1:6" s="75" customFormat="1" ht="15.75" x14ac:dyDescent="0.2">
      <c r="A37" s="85" t="s">
        <v>121</v>
      </c>
      <c r="B37" s="88" t="s">
        <v>220</v>
      </c>
      <c r="C37" s="96"/>
      <c r="D37" s="97"/>
      <c r="E37" s="98"/>
      <c r="F37" s="99"/>
    </row>
    <row r="38" spans="1:6" s="75" customFormat="1" ht="15.75" x14ac:dyDescent="0.2">
      <c r="A38" s="85" t="s">
        <v>122</v>
      </c>
      <c r="B38" s="88" t="s">
        <v>220</v>
      </c>
      <c r="C38" s="96"/>
      <c r="D38" s="97"/>
      <c r="E38" s="98"/>
      <c r="F38" s="99"/>
    </row>
    <row r="39" spans="1:6" s="75" customFormat="1" ht="59.25" x14ac:dyDescent="0.2">
      <c r="A39" s="85" t="s">
        <v>124</v>
      </c>
      <c r="B39" s="88" t="s">
        <v>221</v>
      </c>
      <c r="C39" s="92" t="b">
        <f t="array" ref="C39">AND(ISBLANK(GroupMember[1. Identifiant interne d’exploitation agricole*])=ISBLANK(GroupMember[24. Nombre de travailleurs permanents*]))</f>
        <v>1</v>
      </c>
      <c r="D39" s="88" t="s">
        <v>234</v>
      </c>
      <c r="E39" s="92" t="str">
        <f t="array" ref="E39">IF(ISNA(MATCH(FALSE,(ISBLANK(GroupMember[1. Identifiant interne d’exploitation agricole*])=ISBLANK(GroupMember[24. Nombre de travailleurs permanents*])),0)),Translations!$B$12, "X"&amp;MATCH(FALSE,(ISBLANK(GroupMember[1. Identifiant interne d’exploitation agricole*])=ISBLANK(GroupMember[24. Nombre de travailleurs permanents*])),0)+2)</f>
        <v>Il n’y a aucune cellule vide.</v>
      </c>
      <c r="F39" s="93" t="str">
        <f t="array" aca="1" ref="F39" ca="1">IF(E39=Translations!$B$12,HYPERLINK("#"&amp;CELL("address"),Translations!$B$8),HYPERLINK("#'1. Group member'!"&amp;E39,Translations!$B$11))</f>
        <v>Non applicable.</v>
      </c>
    </row>
    <row r="40" spans="1:6" s="75" customFormat="1" ht="30" x14ac:dyDescent="0.2">
      <c r="A40" s="85"/>
      <c r="B40" s="88" t="s">
        <v>222</v>
      </c>
      <c r="C40" s="92" t="b">
        <f t="array" ref="C40">AND(IFERROR(GroupMember[24. Nombre de travailleurs permanents*]+2&gt;1,FALSE)+ISBLANK(GroupMember[24. Nombre de travailleurs permanents*]))</f>
        <v>1</v>
      </c>
      <c r="D40" s="88" t="s">
        <v>240</v>
      </c>
      <c r="E40" s="92" t="str">
        <f t="array" ref="E40">IF(AND(IFERROR(GroupMember[24. Nombre de travailleurs permanents*]+2&gt;1,FALSE)+ISBLANK(GroupMember[24. Nombre de travailleurs permanents*])+ISBLANK(GroupMember[24. Nombre de travailleurs permanents*])),Translations!$B$20, "X"&amp;MATCH(0,IFERROR(GroupMember[24. Nombre de travailleurs permanents*]+2&gt;1,FALSE)+ISBLANK(GroupMember[24. Nombre de travailleurs permanents*])+ISBLANK(GroupMember[24. Nombre de travailleurs permanents*]),0)+2)</f>
        <v>Toutes les valeurs sont correctes.</v>
      </c>
      <c r="F40" s="93" t="str">
        <f ca="1">IF(E40=Translations!$B$20,HYPERLINK("#"&amp;CELL("address"),Translations!$B$8),HYPERLINK("#'1. Group member'!"&amp;E40,Translations!$B$21))</f>
        <v>Non applicable.</v>
      </c>
    </row>
    <row r="41" spans="1:6" s="75" customFormat="1" ht="59.25" x14ac:dyDescent="0.2">
      <c r="A41" s="85" t="s">
        <v>125</v>
      </c>
      <c r="B41" s="88" t="s">
        <v>223</v>
      </c>
      <c r="C41" s="92" t="b">
        <f>AND(ISBLANK(GroupMember[[#This Row],[1. Identifiant interne d’exploitation agricole*]])=ISBLANK(GroupMember[[#This Row],[25. Estimation du nombre de travailleurs temporaires par an*]]))</f>
        <v>1</v>
      </c>
      <c r="D41" s="88" t="s">
        <v>234</v>
      </c>
      <c r="E41" s="92" t="str">
        <f t="array" ref="E41">IF(ISNA(MATCH(FALSE,(ISBLANK(GroupMember[1. Identifiant interne d’exploitation agricole*])=ISBLANK(GroupMember[25. Estimation du nombre de travailleurs temporaires par an*])),0)),Translations!$B$12, "Y"&amp;MATCH(FALSE,(ISBLANK(GroupMember[1. Identifiant interne d’exploitation agricole*])=ISBLANK(GroupMember[25. Estimation du nombre de travailleurs temporaires par an*])),0)+2)</f>
        <v>Il n’y a aucune cellule vide.</v>
      </c>
      <c r="F41" s="93" t="str">
        <f t="array" aca="1" ref="F41" ca="1">IF(E41=Translations!$B$12,HYPERLINK("#"&amp;CELL("address"),Translations!$B$8),HYPERLINK("#'1. Group member'!"&amp;E41,Translations!$B$11))</f>
        <v>Non applicable.</v>
      </c>
    </row>
    <row r="42" spans="1:6" s="75" customFormat="1" ht="30" x14ac:dyDescent="0.2">
      <c r="A42" s="85"/>
      <c r="B42" s="88" t="s">
        <v>224</v>
      </c>
      <c r="C42" s="92" t="b">
        <f t="array" ref="C42">AND(IFERROR(GroupMember[25. Estimation du nombre de travailleurs temporaires par an*]+2&gt;1,FALSE)+ISBLANK(GroupMember[25. Estimation du nombre de travailleurs temporaires par an*]))</f>
        <v>1</v>
      </c>
      <c r="D42" s="88" t="s">
        <v>240</v>
      </c>
      <c r="E42" s="92" t="str">
        <f t="array" ref="E42">IF(AND(IFERROR(GroupMember[25. Estimation du nombre de travailleurs temporaires par an*]+2&gt;1,FALSE)+ISBLANK(GroupMember[25. Estimation du nombre de travailleurs temporaires par an*])+ISBLANK(GroupMember[25. Estimation du nombre de travailleurs temporaires par an*])),Translations!$B$20, "Y"&amp;MATCH(0,IFERROR(GroupMember[25. Estimation du nombre de travailleurs temporaires par an*]+2&gt;1,FALSE)+ISBLANK(GroupMember[25. Estimation du nombre de travailleurs temporaires par an*])+ISBLANK(GroupMember[25. Estimation du nombre de travailleurs temporaires par an*]),0)+2)</f>
        <v>Toutes les valeurs sont correctes.</v>
      </c>
      <c r="F42" s="93" t="str">
        <f t="array" aca="1" ref="F42" ca="1">IF(E42=Translations!$B$20,HYPERLINK("#"&amp;CELL("address"),Translations!$B$8),HYPERLINK("#'1. Group member'!"&amp;E42,Translations!B21))</f>
        <v>Non applicable.</v>
      </c>
    </row>
    <row r="43" spans="1:6" s="75" customFormat="1" ht="59.25" x14ac:dyDescent="0.2">
      <c r="A43" s="85" t="s">
        <v>127</v>
      </c>
      <c r="B43" s="88" t="s">
        <v>225</v>
      </c>
      <c r="C43" s="92" t="b">
        <f t="array" ref="C43">AND(ISBLANK(GroupMember[1. Identifiant interne d’exploitation agricole*])=ISBLANK(GroupMember[26. Nom de l’inspecteur interne*]))</f>
        <v>1</v>
      </c>
      <c r="D43" s="88" t="s">
        <v>234</v>
      </c>
      <c r="E43" s="92" t="str">
        <f t="array" ref="E43">IF(ISNA(MATCH(FALSE,(ISBLANK(GroupMember[1. Identifiant interne d’exploitation agricole*])=ISBLANK(GroupMember[26. Nom de l’inspecteur interne*])),0)),Translations!$B$12, "Z"&amp;MATCH(FALSE,(ISBLANK(GroupMember[1. Identifiant interne d’exploitation agricole*])=ISBLANK(GroupMember[26. Nom de l’inspecteur interne*])),0)+2)</f>
        <v>Il n’y a aucune cellule vide.</v>
      </c>
      <c r="F43" s="93" t="str">
        <f t="array" aca="1" ref="F43" ca="1">IF(E43=Translations!$B$12,HYPERLINK("#"&amp;CELL("address"),Translations!$B$8),HYPERLINK("#'1. Group member'!"&amp;E43,Translations!$B$11))</f>
        <v>Non applicable.</v>
      </c>
    </row>
    <row r="44" spans="1:6" s="75" customFormat="1" ht="59.25" x14ac:dyDescent="0.2">
      <c r="A44" s="85" t="s">
        <v>128</v>
      </c>
      <c r="B44" s="88" t="s">
        <v>226</v>
      </c>
      <c r="C44" s="92" t="b">
        <f t="array" ref="C44">AND(ISBLANK(GroupMember[1. Identifiant interne d’exploitation agricole*])=ISBLANK(GroupMember[27. Année de l’inspection interne*]))</f>
        <v>1</v>
      </c>
      <c r="D44" s="88" t="s">
        <v>234</v>
      </c>
      <c r="E44" s="92" t="str">
        <f t="array" ref="E44">IF(ISNA(MATCH(FALSE,(ISBLANK(GroupMember[1. Identifiant interne d’exploitation agricole*])=ISBLANK(GroupMember[27. Année de l’inspection interne*])),0)),Translations!$B$12, "AA"&amp;MATCH(FALSE,(ISBLANK(GroupMember[1. Identifiant interne d’exploitation agricole*])=ISBLANK(GroupMember[27. Année de l’inspection interne*])),0)+2)</f>
        <v>Il n’y a aucune cellule vide.</v>
      </c>
      <c r="F44" s="93" t="str">
        <f t="array" aca="1" ref="F44" ca="1">IF(E44=Translations!$B$12,HYPERLINK("#"&amp;CELL("address"),Translations!$B$8),HYPERLINK("#'1. Group member'!"&amp;E44,Translations!$B$11))</f>
        <v>Non applicable.</v>
      </c>
    </row>
    <row r="45" spans="1:6" s="75" customFormat="1" ht="30" x14ac:dyDescent="0.2">
      <c r="A45" s="85"/>
      <c r="B45" s="88" t="s">
        <v>227</v>
      </c>
      <c r="C45" s="92" t="b">
        <f t="array" ref="C45">AND((GroupMember[27. Année de l’inspection interne*]&gt;2020)*(GroupMember[27. Année de l’inspection interne*]&lt;9999)+ISBLANK(GroupMember[27. Année de l’inspection interne*]))</f>
        <v>1</v>
      </c>
      <c r="D45" s="88" t="s">
        <v>241</v>
      </c>
      <c r="E45" s="92" t="str">
        <f t="array" ref="E45">IF(AND((GroupMember[27. Année de l’inspection interne*]&gt;2020)*(GroupMember[27. Année de l’inspection interne*]&lt;9999)+ISBLANK(GroupMember[27. Année de l’inspection interne*])),Translations!$B$20, "AA"&amp;MATCH(0,(GroupMember[27. Année de l’inspection interne*]&gt;2020)*(GroupMember[27. Année de l’inspection interne*]&lt;9999)+ISBLANK(GroupMember[27. Année de l’inspection interne*]),0)+2)</f>
        <v>Toutes les valeurs sont correctes.</v>
      </c>
      <c r="F45" s="93" t="str">
        <f t="array" aca="1" ref="F45" ca="1">IF(E45=Translations!$B$20,HYPERLINK("#"&amp;CELL("address"),Translations!$B$8),HYPERLINK("#'1. Group member'!"&amp;E45,Translations!$B$21))</f>
        <v>Non applicable.</v>
      </c>
    </row>
    <row r="46" spans="1:6" s="75" customFormat="1" ht="59.25" x14ac:dyDescent="0.2">
      <c r="A46" s="85" t="s">
        <v>129</v>
      </c>
      <c r="B46" s="88" t="s">
        <v>228</v>
      </c>
      <c r="C46" s="92" t="b">
        <f t="array" ref="C46">AND(ISBLANK(GroupMember[1. Identifiant interne d’exploitation agricole*])=ISBLANK(GroupMember[28. Mois de l’inspection interne*]))</f>
        <v>1</v>
      </c>
      <c r="D46" s="88" t="s">
        <v>234</v>
      </c>
      <c r="E46" s="92" t="str">
        <f t="array" ref="E46">IF(ISNA(MATCH(FALSE,(ISBLANK(GroupMember[1. Identifiant interne d’exploitation agricole*])=ISBLANK(GroupMember[28. Mois de l’inspection interne*])),0)),Translations!$B$12, "AB"&amp;MATCH(FALSE,(ISBLANK(GroupMember[1. Identifiant interne d’exploitation agricole*])=ISBLANK(GroupMember[28. Mois de l’inspection interne*])),0)+2)</f>
        <v>Il n’y a aucune cellule vide.</v>
      </c>
      <c r="F46" s="93" t="str">
        <f t="array" aca="1" ref="F46" ca="1">IF(E46=Translations!$B$12,HYPERLINK("#"&amp;CELL("address"),Translations!$B$8),HYPERLINK("#'1. Group member'!"&amp;E46,Translations!$B$11))</f>
        <v>Non applicable.</v>
      </c>
    </row>
    <row r="47" spans="1:6" s="75" customFormat="1" ht="30" x14ac:dyDescent="0.2">
      <c r="A47" s="85"/>
      <c r="B47" s="88" t="s">
        <v>229</v>
      </c>
      <c r="C47" s="92" t="b">
        <f t="array" ref="C47">AND(IFERROR(GroupMember[28. Mois de l’inspection interne*]+1&gt;1,FALSE)*(GroupMember[28. Mois de l’inspection interne*]&lt;13)+ISBLANK(GroupMember[28. Mois de l’inspection interne*]))</f>
        <v>1</v>
      </c>
      <c r="D47" s="88" t="s">
        <v>242</v>
      </c>
      <c r="E47" s="92" t="str">
        <f t="array" ref="E47">IF(AND(IFERROR(GroupMember[28. Mois de l’inspection interne*]+1&gt;1,FALSE)*(GroupMember[28. Mois de l’inspection interne*]&lt;13)+ISBLANK(GroupMember[28. Mois de l’inspection interne*])),Translations!$B$20, "AB"&amp;MATCH(0,IFERROR(GroupMember[28. Mois de l’inspection interne*]+1&gt;1,FALSE)*(GroupMember[28. Mois de l’inspection interne*]&lt;13)+ISBLANK(GroupMember[28. Mois de l’inspection interne*]),0)+2)</f>
        <v>Toutes les valeurs sont correctes.</v>
      </c>
      <c r="F47" s="93" t="str">
        <f t="array" aca="1" ref="F47" ca="1">IF(E47=Translations!$B$20,HYPERLINK("#"&amp;CELL("address"),Translations!$B$8),HYPERLINK("#'1. Group member'!"&amp;E47,Translations!$B$21))</f>
        <v>Non applicable.</v>
      </c>
    </row>
    <row r="48" spans="1:6" s="75" customFormat="1" ht="59.25" x14ac:dyDescent="0.2">
      <c r="A48" s="85" t="s">
        <v>130</v>
      </c>
      <c r="B48" s="88" t="s">
        <v>230</v>
      </c>
      <c r="C48" s="88" t="b">
        <f t="array" ref="C48">AND(ISBLANK(GroupMember[1. Identifiant interne d’exploitation agricole*])=ISBLANK(GroupMember[29. Jour de l’inspection interne*]))</f>
        <v>1</v>
      </c>
      <c r="D48" s="88" t="s">
        <v>234</v>
      </c>
      <c r="E48" s="92" t="str">
        <f t="array" ref="E48">IF(ISNA(MATCH(FALSE,(ISBLANK(GroupMember[1. Identifiant interne d’exploitation agricole*])=ISBLANK(GroupMember[29. Jour de l’inspection interne*])),0)),Translations!$B$12, "AC"&amp;MATCH(FALSE,(ISBLANK(GroupMember[1. Identifiant interne d’exploitation agricole*])=ISBLANK(GroupMember[29. Jour de l’inspection interne*])),0)+2)</f>
        <v>Il n’y a aucune cellule vide.</v>
      </c>
      <c r="F48" s="93" t="str">
        <f t="array" aca="1" ref="F48" ca="1">IF(E48=Translations!$B$12,HYPERLINK("#"&amp;CELL("address"),Translations!$B$8),HYPERLINK("#'1. Group member'!"&amp;E48,Translations!$B$11))</f>
        <v>Non applicable.</v>
      </c>
    </row>
    <row r="49" spans="1:6" s="75" customFormat="1" ht="30" x14ac:dyDescent="0.2">
      <c r="A49" s="85"/>
      <c r="B49" s="88" t="s">
        <v>231</v>
      </c>
      <c r="C49" s="92" t="b">
        <f t="array" ref="C49">AND(IFERROR(GroupMember[29. Jour de l’inspection interne*]+1&gt;1,FALSE)*(GroupMember[29. Jour de l’inspection interne*]&lt;32)+ISBLANK(GroupMember[29. Jour de l’inspection interne*]))</f>
        <v>1</v>
      </c>
      <c r="D49" s="88" t="s">
        <v>243</v>
      </c>
      <c r="E49" s="92" t="str">
        <f t="array" ref="E49">IF(AND(IFERROR(GroupMember[29. Jour de l’inspection interne*]+1&gt;1,FALSE)*(GroupMember[29. Jour de l’inspection interne*]&lt;32)+ISBLANK(GroupMember[29. Jour de l’inspection interne*])),Translations!$B$20, "AC"&amp;MATCH(0,IFERROR(GroupMember[29. Jour de l’inspection interne*]+1&gt;1,FALSE)*(GroupMember[29. Jour de l’inspection interne*]&lt;32)+ISBLANK(GroupMember[29. Jour de l’inspection interne*]),0)+2)</f>
        <v>Toutes les valeurs sont correctes.</v>
      </c>
      <c r="F49" s="93" t="str">
        <f t="array" aca="1" ref="F49" ca="1">IF(E49=Translations!$B$20,HYPERLINK("#"&amp;CELL("address"),Translations!$B$8),HYPERLINK("#'1. Group member'!"&amp;E49,Translations!$B$21))</f>
        <v>Non applicable.</v>
      </c>
    </row>
    <row r="50" spans="1:6" s="10" customFormat="1" x14ac:dyDescent="0.2">
      <c r="A50" s="20"/>
      <c r="B50" s="20"/>
      <c r="C50" s="47"/>
      <c r="D50" s="20"/>
      <c r="E50" s="42"/>
    </row>
    <row r="51" spans="1:6" s="10" customFormat="1" ht="18.75" x14ac:dyDescent="0.25">
      <c r="A51" s="17" t="s">
        <v>9</v>
      </c>
      <c r="B51" s="20"/>
      <c r="C51" s="47"/>
      <c r="D51" s="20"/>
      <c r="E51" s="42"/>
    </row>
    <row r="52" spans="1:6" s="10" customFormat="1" x14ac:dyDescent="0.2">
      <c r="A52" s="16" t="s">
        <v>244</v>
      </c>
      <c r="B52" s="16" t="s">
        <v>191</v>
      </c>
      <c r="C52" s="46" t="s">
        <v>192</v>
      </c>
      <c r="D52" s="16" t="s">
        <v>193</v>
      </c>
      <c r="E52" s="41" t="s">
        <v>194</v>
      </c>
      <c r="F52" s="16" t="s">
        <v>195</v>
      </c>
    </row>
    <row r="53" spans="1:6" s="75" customFormat="1" ht="45" x14ac:dyDescent="0.2">
      <c r="A53" s="100" t="s">
        <v>245</v>
      </c>
      <c r="B53" s="86" t="s">
        <v>197</v>
      </c>
      <c r="C53" s="87">
        <f>SUMPRODUCT((CertifiedCrop[1. Identifiant interne d’exploitation agricole*]&lt;&gt;"")/COUNTIF(CertifiedCrop[1. Identifiant interne d’exploitation agricole*],CertifiedCrop[1. Identifiant interne d’exploitation agricole*]&amp;""))</f>
        <v>874</v>
      </c>
      <c r="D53" s="88" t="s">
        <v>232</v>
      </c>
      <c r="E53" s="89"/>
      <c r="F53" s="90"/>
    </row>
    <row r="54" spans="1:6" s="75" customFormat="1" ht="59.25" x14ac:dyDescent="0.2">
      <c r="A54" s="100"/>
      <c r="B54" s="101" t="s">
        <v>254</v>
      </c>
      <c r="C54" s="102" t="b">
        <f>AND(CertifiedCrop[1. Identifiant interne de l’exploitation agricole présent sur la feuille 1. Membre du groupe])</f>
        <v>1</v>
      </c>
      <c r="D54" s="101" t="s">
        <v>264</v>
      </c>
      <c r="E54" s="103" t="str">
        <f>IF(ISNA(MATCH(FALSE,CertifiedCrop[1. Identifiant interne de l’exploitation agricole présent sur la feuille 1. Membre du groupe],0)),Translations!$B$22, "J"&amp;MATCH(FALSE,CertifiedCrop[1. Identifiant interne de l’exploitation agricole présent sur la feuille 1. Membre du groupe],0)+2)</f>
        <v>Chaque identifiant interne de membre du groupe est présent.</v>
      </c>
      <c r="F54" s="104" t="str">
        <f ca="1">IF(E54=Translations!$B$22,HYPERLINK("#"&amp;CELL("address"),Translations!$B$8),HYPERLINK("#'2. Certified crop'!"&amp;E54,Translations!$B$23))</f>
        <v>Non applicable.</v>
      </c>
    </row>
    <row r="55" spans="1:6" s="75" customFormat="1" ht="59.25" x14ac:dyDescent="0.2">
      <c r="A55" s="100"/>
      <c r="B55" s="101" t="s">
        <v>255</v>
      </c>
      <c r="C55" s="102" t="b">
        <f t="array" ref="C55">AND(GroupMember[1. Identifiant interne de membre du groupe présent sur la feuille 2. Produit agricole certifié])</f>
        <v>1</v>
      </c>
      <c r="D55" s="101" t="s">
        <v>265</v>
      </c>
      <c r="E55" s="103" t="str">
        <f t="array" ref="E55">IF(ISNA(MATCH(FALSE,GroupMember[1. Identifiant interne de membre du groupe présent sur la feuille 2. Produit agricole certifié],0)),Translations!$B$22, "J"&amp;MATCH(FALSE,GroupMember[1. Identifiant interne de membre du groupe présent sur la feuille 2. Produit agricole certifié],0)+2)</f>
        <v>Chaque identifiant interne de membre du groupe est présent.</v>
      </c>
      <c r="F55" s="104" t="str">
        <f ca="1">IF(E55=Translations!$B$22,HYPERLINK("#"&amp;CELL("address"),Translations!$B$8),HYPERLINK("#'2. Certified crop'!"&amp;E55,Translations!$B$23))</f>
        <v>Non applicable.</v>
      </c>
    </row>
    <row r="56" spans="1:6" s="75" customFormat="1" ht="59.25" x14ac:dyDescent="0.2">
      <c r="A56" s="100" t="s">
        <v>142</v>
      </c>
      <c r="B56" s="88" t="s">
        <v>256</v>
      </c>
      <c r="C56" s="92" t="b">
        <f t="array" ref="C56">AND(ISBLANK(CertifiedCrop[1. Identifiant interne d’exploitation agricole*])=ISBLANK(CertifiedCrop[2. Produit agricole certifié*]))</f>
        <v>1</v>
      </c>
      <c r="D56" s="88" t="s">
        <v>234</v>
      </c>
      <c r="E56" s="92" t="str">
        <f t="array" ref="E56">IF(ISNA(MATCH(FALSE,(ISBLANK(CertifiedCrop[1. Identifiant interne d’exploitation agricole*])=ISBLANK(CertifiedCrop[2. Produit agricole certifié*])),0)),Translations!$B$12, "C"&amp;MATCH(FALSE,(ISBLANK(CertifiedCrop[1. Identifiant interne d’exploitation agricole*])=ISBLANK(CertifiedCrop[2. Produit agricole certifié*])),0)+2)</f>
        <v>Il n’y a aucune cellule vide.</v>
      </c>
      <c r="F56" s="93" t="str">
        <f t="array" aca="1" ref="F56" ca="1">IF(E56=Translations!$B$12,HYPERLINK("#"&amp;CELL("address"),Translations!$B$8),HYPERLINK("#'2. Certified crop'!"&amp;E56,Translations!$B$11))</f>
        <v>Non applicable.</v>
      </c>
    </row>
    <row r="57" spans="1:6" s="75" customFormat="1" ht="59.25" x14ac:dyDescent="0.2">
      <c r="A57" s="100" t="s">
        <v>143</v>
      </c>
      <c r="B57" s="101" t="s">
        <v>257</v>
      </c>
      <c r="C57" s="102" t="b">
        <f t="array" ref="C57">AND(CertifiedCrop[2. Produit agricole certifié et 3. La combinaison de variétés est présente sur la liste des produits agricoles de la feuille.])</f>
        <v>0</v>
      </c>
      <c r="D57" s="86" t="s">
        <v>266</v>
      </c>
      <c r="E57" s="103" t="str">
        <f t="array" ref="E57">IF(ISNA(MATCH(FALSE,CertifiedCrop[2. Produit agricole certifié et 3. La combinaison de variétés est présente sur la liste des produits agricoles de la feuille.],0)),Translations!$B$24, "B"&amp;MATCH(FALSE,CertifiedCrop[2. Produit agricole certifié et 3. La combinaison de variétés est présente sur la liste des produits agricoles de la feuille.],0)+2)</f>
        <v>B3</v>
      </c>
      <c r="F57" s="104" t="str">
        <f ca="1">IF(E57=Translations!$B$24,HYPERLINK("#"&amp;CELL("address"),Translations!$B$8),HYPERLINK("#'2. Certified crop'!"&amp;E57,Translations!$B$25))</f>
        <v>Emplacement de la combinaison de produits agricoles et de variétés invalide.</v>
      </c>
    </row>
    <row r="58" spans="1:6" s="75" customFormat="1" ht="74.25" x14ac:dyDescent="0.2">
      <c r="A58" s="100" t="s">
        <v>144</v>
      </c>
      <c r="B58" s="88" t="s">
        <v>258</v>
      </c>
      <c r="C58" s="92" t="b">
        <f t="array" ref="C58">AND(ISBLANK(CertifiedCrop[1. Identifiant interne d’exploitation agricole*])=ISBLANK(#REF!))</f>
        <v>0</v>
      </c>
      <c r="D58" s="88" t="s">
        <v>234</v>
      </c>
      <c r="E58" s="92" t="str">
        <f t="array" ref="E58">IF(ISNA(MATCH(FALSE,(ISBLANK(CertifiedCrop[1. Identifiant interne d’exploitation agricole*])=ISBLANK(#REF!)),0)),Translations!$B$12, "D"&amp;MATCH(FALSE,(ISBLANK(CertifiedCrop[1. Identifiant interne d’exploitation agricole*])=ISBLANK(#REF!)),0)+2)</f>
        <v>D877</v>
      </c>
      <c r="F58" s="93" t="str">
        <f t="array" aca="1" ref="F58" ca="1">IF(E58=Translations!$B$12,HYPERLINK("#"&amp;CELL("address"),Translations!$B$8),HYPERLINK("#'2. Certified crop'!"&amp;E58,Translations!$B$11))</f>
        <v>Emplacement de la première cellule vide.</v>
      </c>
    </row>
    <row r="59" spans="1:6" s="75" customFormat="1" ht="30" x14ac:dyDescent="0.2">
      <c r="A59" s="100"/>
      <c r="B59" s="88" t="s">
        <v>206</v>
      </c>
      <c r="C59" s="92" t="b">
        <f t="array" ref="C59">AND(ISNUMBER(#REF!)+ISBLANK(#REF!))</f>
        <v>0</v>
      </c>
      <c r="D59" s="88" t="s">
        <v>235</v>
      </c>
      <c r="E59" s="92" t="e">
        <f t="array" ref="E59">IF(AND(ISNUMBER(#REF!)+ISBLANK(#REF!)),Translations!$B$13, "D"&amp;MATCH(0,(ISNUMBER(#REF!)+ISBLANK(#REF!)),0)+2)</f>
        <v>#N/A</v>
      </c>
      <c r="F59" s="93" t="e">
        <f ca="1">IF(E59=Translations!$B$13,HYPERLINK("#"&amp;CELL("address"),Translations!$B$8),HYPERLINK("#'2. Certified crop'!"&amp;E59,Translations!$B$11))</f>
        <v>#N/A</v>
      </c>
    </row>
    <row r="60" spans="1:6" s="75" customFormat="1" ht="74.25" x14ac:dyDescent="0.2">
      <c r="A60" s="100" t="s">
        <v>145</v>
      </c>
      <c r="B60" s="88" t="s">
        <v>259</v>
      </c>
      <c r="C60" s="92" t="b">
        <f t="array" ref="C60">AND(ISBLANK(CertifiedCrop[1. Identifiant interne d’exploitation agricole*])=ISBLANK(#REF!))</f>
        <v>0</v>
      </c>
      <c r="D60" s="88" t="s">
        <v>234</v>
      </c>
      <c r="E60" s="92" t="str">
        <f t="array" ref="E60">IF(ISNA(MATCH(FALSE,(ISBLANK(CertifiedCrop[1. Identifiant interne d’exploitation agricole*])=ISBLANK(#REF!)),0)),Translations!$B$12, "D"&amp;MATCH(FALSE,(ISBLANK(CertifiedCrop[1. Identifiant interne d’exploitation agricole*])=ISBLANK(#REF!)),0)+2)</f>
        <v>D877</v>
      </c>
      <c r="F60" s="93" t="str">
        <f t="array" aca="1" ref="F60" ca="1">IF(E60=Translations!$B$12,HYPERLINK("#"&amp;CELL("address"),Translations!$B$8),HYPERLINK("#'2. Certified crop'!"&amp;E60,Translations!$B$11))</f>
        <v>Emplacement de la première cellule vide.</v>
      </c>
    </row>
    <row r="61" spans="1:6" s="75" customFormat="1" ht="30" x14ac:dyDescent="0.2">
      <c r="A61" s="100"/>
      <c r="B61" s="88" t="s">
        <v>206</v>
      </c>
      <c r="C61" s="92" t="b">
        <f t="array" ref="C61">AND(ISNUMBER(#REF!)+ISBLANK(#REF!))</f>
        <v>0</v>
      </c>
      <c r="D61" s="88" t="s">
        <v>235</v>
      </c>
      <c r="E61" s="92" t="e">
        <f t="array" ref="E61">IF(AND(ISNUMBER(#REF!)+ISBLANK(#REF!)),Translations!$B$13, "D"&amp;MATCH(0,(ISNUMBER(#REF!)+ISBLANK(#REF!)),0)+2)</f>
        <v>#N/A</v>
      </c>
      <c r="F61" s="93" t="e">
        <f t="array" aca="1" ref="F61" ca="1">IF(E61=Translations!$B$13,HYPERLINK("#"&amp;CELL("address"),Translations!$B$8),HYPERLINK("#'2. Certified crop'!"&amp;E61,Translations!$B$11))</f>
        <v>#N/A</v>
      </c>
    </row>
    <row r="62" spans="1:6" s="75" customFormat="1" ht="74.25" x14ac:dyDescent="0.2">
      <c r="A62" s="100" t="s">
        <v>146</v>
      </c>
      <c r="B62" s="88" t="s">
        <v>260</v>
      </c>
      <c r="C62" s="92" t="b">
        <f t="array" ref="C62">AND(ISBLANK(CertifiedCrop[1. Identifiant interne d’exploitation agricole*])=ISBLANK(#REF!))</f>
        <v>0</v>
      </c>
      <c r="D62" s="88" t="s">
        <v>234</v>
      </c>
      <c r="E62" s="92" t="str">
        <f t="array" ref="E62">IF(ISNA(MATCH(FALSE,(ISBLANK(CertifiedCrop[1. Identifiant interne d’exploitation agricole*])=ISBLANK(#REF!)),0)),Translations!$B$12, "D"&amp;MATCH(FALSE,(ISBLANK(CertifiedCrop[1. Identifiant interne d’exploitation agricole*])=ISBLANK(#REF!)),0)+2)</f>
        <v>D877</v>
      </c>
      <c r="F62" s="93" t="str">
        <f t="array" aca="1" ref="F62" ca="1">IF(E62=Translations!$B$12,HYPERLINK("#"&amp;CELL("address"),Translations!$B$8),HYPERLINK("#'2. Certified crop'!"&amp;E62,Translations!$B$11))</f>
        <v>Emplacement de la première cellule vide.</v>
      </c>
    </row>
    <row r="63" spans="1:6" s="75" customFormat="1" ht="30" x14ac:dyDescent="0.2">
      <c r="A63" s="100"/>
      <c r="B63" s="88" t="s">
        <v>206</v>
      </c>
      <c r="C63" s="92" t="b">
        <f t="array" ref="C63">AND(ISNUMBER(#REF!)+ISBLANK(#REF!))</f>
        <v>0</v>
      </c>
      <c r="D63" s="88" t="s">
        <v>235</v>
      </c>
      <c r="E63" s="92" t="e">
        <f t="array" ref="E63">IF(AND(ISNUMBER(#REF!)+ISBLANK(#REF!)),Translations!$B$13, "D"&amp;MATCH(0,(ISNUMBER(#REF!)+ISBLANK(#REF!)),0)+2)</f>
        <v>#N/A</v>
      </c>
      <c r="F63" s="93" t="e">
        <f ca="1">IF(E63=Translations!$B$13,HYPERLINK("#"&amp;CELL("address"),Translations!$B$8),HYPERLINK("#'2. Certified crop'!"&amp;E63,Translations!$B$11))</f>
        <v>#N/A</v>
      </c>
    </row>
    <row r="64" spans="1:6" s="75" customFormat="1" ht="74.25" x14ac:dyDescent="0.2">
      <c r="A64" s="100" t="s">
        <v>147</v>
      </c>
      <c r="B64" s="88" t="s">
        <v>261</v>
      </c>
      <c r="C64" s="92" t="b">
        <f t="array" ref="C64">AND(ISBLANK(CertifiedCrop[1. Identifiant interne d’exploitation agricole*])=ISBLANK(#REF!))</f>
        <v>0</v>
      </c>
      <c r="D64" s="88" t="s">
        <v>234</v>
      </c>
      <c r="E64" s="92" t="str">
        <f t="array" ref="E64">IF(ISNA(MATCH(FALSE,(ISBLANK(CertifiedCrop[1. Identifiant interne d’exploitation agricole*])=ISBLANK(#REF!)),0)),Translations!$B$12, "D"&amp;MATCH(FALSE,(ISBLANK(CertifiedCrop[1. Identifiant interne d’exploitation agricole*])=ISBLANK(#REF!)),0)+2)</f>
        <v>D877</v>
      </c>
      <c r="F64" s="93" t="str">
        <f t="array" aca="1" ref="F64" ca="1">IF(E64=Translations!$B$12,HYPERLINK("#"&amp;CELL("address"),Translations!$B$8),HYPERLINK("#'2. Certified crop'!"&amp;E64,Translations!$B$11))</f>
        <v>Emplacement de la première cellule vide.</v>
      </c>
    </row>
    <row r="65" spans="1:6" s="75" customFormat="1" ht="30" x14ac:dyDescent="0.2">
      <c r="A65" s="100"/>
      <c r="B65" s="88" t="s">
        <v>206</v>
      </c>
      <c r="C65" s="92" t="b">
        <f t="array" ref="C65">AND(ISNUMBER(#REF!)+ISBLANK(#REF!))</f>
        <v>0</v>
      </c>
      <c r="D65" s="88" t="s">
        <v>235</v>
      </c>
      <c r="E65" s="92" t="e">
        <f t="array" ref="E65">IF(AND(ISNUMBER(#REF!)+ISBLANK(#REF!)),Translations!$B$13, "D"&amp;MATCH(0,(ISNUMBER(#REF!)+ISBLANK(#REF!)),0)+2)</f>
        <v>#N/A</v>
      </c>
      <c r="F65" s="93" t="e">
        <f t="array" aca="1" ref="F65" ca="1">IF(E65=Translations!$B$13,HYPERLINK("#"&amp;CELL("address"),Translations!$B$8),HYPERLINK("#'2. Certified crop'!"&amp;E65,Translations!$B$11))</f>
        <v>#N/A</v>
      </c>
    </row>
    <row r="66" spans="1:6" s="75" customFormat="1" ht="45" x14ac:dyDescent="0.2">
      <c r="A66" s="100" t="s">
        <v>148</v>
      </c>
      <c r="B66" s="88" t="s">
        <v>214</v>
      </c>
      <c r="C66" s="92" t="b">
        <f t="array" ref="C66">AND(ISBLANK(CertifiedCrop[1. Identifiant interne d’exploitation agricole*])=ISBLANK(#REF!))</f>
        <v>0</v>
      </c>
      <c r="D66" s="88" t="s">
        <v>234</v>
      </c>
      <c r="E66" s="92" t="str">
        <f t="array" ref="E66">IF(ISNA(MATCH(FALSE,(ISBLANK(CertifiedCrop[1. Identifiant interne d’exploitation agricole*])=ISBLANK(#REF!)),0)),Translations!$B$12, "D"&amp;MATCH(FALSE,(ISBLANK(CertifiedCrop[1. Identifiant interne d’exploitation agricole*])=ISBLANK(#REF!)),0)+2)</f>
        <v>D877</v>
      </c>
      <c r="F66" s="93" t="str">
        <f t="array" aca="1" ref="F66" ca="1">IF(E66=Translations!$B$12,HYPERLINK("#"&amp;CELL("address"),Translations!$B$8),HYPERLINK("#'2. Certified crop'!"&amp;E66,Translations!$B$11))</f>
        <v>Emplacement de la première cellule vide.</v>
      </c>
    </row>
    <row r="67" spans="1:6" s="75" customFormat="1" ht="45" x14ac:dyDescent="0.2">
      <c r="A67" s="100" t="s">
        <v>149</v>
      </c>
      <c r="B67" s="88" t="s">
        <v>214</v>
      </c>
      <c r="C67" s="92" t="b">
        <f t="array" ref="C67">AND(ISBLANK(CertifiedCrop[1. Identifiant interne d’exploitation agricole*])=ISBLANK(#REF!))</f>
        <v>0</v>
      </c>
      <c r="D67" s="88" t="s">
        <v>234</v>
      </c>
      <c r="E67" s="92" t="str">
        <f t="array" ref="E67">IF(ISNA(MATCH(FALSE,(ISBLANK(CertifiedCrop[1. Identifiant interne d’exploitation agricole*])=ISBLANK(#REF!)),0)),Translations!$B$12, "D"&amp;MATCH(FALSE,(ISBLANK(CertifiedCrop[1. Identifiant interne d’exploitation agricole*])=ISBLANK(#REF!)),0)+2)</f>
        <v>D877</v>
      </c>
      <c r="F67" s="93" t="str">
        <f t="array" aca="1" ref="F67" ca="1">IF(E67=Translations!$B$12,HYPERLINK("#"&amp;CELL("address"),Translations!$B$8),HYPERLINK("#'2. Certified crop'!"&amp;E67,Translations!$B$11))</f>
        <v>Emplacement de la première cellule vide.</v>
      </c>
    </row>
    <row r="68" spans="1:6" s="75" customFormat="1" ht="30" x14ac:dyDescent="0.2">
      <c r="A68" s="100" t="s">
        <v>246</v>
      </c>
      <c r="B68" s="101" t="s">
        <v>262</v>
      </c>
      <c r="C68" s="105">
        <f>COUNTA('2. Produit agricole certifié'!$E$3:$E$50)</f>
        <v>48</v>
      </c>
      <c r="D68" s="86" t="s">
        <v>267</v>
      </c>
      <c r="E68" s="106"/>
      <c r="F68" s="107"/>
    </row>
    <row r="69" spans="1:6" s="108" customFormat="1" ht="30" x14ac:dyDescent="0.2">
      <c r="A69" s="100" t="s">
        <v>247</v>
      </c>
      <c r="B69" s="101" t="s">
        <v>262</v>
      </c>
      <c r="C69" s="105">
        <f>SUM('2. Produit agricole certifié'!D:D)</f>
        <v>2689.7799999999993</v>
      </c>
      <c r="D69" s="86" t="s">
        <v>268</v>
      </c>
      <c r="E69" s="106"/>
      <c r="F69" s="107"/>
    </row>
    <row r="70" spans="1:6" s="108" customFormat="1" ht="30" x14ac:dyDescent="0.2">
      <c r="A70" s="100" t="s">
        <v>248</v>
      </c>
      <c r="B70" s="101" t="s">
        <v>262</v>
      </c>
      <c r="C70" s="105">
        <f>SUM('2. Produit agricole certifié'!E:E)</f>
        <v>1597955.7</v>
      </c>
      <c r="D70" s="86" t="s">
        <v>269</v>
      </c>
      <c r="E70" s="106"/>
      <c r="F70" s="107"/>
    </row>
    <row r="71" spans="1:6" s="108" customFormat="1" ht="30" x14ac:dyDescent="0.2">
      <c r="A71" s="100" t="s">
        <v>249</v>
      </c>
      <c r="B71" s="101" t="s">
        <v>262</v>
      </c>
      <c r="C71" s="105">
        <f>SUM('2. Produit agricole certifié'!F:F)</f>
        <v>1502999</v>
      </c>
      <c r="D71" s="86" t="s">
        <v>270</v>
      </c>
      <c r="E71" s="106"/>
      <c r="F71" s="107"/>
    </row>
    <row r="72" spans="1:6" s="108" customFormat="1" ht="45" x14ac:dyDescent="0.2">
      <c r="A72" s="100" t="s">
        <v>250</v>
      </c>
      <c r="B72" s="101" t="s">
        <v>262</v>
      </c>
      <c r="C72" s="105">
        <f>SUM('2. Produit agricole certifié'!G:G)</f>
        <v>0</v>
      </c>
      <c r="D72" s="86" t="s">
        <v>271</v>
      </c>
      <c r="E72" s="106"/>
      <c r="F72" s="107"/>
    </row>
    <row r="73" spans="1:6" s="108" customFormat="1" ht="30" x14ac:dyDescent="0.2">
      <c r="A73" s="100" t="s">
        <v>251</v>
      </c>
      <c r="B73" s="101" t="s">
        <v>263</v>
      </c>
      <c r="C73" s="85">
        <f>COUNTIF('2. Produit agricole certifié'!L:L,"!")</f>
        <v>0</v>
      </c>
      <c r="D73" s="86" t="s">
        <v>272</v>
      </c>
      <c r="E73" s="106"/>
      <c r="F73" s="107"/>
    </row>
    <row r="74" spans="1:6" s="108" customFormat="1" ht="30" x14ac:dyDescent="0.2">
      <c r="A74" s="100" t="s">
        <v>252</v>
      </c>
      <c r="B74" s="101" t="s">
        <v>262</v>
      </c>
      <c r="C74" s="109">
        <f>AVERAGE('2. Produit agricole certifié'!O:O)</f>
        <v>593.26396973808107</v>
      </c>
      <c r="D74" s="86" t="s">
        <v>273</v>
      </c>
      <c r="E74" s="106"/>
      <c r="F74" s="107"/>
    </row>
    <row r="75" spans="1:6" s="108" customFormat="1" ht="30" x14ac:dyDescent="0.2">
      <c r="A75" s="100" t="s">
        <v>253</v>
      </c>
      <c r="B75" s="101" t="s">
        <v>262</v>
      </c>
      <c r="C75" s="109">
        <f>AVERAGE('2. Produit agricole certifié'!P:P)</f>
        <v>554.06170452457184</v>
      </c>
      <c r="D75" s="86" t="s">
        <v>274</v>
      </c>
      <c r="E75" s="106"/>
      <c r="F75" s="107"/>
    </row>
    <row r="76" spans="1:6" x14ac:dyDescent="0.2">
      <c r="A76" s="20"/>
      <c r="B76" s="20"/>
      <c r="C76" s="47"/>
      <c r="D76" s="20"/>
      <c r="F76" s="20"/>
    </row>
    <row r="77" spans="1:6" x14ac:dyDescent="0.2">
      <c r="A77" s="13"/>
      <c r="B77" s="13"/>
      <c r="C77" s="48"/>
      <c r="D77" s="13"/>
      <c r="E77" s="43"/>
    </row>
    <row r="78" spans="1:6" ht="18.75" x14ac:dyDescent="0.25">
      <c r="A78" s="17" t="s">
        <v>10</v>
      </c>
      <c r="B78" s="20"/>
      <c r="C78" s="47"/>
      <c r="D78" s="20"/>
      <c r="E78" s="42"/>
    </row>
    <row r="79" spans="1:6" x14ac:dyDescent="0.2">
      <c r="A79" s="16" t="s">
        <v>244</v>
      </c>
      <c r="B79" s="16" t="s">
        <v>191</v>
      </c>
      <c r="C79" s="46" t="s">
        <v>192</v>
      </c>
      <c r="D79" s="16" t="s">
        <v>193</v>
      </c>
      <c r="E79" s="41" t="s">
        <v>194</v>
      </c>
      <c r="F79" s="16" t="s">
        <v>195</v>
      </c>
    </row>
    <row r="80" spans="1:6" s="108" customFormat="1" ht="59.25" x14ac:dyDescent="0.2">
      <c r="A80" s="100" t="s">
        <v>245</v>
      </c>
      <c r="B80" s="101" t="s">
        <v>254</v>
      </c>
      <c r="C80" s="102" t="b">
        <f t="array" ref="C80">IFERROR(AND(FarmUnit[1. Identifiant interne de l’exploitation agricole présent sur la feuille 1. Membre du groupe]),TRUE)</f>
        <v>1</v>
      </c>
      <c r="D80" s="101" t="s">
        <v>285</v>
      </c>
      <c r="E80" s="103" t="str">
        <f t="array" ref="E80">IF(ISNA(MATCH(FALSE,FarmUnit[1. Identifiant interne de l’exploitation agricole présent sur la feuille 1. Membre du groupe],0)),Translations!$B$22, "J"&amp;MATCH(FALSE,FarmUnit[1. Identifiant interne de l’exploitation agricole présent sur la feuille 1. Membre du groupe],0)+2)</f>
        <v>Chaque identifiant interne de membre du groupe est présent.</v>
      </c>
      <c r="F80" s="104" t="str">
        <f t="array" aca="1" ref="F80" ca="1">IF(E80=Translations!$B$22,HYPERLINK("#"&amp;CELL("address"),Translations!$B$8),HYPERLINK("#'3. Farm unit'!"&amp;E80,Translations!$B$23))</f>
        <v>Non applicable.</v>
      </c>
    </row>
    <row r="81" spans="1:6" s="108" customFormat="1" ht="74.25" x14ac:dyDescent="0.2">
      <c r="A81" s="100" t="s">
        <v>161</v>
      </c>
      <c r="B81" s="88" t="s">
        <v>258</v>
      </c>
      <c r="C81" s="92" t="b">
        <f t="array" ref="C81">AND(ISBLANK(FarmUnit[1. Identifiant interne d’exploitation agricole*])=ISBLANK(FarmUnit[2. Identifiant d’unité agricole*]))</f>
        <v>1</v>
      </c>
      <c r="D81" s="88" t="s">
        <v>234</v>
      </c>
      <c r="E81" s="92" t="str">
        <f t="array" ref="E81">IF(ISNA(MATCH(FALSE,(ISBLANK(FarmUnit[1. Identifiant interne d’exploitation agricole*])=ISBLANK(FarmUnit[2. Identifiant d’unité agricole*])),0)),Translations!$B$12, "D"&amp;MATCH(FALSE,(ISBLANK(FarmUnit[1. Identifiant interne d’exploitation agricole*])=ISBLANK(FarmUnit[2. Identifiant d’unité agricole*])),0)+2)</f>
        <v>Il n’y a aucune cellule vide.</v>
      </c>
      <c r="F81" s="93" t="str">
        <f ca="1">IF(E81=Translations!$B$12,HYPERLINK("#"&amp;CELL("address"),Translations!$B$8),HYPERLINK("#'3. Farm unit'!"&amp;E81,Translations!$B$11))</f>
        <v>Non applicable.</v>
      </c>
    </row>
    <row r="82" spans="1:6" s="108" customFormat="1" ht="74.25" x14ac:dyDescent="0.2">
      <c r="A82" s="100" t="s">
        <v>162</v>
      </c>
      <c r="B82" s="88" t="s">
        <v>258</v>
      </c>
      <c r="C82" s="92" t="b">
        <f t="array" ref="C82">AND(ISBLANK(FarmUnit[1. Identifiant interne d’exploitation agricole*])=ISBLANK(FarmUnit[3. Superficie de l’unité agricole (ha)*]))</f>
        <v>1</v>
      </c>
      <c r="D82" s="88" t="s">
        <v>234</v>
      </c>
      <c r="E82" s="92" t="str">
        <f t="array" ref="E82">IF(ISNA(MATCH(FALSE,(ISBLANK(FarmUnit[1. Identifiant interne d’exploitation agricole*])=ISBLANK(FarmUnit[3. Superficie de l’unité agricole (ha)*])),0)),Translations!$B$12, "D"&amp;MATCH(FALSE,(ISBLANK(FarmUnit[1. Identifiant interne d’exploitation agricole*])=ISBLANK(FarmUnit[3. Superficie de l’unité agricole (ha)*])),0)+2)</f>
        <v>Il n’y a aucune cellule vide.</v>
      </c>
      <c r="F82" s="93" t="str">
        <f t="array" aca="1" ref="F82" ca="1">IF(E82=Translations!$B$12,HYPERLINK("#"&amp;CELL("address"),Translations!$B$8),HYPERLINK("#'3. Farm unit'!"&amp;E82,Translations!$B$11))</f>
        <v>Non applicable.</v>
      </c>
    </row>
    <row r="83" spans="1:6" s="108" customFormat="1" ht="30" x14ac:dyDescent="0.2">
      <c r="A83" s="100"/>
      <c r="B83" s="88" t="s">
        <v>206</v>
      </c>
      <c r="C83" s="92" t="b">
        <f t="array" ref="C83">AND(ISNUMBER(FarmUnit[3. Superficie de l’unité agricole (ha)*])+ISBLANK(FarmUnit[3. Superficie de l’unité agricole (ha)*]))</f>
        <v>1</v>
      </c>
      <c r="D83" s="88" t="s">
        <v>235</v>
      </c>
      <c r="E83" s="92" t="str">
        <f t="array" ref="E83">IF(AND(ISNUMBER(FarmUnit[3. Superficie de l’unité agricole (ha)*])+ISBLANK(FarmUnit[3. Superficie de l’unité agricole (ha)*])),Translations!$B$13, "D"&amp;MATCH(0,(ISNUMBER(FarmUnit[3. Superficie de l’unité agricole (ha)*])+ISBLANK(FarmUnit[3. Superficie de l’unité agricole (ha)*])),0)+2)</f>
        <v>Toutes les cellules sont des nombres</v>
      </c>
      <c r="F83" s="93" t="str">
        <f t="array" aca="1" ref="F83" ca="1">IF(E83=Translations!$B$13,HYPERLINK("#"&amp;CELL("address"),Translations!$B$8),HYPERLINK("#'3. Farm unit'!"&amp;E83,Translations!$B$11))</f>
        <v>Non applicable.</v>
      </c>
    </row>
    <row r="84" spans="1:6" s="108" customFormat="1" ht="45" x14ac:dyDescent="0.2">
      <c r="A84" s="100" t="s">
        <v>163</v>
      </c>
      <c r="B84" s="88" t="s">
        <v>214</v>
      </c>
      <c r="C84" s="92" t="b">
        <f t="array" ref="C84">AND(ISBLANK(FarmUnit[1. Identifiant interne d’exploitation agricole*])=ISBLANK(FarmUnit[4. Latitude (format DD)**]))</f>
        <v>1</v>
      </c>
      <c r="D84" s="88" t="s">
        <v>234</v>
      </c>
      <c r="E84" s="92" t="str">
        <f t="array" ref="E84">IF(ISNA(MATCH(FALSE,(ISBLANK(FarmUnit[1. Identifiant interne d’exploitation agricole*])=ISBLANK(FarmUnit[4. Latitude (format DD)**])),0)),Translations!$B$12, "D"&amp;MATCH(FALSE,(ISBLANK(FarmUnit[1. Identifiant interne d’exploitation agricole*])=ISBLANK(FarmUnit[4. Latitude (format DD)**])),0)+2)</f>
        <v>Il n’y a aucune cellule vide.</v>
      </c>
      <c r="F84" s="93" t="str">
        <f t="array" aca="1" ref="F84" ca="1">IF(E84=Translations!$B$12,HYPERLINK("#"&amp;CELL("address"),Translations!$B$8),HYPERLINK("#'3. Farm unit'!"&amp;E84,Translations!$B$11))</f>
        <v>Non applicable.</v>
      </c>
    </row>
    <row r="85" spans="1:6" s="108" customFormat="1" ht="30" x14ac:dyDescent="0.2">
      <c r="A85" s="100"/>
      <c r="B85" s="110" t="s">
        <v>280</v>
      </c>
      <c r="C85" s="111" t="b">
        <f t="array" ref="C85">AND(IF(ISNUMBER(FarmUnit[4. Latitude (format DD)**]),FALSE,TRUE)+IF(ISNUMBER(FarmUnit[4. Latitude (format DD)**]),IF(LEN(MOD(FarmUnit[4. Latitude (format DD)**],1))&gt;5,TRUE,FALSE),FALSE))</f>
        <v>0</v>
      </c>
      <c r="D85" s="101" t="s">
        <v>286</v>
      </c>
      <c r="E85" s="92" t="str">
        <f t="array" ref="E85">IF(AND(IF(ISNUMBER(FarmUnit[4. Latitude (format DD)**]),FALSE,TRUE)+IF(ISNUMBER(FarmUnit[4. Latitude (format DD)**]),IF(LEN(MOD(FarmUnit[4. Latitude (format DD)**],1))&gt;5,TRUE,FALSE),FALSE)),Translations!$B$26, "D"&amp;MATCH(0,(IF(ISNUMBER(FarmUnit[4. Latitude (format DD)**]),FALSE,TRUE)+IF(ISNUMBER(FarmUnit[4. Latitude (format DD)**]),IF(LEN(MOD(FarmUnit[4. Latitude (format DD)**],1))&gt;5,TRUE,FALSE),FALSE)),0)+2)</f>
        <v>D188</v>
      </c>
      <c r="F85" s="93" t="str">
        <f ca="1">IF(E85=Translations!$B$26,HYPERLINK("#"&amp;CELL("address"),Translations!$B$8),HYPERLINK("#'3. Farm unit'!"&amp;E85,Translations!$B$21))</f>
        <v>Emplacement de la valeur invalide.</v>
      </c>
    </row>
    <row r="86" spans="1:6" s="108" customFormat="1" ht="30" x14ac:dyDescent="0.2">
      <c r="A86" s="100"/>
      <c r="B86" s="110" t="s">
        <v>281</v>
      </c>
      <c r="C86" s="111" t="b">
        <f t="array" ref="C86">AND(IFERROR(FarmUnit[4. Latitude (format DD)**]&gt;-181,FALSE)*(FarmUnit[4. Latitude (format DD)**]&lt;181)+ISTEXT(FarmUnit[4. Latitude (format DD)**]))</f>
        <v>1</v>
      </c>
      <c r="D86" s="101" t="s">
        <v>287</v>
      </c>
      <c r="E86" s="92" t="str">
        <f t="array" ref="E86">IF(AND(IFERROR(FarmUnit[4. Latitude (format DD)**]&gt;-181,FALSE)*(FarmUnit[4. Latitude (format DD)**]&lt;181)+ISTEXT(FarmUnit[4. Latitude (format DD)**])),Translations!$B$20, "D"&amp;MATCH(0,IFERROR(FarmUnit[4. Latitude (format DD)**]&gt;-181,FALSE)*(FarmUnit[4. Latitude (format DD)**]&lt;181)+ISTEXT(FarmUnit[4. Latitude (format DD)**]),0)+2)</f>
        <v>Toutes les valeurs sont correctes.</v>
      </c>
      <c r="F86" s="93" t="str">
        <f t="array" aca="1" ref="F86" ca="1">IF(E86=Translations!$B$20,HYPERLINK("#"&amp;CELL("address"),Translations!$B$8),HYPERLINK("#'3. Farm unit'!"&amp;E86,Translations!$B$21))</f>
        <v>Non applicable.</v>
      </c>
    </row>
    <row r="87" spans="1:6" s="108" customFormat="1" ht="30" x14ac:dyDescent="0.2">
      <c r="A87" s="100"/>
      <c r="B87" s="110" t="s">
        <v>282</v>
      </c>
      <c r="C87" s="111" t="b">
        <f t="array" ref="C87">AND(IF(FarmUnit[S’agit-il de la plus grande unité agricole]="!",ISNUMBER(FarmUnit[4. Latitude (format DD)**]),TRUE))</f>
        <v>1</v>
      </c>
      <c r="D87" s="101" t="s">
        <v>288</v>
      </c>
      <c r="E87" s="92" t="str">
        <f t="array" ref="E87">IF(AND(IF(FarmUnit[S’agit-il de la plus grande unité agricole]="!",ISNUMBER(FarmUnit[4. Latitude (format DD)**]),TRUE)),Translations!$B$20, "D"&amp;MATCH(FALSE,IF(FarmUnit[S’agit-il de la plus grande unité agricole]="!",ISNUMBER(FarmUnit[4. Latitude (format DD)**]),TRUE),0)+2)</f>
        <v>Toutes les valeurs sont correctes.</v>
      </c>
      <c r="F87" s="93" t="str">
        <f t="array" aca="1" ref="F87" ca="1">IF(E87=Translations!$B$20,HYPERLINK("#"&amp;CELL("address"),Translations!$B$8),HYPERLINK("#'3. Farm unit'!"&amp;E87,Translations!$B$21))</f>
        <v>Non applicable.</v>
      </c>
    </row>
    <row r="88" spans="1:6" s="108" customFormat="1" ht="45" x14ac:dyDescent="0.2">
      <c r="A88" s="100" t="s">
        <v>164</v>
      </c>
      <c r="B88" s="88" t="s">
        <v>214</v>
      </c>
      <c r="C88" s="92" t="b">
        <f t="array" ref="C88">AND(ISBLANK(FarmUnit[1. Identifiant interne d’exploitation agricole*])=ISBLANK(FarmUnit[5. Longitude (format DD)**]))</f>
        <v>1</v>
      </c>
      <c r="D88" s="88" t="s">
        <v>234</v>
      </c>
      <c r="E88" s="92" t="str">
        <f t="array" ref="E88">IF(ISNA(MATCH(FALSE,(ISBLANK(FarmUnit[1. Identifiant interne d’exploitation agricole*])=ISBLANK(FarmUnit[5. Longitude (format DD)**])),0)),Translations!$B$12, "D"&amp;MATCH(FALSE,(ISBLANK(FarmUnit[1. Identifiant interne d’exploitation agricole*])=ISBLANK(FarmUnit[5. Longitude (format DD)**])),0)+2)</f>
        <v>Il n’y a aucune cellule vide.</v>
      </c>
      <c r="F88" s="93" t="str">
        <f t="array" aca="1" ref="F88" ca="1">IF(E88=Translations!$B$12,HYPERLINK("#"&amp;CELL("address"),Translations!$B$8),HYPERLINK("#'3. Farm unit'!"&amp;E88,Translations!$B$11))</f>
        <v>Non applicable.</v>
      </c>
    </row>
    <row r="89" spans="1:6" s="108" customFormat="1" ht="30" x14ac:dyDescent="0.2">
      <c r="A89" s="100"/>
      <c r="B89" s="110" t="s">
        <v>283</v>
      </c>
      <c r="C89" s="111" t="b">
        <f t="array" ref="C89">AND(IF(ISNUMBER(FarmUnit[5. Longitude (format DD)**]),FALSE,TRUE)+IF(ISNUMBER(FarmUnit[5. Longitude (format DD)**]),IF(LEN(MOD(FarmUnit[5. Longitude (format DD)**],1))&gt;5,TRUE,FALSE),FALSE))</f>
        <v>0</v>
      </c>
      <c r="D89" s="101" t="s">
        <v>286</v>
      </c>
      <c r="E89" s="92" t="str">
        <f t="array" ref="E89">IF(AND(IF(ISNUMBER(FarmUnit[5. Longitude (format DD)**]),FALSE,TRUE)+IF(ISNUMBER(FarmUnit[5. Longitude (format DD)**]),IF(LEN(MOD(FarmUnit[5. Longitude (format DD)**],1))&gt;5,TRUE,FALSE),FALSE)),Translations!$B$26, "D"&amp;MATCH(0,(IF(ISNUMBER(FarmUnit[5. Longitude (format DD)**]),FALSE,TRUE)+IF(ISNUMBER(FarmUnit[5. Longitude (format DD)**]),IF(LEN(MOD(FarmUnit[5. Longitude (format DD)**],1))&gt;5,TRUE,FALSE),FALSE)),0)+2)</f>
        <v>D873</v>
      </c>
      <c r="F89" s="93" t="str">
        <f ca="1">IF(E89=Translations!$B$26,HYPERLINK("#"&amp;CELL("address"),Translations!$B$8),HYPERLINK("#'3. Farm unit'!"&amp;E89,Translations!$B$21))</f>
        <v>Emplacement de la valeur invalide.</v>
      </c>
    </row>
    <row r="90" spans="1:6" s="108" customFormat="1" ht="30" x14ac:dyDescent="0.2">
      <c r="A90" s="100"/>
      <c r="B90" s="110" t="s">
        <v>284</v>
      </c>
      <c r="C90" s="111" t="b">
        <f t="array" ref="C90">AND(IFERROR(FarmUnit[5. Longitude (format DD)**]&gt;-91,FALSE)*(FarmUnit[5. Longitude (format DD)**]&lt;91)+ISTEXT(FarmUnit[5. Longitude (format DD)**]))</f>
        <v>1</v>
      </c>
      <c r="D90" s="101" t="s">
        <v>289</v>
      </c>
      <c r="E90" s="92" t="str">
        <f t="array" ref="E90">IF(AND(IFERROR(FarmUnit[5. Longitude (format DD)**]&gt;-91,FALSE)*(FarmUnit[5. Longitude (format DD)**]&lt;91)+ISTEXT(FarmUnit[5. Longitude (format DD)**])),Translations!$B$20, "EB"&amp;MATCH(0,IFERROR(FarmUnit[5. Longitude (format DD)**]&gt;-91,FALSE)*(FarmUnit[5. Longitude (format DD)**]&lt;91)+ISTEXT(FarmUnit[5. Longitude (format DD)**]),0)+2)</f>
        <v>Toutes les valeurs sont correctes.</v>
      </c>
      <c r="F90" s="93" t="str">
        <f t="array" aca="1" ref="F90" ca="1">IF(E90=Translations!$B$20,HYPERLINK("#"&amp;CELL("address"),Translations!$B$8),HYPERLINK("#'3. Farm unit'!"&amp;E90,Translations!$B$21))</f>
        <v>Non applicable.</v>
      </c>
    </row>
    <row r="91" spans="1:6" s="108" customFormat="1" ht="45" x14ac:dyDescent="0.2">
      <c r="A91" s="100"/>
      <c r="B91" s="110" t="s">
        <v>282</v>
      </c>
      <c r="C91" s="111" t="b">
        <f t="array" ref="C91">AND(IF(FarmUnit[S’agit-il de la plus grande unité agricole]="!",ISNUMBER(FarmUnit[5. Longitude (format DD)**]),TRUE))</f>
        <v>1</v>
      </c>
      <c r="D91" s="101" t="s">
        <v>290</v>
      </c>
      <c r="E91" s="92" t="str">
        <f t="array" ref="E91">IF(AND(IF(FarmUnit[S’agit-il de la plus grande unité agricole]="!",ISNUMBER(FarmUnit[5. Longitude (format DD)**]),TRUE)),Translations!$B$20, "D"&amp;MATCH(FALSE,IF(FarmUnit[S’agit-il de la plus grande unité agricole]="!",ISNUMBER(FarmUnit[5. Longitude (format DD)**]),TRUE),0)+2)</f>
        <v>Toutes les valeurs sont correctes.</v>
      </c>
      <c r="F91" s="93" t="str">
        <f t="array" aca="1" ref="F91" ca="1">IF(E91=Translations!$B$20,HYPERLINK("#"&amp;CELL("address"),Translations!$B$8),HYPERLINK("#'3. Farm unit'!"&amp;E91,Translations!$B$21))</f>
        <v>Non applicable.</v>
      </c>
    </row>
    <row r="92" spans="1:6" s="108" customFormat="1" ht="30" x14ac:dyDescent="0.2">
      <c r="A92" s="100" t="s">
        <v>275</v>
      </c>
      <c r="B92" s="101" t="s">
        <v>262</v>
      </c>
      <c r="C92" s="112">
        <f>COUNTA('3. Unité agricole'!$C$3:$C$50)</f>
        <v>48</v>
      </c>
      <c r="D92" s="86" t="s">
        <v>291</v>
      </c>
      <c r="E92" s="113"/>
      <c r="F92" s="114"/>
    </row>
    <row r="93" spans="1:6" s="108" customFormat="1" ht="45" x14ac:dyDescent="0.2">
      <c r="A93" s="100" t="s">
        <v>276</v>
      </c>
      <c r="B93" s="101" t="s">
        <v>262</v>
      </c>
      <c r="C93" s="112">
        <f t="array" ref="C93">SUM(IF('3. Unité agricole'!$A$3:$A$876&lt;&gt;"",1/COUNTIF('3. Unité agricole'!$A$3:$A$876,'3. Unité agricole'!$A$3:$A$876),"not working"))</f>
        <v>874</v>
      </c>
      <c r="D93" s="86" t="s">
        <v>292</v>
      </c>
      <c r="E93" s="113"/>
      <c r="F93" s="114"/>
    </row>
    <row r="94" spans="1:6" s="108" customFormat="1" ht="15.75" x14ac:dyDescent="0.2">
      <c r="A94" s="100" t="s">
        <v>277</v>
      </c>
      <c r="B94" s="101" t="s">
        <v>262</v>
      </c>
      <c r="C94" s="112">
        <f>SUM('3. Unité agricole'!C:C)</f>
        <v>2689.7799999999993</v>
      </c>
      <c r="D94" s="101" t="s">
        <v>293</v>
      </c>
      <c r="E94" s="106"/>
      <c r="F94" s="114"/>
    </row>
    <row r="95" spans="1:6" s="108" customFormat="1" ht="45" x14ac:dyDescent="0.2">
      <c r="A95" s="100" t="s">
        <v>278</v>
      </c>
      <c r="B95" s="101" t="s">
        <v>262</v>
      </c>
      <c r="C95" s="112">
        <f>COUNTIF('3. Unité agricole'!I:I,"!")</f>
        <v>874</v>
      </c>
      <c r="D95" s="101" t="s">
        <v>294</v>
      </c>
      <c r="E95" s="106"/>
      <c r="F95" s="114"/>
    </row>
    <row r="96" spans="1:6" s="108" customFormat="1" ht="45" x14ac:dyDescent="0.2">
      <c r="A96" s="100" t="s">
        <v>279</v>
      </c>
      <c r="B96" s="101" t="s">
        <v>262</v>
      </c>
      <c r="C96" s="112">
        <f>MIN(COUNTA('3. Unité agricole'!$D$3:$D$50),COUNTA('3. Unité agricole'!$E$3:$E$50))</f>
        <v>48</v>
      </c>
      <c r="D96" s="101" t="s">
        <v>295</v>
      </c>
      <c r="E96" s="106"/>
      <c r="F96" s="114"/>
    </row>
    <row r="97" s="22" customFormat="1" x14ac:dyDescent="0.2"/>
    <row r="98" s="22" customFormat="1" x14ac:dyDescent="0.2"/>
    <row r="99" s="22" customFormat="1" x14ac:dyDescent="0.2"/>
    <row r="100" s="22" customFormat="1" x14ac:dyDescent="0.2"/>
    <row r="101" s="22" customFormat="1" x14ac:dyDescent="0.2"/>
    <row r="102" s="22" customFormat="1" x14ac:dyDescent="0.2"/>
    <row r="103" s="22" customFormat="1" x14ac:dyDescent="0.2"/>
    <row r="104" s="22" customFormat="1" x14ac:dyDescent="0.2"/>
  </sheetData>
  <sheetProtection sheet="1" objects="1" scenarios="1" pivotTables="0"/>
  <mergeCells count="1">
    <mergeCell ref="A4:E4"/>
  </mergeCells>
  <conditionalFormatting sqref="C97:C108 C8:C51 C53:C78 C80:C90">
    <cfRule type="containsText" dxfId="19" priority="50" operator="containsText" text="TRUE">
      <formula>NOT(ISERROR(SEARCH("TRUE",C8)))</formula>
    </cfRule>
    <cfRule type="containsText" dxfId="18" priority="51" operator="containsText" text="FALSE">
      <formula>NOT(ISERROR(SEARCH("FALSE",C8)))</formula>
    </cfRule>
  </conditionalFormatting>
  <conditionalFormatting sqref="C73">
    <cfRule type="cellIs" dxfId="17" priority="13" operator="greaterThan">
      <formula>0</formula>
    </cfRule>
  </conditionalFormatting>
  <conditionalFormatting sqref="C91">
    <cfRule type="containsText" dxfId="16" priority="11" operator="containsText" text="TRUE">
      <formula>NOT(ISERROR(SEARCH("TRUE",C91)))</formula>
    </cfRule>
    <cfRule type="containsText" dxfId="15" priority="12" operator="containsText" text="FALSE">
      <formula>NOT(ISERROR(SEARCH("FALSE",C91)))</formula>
    </cfRule>
  </conditionalFormatting>
  <conditionalFormatting sqref="C7">
    <cfRule type="containsText" dxfId="14" priority="9" operator="containsText" text="TRUE">
      <formula>NOT(ISERROR(SEARCH("TRUE",C7)))</formula>
    </cfRule>
    <cfRule type="containsText" dxfId="13" priority="10" operator="containsText" text="FALSE">
      <formula>NOT(ISERROR(SEARCH("FALSE",C7)))</formula>
    </cfRule>
  </conditionalFormatting>
  <conditionalFormatting sqref="C52">
    <cfRule type="containsText" dxfId="12" priority="7" operator="containsText" text="TRUE">
      <formula>NOT(ISERROR(SEARCH("TRUE",C52)))</formula>
    </cfRule>
    <cfRule type="containsText" dxfId="11" priority="8" operator="containsText" text="FALSE">
      <formula>NOT(ISERROR(SEARCH("FALSE",C52)))</formula>
    </cfRule>
  </conditionalFormatting>
  <conditionalFormatting sqref="C79">
    <cfRule type="containsText" dxfId="10" priority="5" operator="containsText" text="TRUE">
      <formula>NOT(ISERROR(SEARCH("TRUE",C79)))</formula>
    </cfRule>
    <cfRule type="containsText" dxfId="9" priority="6" operator="containsText" text="FALSE">
      <formula>NOT(ISERROR(SEARCH("FALSE",C79)))</formula>
    </cfRule>
  </conditionalFormatting>
  <conditionalFormatting sqref="D87">
    <cfRule type="containsText" dxfId="8" priority="3" operator="containsText" text="TRUE">
      <formula>NOT(ISERROR(SEARCH("TRUE",D87)))</formula>
    </cfRule>
    <cfRule type="containsText" dxfId="7" priority="4" operator="containsText" text="FALSE">
      <formula>NOT(ISERROR(SEARCH("FALSE",D87)))</formula>
    </cfRule>
  </conditionalFormatting>
  <conditionalFormatting sqref="D91">
    <cfRule type="containsText" dxfId="6" priority="1" operator="containsText" text="TRUE">
      <formula>NOT(ISERROR(SEARCH("TRUE",D91)))</formula>
    </cfRule>
    <cfRule type="containsText" dxfId="5" priority="2" operator="containsText" text="FALSE">
      <formula>NOT(ISERROR(SEARCH("FALSE",D91)))</formula>
    </cfRule>
  </conditionalFormatting>
  <dataValidations count="5">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A84:A87" xr:uid="{00000000-0002-0000-0400-000000000000}"/>
    <dataValidation allowBlank="1" showInputMessage="1" showErrorMessage="1" promptTitle="Mandatory value" prompt="Please indicate here the farm unit ID that you use in your internal management system, e.g. when collecting geolocation data." sqref="A81" xr:uid="{00000000-0002-0000-0400-000001000000}"/>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A82:A83" xr:uid="{00000000-0002-0000-0400-000002000000}"/>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80" xr:uid="{00000000-0002-0000-0400-00000300000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A88:A90" xr:uid="{00000000-0002-0000-0400-000004000000}"/>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K55"/>
  <sheetViews>
    <sheetView showGridLines="0" workbookViewId="0">
      <selection activeCell="C14" sqref="C14"/>
    </sheetView>
  </sheetViews>
  <sheetFormatPr defaultColWidth="8.7421875" defaultRowHeight="15" x14ac:dyDescent="0.2"/>
  <cols>
    <col min="1" max="1" width="58.65234375" style="22" customWidth="1"/>
    <col min="2" max="2" width="45.33203125" style="22" customWidth="1"/>
    <col min="3" max="5" width="50.71484375" style="22" bestFit="1" customWidth="1"/>
    <col min="6" max="6" width="14.52734375" style="22" customWidth="1"/>
    <col min="7" max="7" width="2.6875" style="22" customWidth="1"/>
    <col min="8" max="18" width="50.71484375" style="22" bestFit="1" customWidth="1"/>
    <col min="19" max="19" width="36.3203125" style="22" bestFit="1" customWidth="1"/>
    <col min="20" max="20" width="55.2890625" style="22" bestFit="1" customWidth="1"/>
    <col min="21" max="28" width="69.546875" style="22" bestFit="1" customWidth="1"/>
    <col min="29" max="29" width="32.015625" style="22" bestFit="1" customWidth="1"/>
    <col min="30" max="30" width="74.25390625" style="22" bestFit="1" customWidth="1"/>
    <col min="31" max="16384" width="8.7421875" style="22"/>
  </cols>
  <sheetData>
    <row r="1" spans="1:3" s="10" customFormat="1" x14ac:dyDescent="0.2"/>
    <row r="2" spans="1:3" s="10" customFormat="1" ht="20.25" thickBot="1" x14ac:dyDescent="0.3">
      <c r="A2" s="12" t="s">
        <v>11</v>
      </c>
    </row>
    <row r="3" spans="1:3" s="10" customFormat="1" ht="15.75" thickTop="1" x14ac:dyDescent="0.2">
      <c r="A3" s="10" t="s">
        <v>12</v>
      </c>
      <c r="C3" s="11"/>
    </row>
    <row r="4" spans="1:3" s="10" customFormat="1" x14ac:dyDescent="0.2">
      <c r="A4" s="10" t="s">
        <v>13</v>
      </c>
    </row>
    <row r="5" spans="1:3" s="10" customFormat="1" x14ac:dyDescent="0.2">
      <c r="A5" s="10" t="s">
        <v>14</v>
      </c>
      <c r="C5" s="37"/>
    </row>
    <row r="6" spans="1:3" s="10" customFormat="1" ht="18.75" x14ac:dyDescent="0.25">
      <c r="A6" s="14" t="s">
        <v>15</v>
      </c>
      <c r="B6" s="124" t="s">
        <v>16</v>
      </c>
    </row>
    <row r="7" spans="1:3" s="10" customFormat="1" x14ac:dyDescent="0.2">
      <c r="A7" s="16" t="s">
        <v>17</v>
      </c>
      <c r="B7" s="16" t="s">
        <v>18</v>
      </c>
    </row>
    <row r="8" spans="1:3" s="10" customFormat="1" x14ac:dyDescent="0.2">
      <c r="A8" s="15" t="s">
        <v>19</v>
      </c>
      <c r="B8" s="15" t="s">
        <v>171</v>
      </c>
    </row>
    <row r="9" spans="1:3" s="10" customFormat="1" x14ac:dyDescent="0.2">
      <c r="A9" s="15" t="s">
        <v>20</v>
      </c>
      <c r="B9" s="15" t="s">
        <v>172</v>
      </c>
    </row>
    <row r="10" spans="1:3" s="10" customFormat="1" ht="27.6" customHeight="1" x14ac:dyDescent="0.2">
      <c r="A10" s="15" t="s">
        <v>21</v>
      </c>
      <c r="B10" s="15" t="s">
        <v>173</v>
      </c>
    </row>
    <row r="11" spans="1:3" s="10" customFormat="1" ht="25.15" customHeight="1" x14ac:dyDescent="0.2">
      <c r="A11" s="15" t="s">
        <v>22</v>
      </c>
      <c r="B11" s="18" t="s">
        <v>174</v>
      </c>
    </row>
    <row r="12" spans="1:3" s="10" customFormat="1" x14ac:dyDescent="0.2">
      <c r="A12" s="18" t="s">
        <v>23</v>
      </c>
      <c r="B12" s="18" t="s">
        <v>175</v>
      </c>
    </row>
    <row r="13" spans="1:3" s="10" customFormat="1" ht="28.15" customHeight="1" x14ac:dyDescent="0.2">
      <c r="A13" s="23" t="s">
        <v>24</v>
      </c>
      <c r="B13" s="15" t="s">
        <v>176</v>
      </c>
    </row>
    <row r="14" spans="1:3" s="10" customFormat="1" ht="31.9" customHeight="1" x14ac:dyDescent="0.2">
      <c r="A14" s="15" t="s">
        <v>25</v>
      </c>
      <c r="B14" s="15" t="s">
        <v>177</v>
      </c>
    </row>
    <row r="15" spans="1:3" s="10" customFormat="1" ht="27.75" x14ac:dyDescent="0.2">
      <c r="A15" s="19" t="s">
        <v>26</v>
      </c>
      <c r="B15" s="144" t="s">
        <v>178</v>
      </c>
    </row>
    <row r="16" spans="1:3" s="10" customFormat="1" x14ac:dyDescent="0.2">
      <c r="A16" s="19" t="s">
        <v>27</v>
      </c>
      <c r="B16" s="144" t="s">
        <v>179</v>
      </c>
    </row>
    <row r="17" spans="1:2" s="10" customFormat="1" x14ac:dyDescent="0.2">
      <c r="A17" s="19" t="s">
        <v>28</v>
      </c>
      <c r="B17" s="144" t="s">
        <v>180</v>
      </c>
    </row>
    <row r="18" spans="1:2" s="10" customFormat="1" x14ac:dyDescent="0.2">
      <c r="A18" s="19" t="s">
        <v>29</v>
      </c>
      <c r="B18" s="144" t="s">
        <v>181</v>
      </c>
    </row>
    <row r="19" spans="1:2" s="10" customFormat="1" x14ac:dyDescent="0.2">
      <c r="A19" s="19" t="s">
        <v>30</v>
      </c>
      <c r="B19" s="144" t="s">
        <v>182</v>
      </c>
    </row>
    <row r="20" spans="1:2" s="10" customFormat="1" x14ac:dyDescent="0.2">
      <c r="A20" s="19" t="s">
        <v>31</v>
      </c>
      <c r="B20" s="144" t="s">
        <v>183</v>
      </c>
    </row>
    <row r="21" spans="1:2" s="10" customFormat="1" x14ac:dyDescent="0.2">
      <c r="A21" s="19" t="s">
        <v>32</v>
      </c>
      <c r="B21" s="144" t="s">
        <v>184</v>
      </c>
    </row>
    <row r="22" spans="1:2" s="10" customFormat="1" ht="27.75" x14ac:dyDescent="0.2">
      <c r="A22" s="19" t="s">
        <v>33</v>
      </c>
      <c r="B22" s="144" t="s">
        <v>185</v>
      </c>
    </row>
    <row r="23" spans="1:2" s="10" customFormat="1" ht="27.75" x14ac:dyDescent="0.2">
      <c r="A23" s="19" t="s">
        <v>34</v>
      </c>
      <c r="B23" s="144" t="s">
        <v>186</v>
      </c>
    </row>
    <row r="24" spans="1:2" s="10" customFormat="1" ht="27.75" x14ac:dyDescent="0.2">
      <c r="A24" s="19" t="s">
        <v>35</v>
      </c>
      <c r="B24" s="144" t="s">
        <v>187</v>
      </c>
    </row>
    <row r="25" spans="1:2" s="10" customFormat="1" ht="27.75" x14ac:dyDescent="0.2">
      <c r="A25" s="19" t="s">
        <v>36</v>
      </c>
      <c r="B25" s="144" t="s">
        <v>188</v>
      </c>
    </row>
    <row r="26" spans="1:2" s="10" customFormat="1" x14ac:dyDescent="0.2">
      <c r="A26" s="19" t="s">
        <v>37</v>
      </c>
      <c r="B26" s="144" t="s">
        <v>189</v>
      </c>
    </row>
    <row r="27" spans="1:2" s="10" customFormat="1" x14ac:dyDescent="0.2">
      <c r="A27" s="19"/>
      <c r="B27" s="19"/>
    </row>
    <row r="28" spans="1:2" s="10" customFormat="1" x14ac:dyDescent="0.2">
      <c r="A28" s="19"/>
      <c r="B28" s="19"/>
    </row>
    <row r="29" spans="1:2" s="10" customFormat="1" x14ac:dyDescent="0.2">
      <c r="A29" s="19"/>
      <c r="B29" s="19"/>
    </row>
    <row r="30" spans="1:2" s="10" customFormat="1" x14ac:dyDescent="0.2"/>
    <row r="31" spans="1:2" s="10" customFormat="1" x14ac:dyDescent="0.2"/>
    <row r="32" spans="1:2" s="10" customFormat="1" x14ac:dyDescent="0.2"/>
    <row r="33" spans="1:11" s="10" customFormat="1" x14ac:dyDescent="0.2"/>
    <row r="34" spans="1:11" s="10" customFormat="1" x14ac:dyDescent="0.2"/>
    <row r="35" spans="1:11" s="10" customFormat="1" x14ac:dyDescent="0.2"/>
    <row r="36" spans="1:11" s="10" customFormat="1" x14ac:dyDescent="0.2"/>
    <row r="37" spans="1:11" s="10" customFormat="1" x14ac:dyDescent="0.2"/>
    <row r="38" spans="1:11" s="10" customFormat="1" x14ac:dyDescent="0.2"/>
    <row r="39" spans="1:11" s="10" customFormat="1" x14ac:dyDescent="0.2"/>
    <row r="40" spans="1:11" s="10" customFormat="1" x14ac:dyDescent="0.2"/>
    <row r="41" spans="1:11" x14ac:dyDescent="0.2">
      <c r="A41" s="10"/>
      <c r="B41" s="10"/>
      <c r="C41" s="10"/>
      <c r="D41" s="10"/>
      <c r="E41" s="10"/>
      <c r="F41" s="10"/>
      <c r="G41" s="10"/>
      <c r="H41" s="10"/>
      <c r="I41" s="10"/>
      <c r="J41" s="10"/>
      <c r="K41" s="10"/>
    </row>
    <row r="42" spans="1:11" x14ac:dyDescent="0.2">
      <c r="A42" s="10"/>
      <c r="B42" s="10"/>
      <c r="C42" s="10"/>
      <c r="D42" s="10"/>
      <c r="E42" s="10"/>
      <c r="F42" s="10"/>
      <c r="G42" s="10"/>
      <c r="H42" s="10"/>
      <c r="I42" s="10"/>
      <c r="J42" s="10"/>
      <c r="K42" s="10"/>
    </row>
    <row r="43" spans="1:11" x14ac:dyDescent="0.2">
      <c r="A43" s="10"/>
      <c r="B43" s="10"/>
      <c r="C43" s="10"/>
      <c r="D43" s="10"/>
      <c r="E43" s="10"/>
      <c r="F43" s="10"/>
      <c r="G43" s="10"/>
      <c r="H43" s="10"/>
      <c r="I43" s="10"/>
      <c r="J43" s="10"/>
      <c r="K43" s="10"/>
    </row>
    <row r="44" spans="1:11" x14ac:dyDescent="0.2">
      <c r="A44" s="10"/>
      <c r="B44" s="10"/>
      <c r="C44" s="10"/>
      <c r="D44" s="10"/>
      <c r="E44" s="10"/>
      <c r="F44" s="10"/>
      <c r="G44" s="10"/>
      <c r="H44" s="10"/>
      <c r="I44" s="10"/>
      <c r="J44" s="10"/>
      <c r="K44" s="10"/>
    </row>
    <row r="45" spans="1:11" x14ac:dyDescent="0.2">
      <c r="A45" s="10"/>
      <c r="B45" s="10"/>
      <c r="C45" s="10"/>
      <c r="D45" s="10"/>
      <c r="E45" s="10"/>
      <c r="F45" s="10"/>
      <c r="G45" s="10"/>
      <c r="H45" s="10"/>
      <c r="I45" s="10"/>
      <c r="J45" s="10"/>
      <c r="K45" s="10"/>
    </row>
    <row r="46" spans="1:11" x14ac:dyDescent="0.2">
      <c r="A46" s="10"/>
      <c r="B46" s="10"/>
      <c r="C46" s="10"/>
      <c r="D46" s="10"/>
      <c r="E46" s="10"/>
      <c r="F46" s="10"/>
      <c r="G46" s="10"/>
      <c r="H46" s="10"/>
      <c r="I46" s="10"/>
      <c r="J46" s="10"/>
      <c r="K46" s="10"/>
    </row>
    <row r="47" spans="1:11" x14ac:dyDescent="0.2">
      <c r="A47" s="10"/>
      <c r="B47" s="10"/>
      <c r="C47" s="10"/>
      <c r="D47" s="10"/>
      <c r="E47" s="10"/>
      <c r="F47" s="10"/>
      <c r="G47" s="10"/>
      <c r="H47" s="10"/>
      <c r="I47" s="10"/>
      <c r="J47" s="10"/>
      <c r="K47" s="10"/>
    </row>
    <row r="48" spans="1:11" x14ac:dyDescent="0.2">
      <c r="A48" s="10"/>
      <c r="B48" s="10"/>
      <c r="C48" s="10"/>
      <c r="D48" s="10"/>
      <c r="E48" s="10"/>
      <c r="F48" s="10"/>
      <c r="G48" s="10"/>
      <c r="H48" s="10"/>
      <c r="I48" s="10"/>
      <c r="J48" s="10"/>
      <c r="K48" s="10"/>
    </row>
    <row r="49" spans="1:11" x14ac:dyDescent="0.2">
      <c r="A49" s="10"/>
      <c r="B49" s="10"/>
      <c r="C49" s="10"/>
      <c r="D49" s="10"/>
      <c r="E49" s="10"/>
      <c r="F49" s="10"/>
      <c r="G49" s="10"/>
      <c r="H49" s="10"/>
      <c r="I49" s="10"/>
      <c r="J49" s="10"/>
      <c r="K49" s="10"/>
    </row>
    <row r="50" spans="1:11" x14ac:dyDescent="0.2">
      <c r="A50" s="10"/>
      <c r="B50" s="10"/>
      <c r="C50" s="10"/>
      <c r="D50" s="10"/>
      <c r="E50" s="10"/>
      <c r="F50" s="10"/>
      <c r="G50" s="10"/>
      <c r="H50" s="10"/>
      <c r="I50" s="10"/>
      <c r="J50" s="10"/>
      <c r="K50" s="10"/>
    </row>
    <row r="51" spans="1:11" x14ac:dyDescent="0.2">
      <c r="A51" s="10"/>
      <c r="B51" s="10"/>
      <c r="C51" s="10"/>
      <c r="D51" s="10"/>
      <c r="E51" s="10"/>
      <c r="F51" s="10"/>
      <c r="G51" s="10"/>
      <c r="H51" s="10"/>
      <c r="I51" s="10"/>
      <c r="J51" s="10"/>
      <c r="K51" s="10"/>
    </row>
    <row r="52" spans="1:11" x14ac:dyDescent="0.2">
      <c r="A52" s="10"/>
      <c r="B52" s="10"/>
      <c r="C52" s="10"/>
      <c r="D52" s="10"/>
      <c r="E52" s="10"/>
      <c r="F52" s="10"/>
      <c r="G52" s="10"/>
      <c r="H52" s="10"/>
      <c r="I52" s="10"/>
      <c r="J52" s="10"/>
      <c r="K52" s="10"/>
    </row>
    <row r="53" spans="1:11" x14ac:dyDescent="0.2">
      <c r="A53" s="10"/>
      <c r="B53" s="10"/>
      <c r="C53" s="10"/>
      <c r="D53" s="10"/>
      <c r="E53" s="10"/>
      <c r="F53" s="10"/>
      <c r="G53" s="10"/>
      <c r="H53" s="10"/>
      <c r="I53" s="10"/>
      <c r="J53" s="10"/>
      <c r="K53" s="10"/>
    </row>
    <row r="54" spans="1:11" x14ac:dyDescent="0.2">
      <c r="A54" s="10"/>
      <c r="B54" s="10"/>
      <c r="C54" s="10"/>
      <c r="D54" s="10"/>
      <c r="E54" s="10"/>
      <c r="F54" s="10"/>
      <c r="G54" s="10"/>
      <c r="H54" s="10"/>
      <c r="I54" s="10"/>
      <c r="J54" s="10"/>
      <c r="K54" s="10"/>
    </row>
    <row r="55" spans="1:11" x14ac:dyDescent="0.2">
      <c r="A55" s="10"/>
      <c r="B55" s="10"/>
      <c r="C55" s="10"/>
      <c r="D55" s="10"/>
      <c r="E55" s="10"/>
      <c r="F55" s="10"/>
      <c r="G55" s="10"/>
      <c r="H55" s="10"/>
      <c r="I55" s="10"/>
      <c r="J55" s="10"/>
      <c r="K55" s="10"/>
    </row>
  </sheetData>
  <dataValidations count="1">
    <dataValidation allowBlank="1" showInputMessage="1" showErrorMessage="1" promptTitle="If the formula does not work" prompt="Please click on this cell and press Ctrl+Shift+Enter" sqref="B35" xr:uid="{00000000-0002-0000-0500-000000000000}"/>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4BA29"/>
  </sheetPr>
  <dimension ref="A1:D372"/>
  <sheetViews>
    <sheetView showGridLines="0" workbookViewId="0">
      <selection activeCell="G17" sqref="F17:G17"/>
    </sheetView>
  </sheetViews>
  <sheetFormatPr defaultColWidth="9.14453125" defaultRowHeight="15" x14ac:dyDescent="0.2"/>
  <cols>
    <col min="1" max="1" width="27.44140625" bestFit="1" customWidth="1"/>
    <col min="2" max="2" width="17.75390625" bestFit="1" customWidth="1"/>
    <col min="3" max="3" width="36.58984375" customWidth="1"/>
    <col min="4" max="4" width="13.71875" customWidth="1"/>
  </cols>
  <sheetData>
    <row r="1" spans="1:4" ht="27.75" x14ac:dyDescent="0.2">
      <c r="A1" s="24" t="s">
        <v>331</v>
      </c>
      <c r="B1" s="24" t="s">
        <v>332</v>
      </c>
      <c r="C1" s="25" t="s">
        <v>333</v>
      </c>
      <c r="D1" s="26" t="s">
        <v>334</v>
      </c>
    </row>
    <row r="2" spans="1:4" x14ac:dyDescent="0.2">
      <c r="A2" s="145" t="s">
        <v>38</v>
      </c>
      <c r="B2" s="146"/>
      <c r="C2" s="146" t="s">
        <v>39</v>
      </c>
      <c r="D2" s="147" t="s">
        <v>335</v>
      </c>
    </row>
    <row r="3" spans="1:4" x14ac:dyDescent="0.2">
      <c r="A3" s="148" t="s">
        <v>336</v>
      </c>
      <c r="B3" s="146"/>
      <c r="C3" s="146" t="s">
        <v>39</v>
      </c>
      <c r="D3" s="147" t="s">
        <v>337</v>
      </c>
    </row>
    <row r="4" spans="1:4" x14ac:dyDescent="0.2">
      <c r="A4" s="146" t="s">
        <v>338</v>
      </c>
      <c r="B4" s="146"/>
      <c r="C4" s="146" t="s">
        <v>40</v>
      </c>
      <c r="D4" s="147" t="s">
        <v>337</v>
      </c>
    </row>
    <row r="5" spans="1:4" x14ac:dyDescent="0.2">
      <c r="A5" s="146" t="s">
        <v>41</v>
      </c>
      <c r="B5" s="146"/>
      <c r="C5" s="146" t="s">
        <v>40</v>
      </c>
      <c r="D5" s="147" t="s">
        <v>337</v>
      </c>
    </row>
    <row r="6" spans="1:4" x14ac:dyDescent="0.2">
      <c r="A6" s="146" t="s">
        <v>339</v>
      </c>
      <c r="B6" s="146"/>
      <c r="C6" s="146" t="s">
        <v>39</v>
      </c>
      <c r="D6" s="147" t="s">
        <v>340</v>
      </c>
    </row>
    <row r="7" spans="1:4" x14ac:dyDescent="0.2">
      <c r="A7" s="145" t="s">
        <v>341</v>
      </c>
      <c r="B7" s="146"/>
      <c r="C7" s="146" t="s">
        <v>40</v>
      </c>
      <c r="D7" s="147" t="s">
        <v>337</v>
      </c>
    </row>
    <row r="8" spans="1:4" x14ac:dyDescent="0.2">
      <c r="A8" s="146" t="s">
        <v>342</v>
      </c>
      <c r="B8" s="146"/>
      <c r="C8" s="146" t="s">
        <v>39</v>
      </c>
      <c r="D8" s="147" t="s">
        <v>343</v>
      </c>
    </row>
    <row r="9" spans="1:4" x14ac:dyDescent="0.2">
      <c r="A9" s="146" t="s">
        <v>42</v>
      </c>
      <c r="B9" s="146"/>
      <c r="C9" s="146" t="s">
        <v>40</v>
      </c>
      <c r="D9" s="147" t="s">
        <v>337</v>
      </c>
    </row>
    <row r="10" spans="1:4" x14ac:dyDescent="0.2">
      <c r="A10" s="146" t="s">
        <v>344</v>
      </c>
      <c r="B10" s="146"/>
      <c r="C10" s="146" t="s">
        <v>40</v>
      </c>
      <c r="D10" s="147" t="s">
        <v>337</v>
      </c>
    </row>
    <row r="11" spans="1:4" x14ac:dyDescent="0.2">
      <c r="A11" s="146" t="s">
        <v>345</v>
      </c>
      <c r="B11" s="146"/>
      <c r="C11" s="146" t="s">
        <v>40</v>
      </c>
      <c r="D11" s="147" t="s">
        <v>337</v>
      </c>
    </row>
    <row r="12" spans="1:4" x14ac:dyDescent="0.2">
      <c r="A12" s="146" t="s">
        <v>346</v>
      </c>
      <c r="B12" s="146"/>
      <c r="C12" s="146" t="s">
        <v>40</v>
      </c>
      <c r="D12" s="147" t="s">
        <v>335</v>
      </c>
    </row>
    <row r="13" spans="1:4" x14ac:dyDescent="0.2">
      <c r="A13" s="145" t="s">
        <v>347</v>
      </c>
      <c r="B13" s="146"/>
      <c r="C13" s="146" t="s">
        <v>39</v>
      </c>
      <c r="D13" s="147" t="s">
        <v>335</v>
      </c>
    </row>
    <row r="14" spans="1:4" x14ac:dyDescent="0.2">
      <c r="A14" s="146" t="s">
        <v>348</v>
      </c>
      <c r="B14" s="146"/>
      <c r="C14" s="146" t="s">
        <v>40</v>
      </c>
      <c r="D14" s="147" t="s">
        <v>335</v>
      </c>
    </row>
    <row r="15" spans="1:4" x14ac:dyDescent="0.2">
      <c r="A15" s="146" t="s">
        <v>349</v>
      </c>
      <c r="B15" s="146"/>
      <c r="C15" s="146" t="s">
        <v>40</v>
      </c>
      <c r="D15" s="147" t="s">
        <v>335</v>
      </c>
    </row>
    <row r="16" spans="1:4" x14ac:dyDescent="0.2">
      <c r="A16" s="146" t="s">
        <v>350</v>
      </c>
      <c r="B16" s="146"/>
      <c r="C16" s="146" t="s">
        <v>39</v>
      </c>
      <c r="D16" s="147" t="s">
        <v>335</v>
      </c>
    </row>
    <row r="17" spans="1:4" x14ac:dyDescent="0.2">
      <c r="A17" s="146" t="s">
        <v>351</v>
      </c>
      <c r="B17" s="146"/>
      <c r="C17" s="146" t="s">
        <v>40</v>
      </c>
      <c r="D17" s="147" t="s">
        <v>335</v>
      </c>
    </row>
    <row r="18" spans="1:4" x14ac:dyDescent="0.2">
      <c r="A18" s="146" t="s">
        <v>43</v>
      </c>
      <c r="B18" s="146"/>
      <c r="C18" s="146" t="s">
        <v>40</v>
      </c>
      <c r="D18" s="147" t="s">
        <v>337</v>
      </c>
    </row>
    <row r="19" spans="1:4" x14ac:dyDescent="0.2">
      <c r="A19" s="146" t="s">
        <v>44</v>
      </c>
      <c r="B19" s="146"/>
      <c r="C19" s="146" t="s">
        <v>39</v>
      </c>
      <c r="D19" s="147" t="s">
        <v>340</v>
      </c>
    </row>
    <row r="20" spans="1:4" x14ac:dyDescent="0.2">
      <c r="A20" s="146" t="s">
        <v>352</v>
      </c>
      <c r="B20" s="146"/>
      <c r="C20" s="146" t="s">
        <v>39</v>
      </c>
      <c r="D20" s="147" t="s">
        <v>340</v>
      </c>
    </row>
    <row r="21" spans="1:4" x14ac:dyDescent="0.2">
      <c r="A21" s="146" t="s">
        <v>353</v>
      </c>
      <c r="B21" s="146"/>
      <c r="C21" s="146" t="s">
        <v>39</v>
      </c>
      <c r="D21" s="147" t="s">
        <v>340</v>
      </c>
    </row>
    <row r="22" spans="1:4" x14ac:dyDescent="0.2">
      <c r="A22" s="146" t="s">
        <v>45</v>
      </c>
      <c r="B22" s="146"/>
      <c r="C22" s="146" t="s">
        <v>40</v>
      </c>
      <c r="D22" s="147" t="s">
        <v>337</v>
      </c>
    </row>
    <row r="23" spans="1:4" x14ac:dyDescent="0.2">
      <c r="A23" s="146" t="s">
        <v>354</v>
      </c>
      <c r="B23" s="146"/>
      <c r="C23" s="146" t="s">
        <v>40</v>
      </c>
      <c r="D23" s="147" t="s">
        <v>337</v>
      </c>
    </row>
    <row r="24" spans="1:4" x14ac:dyDescent="0.2">
      <c r="A24" s="146" t="s">
        <v>46</v>
      </c>
      <c r="B24" s="146"/>
      <c r="C24" s="146" t="s">
        <v>40</v>
      </c>
      <c r="D24" s="147" t="s">
        <v>337</v>
      </c>
    </row>
    <row r="25" spans="1:4" x14ac:dyDescent="0.2">
      <c r="A25" s="146" t="s">
        <v>355</v>
      </c>
      <c r="B25" s="146"/>
      <c r="C25" s="146" t="s">
        <v>39</v>
      </c>
      <c r="D25" s="147" t="s">
        <v>340</v>
      </c>
    </row>
    <row r="26" spans="1:4" x14ac:dyDescent="0.2">
      <c r="A26" s="148" t="s">
        <v>356</v>
      </c>
      <c r="B26" s="146"/>
      <c r="C26" s="146" t="s">
        <v>39</v>
      </c>
      <c r="D26" s="147" t="s">
        <v>335</v>
      </c>
    </row>
    <row r="27" spans="1:4" x14ac:dyDescent="0.2">
      <c r="A27" s="146" t="s">
        <v>357</v>
      </c>
      <c r="B27" s="146"/>
      <c r="C27" s="146" t="s">
        <v>40</v>
      </c>
      <c r="D27" s="147" t="s">
        <v>337</v>
      </c>
    </row>
    <row r="28" spans="1:4" x14ac:dyDescent="0.2">
      <c r="A28" s="146" t="s">
        <v>358</v>
      </c>
      <c r="B28" s="149" t="s">
        <v>359</v>
      </c>
      <c r="C28" s="149" t="s">
        <v>39</v>
      </c>
      <c r="D28" s="147" t="s">
        <v>335</v>
      </c>
    </row>
    <row r="29" spans="1:4" x14ac:dyDescent="0.2">
      <c r="A29" s="146" t="s">
        <v>358</v>
      </c>
      <c r="B29" s="149" t="s">
        <v>360</v>
      </c>
      <c r="C29" s="149" t="s">
        <v>39</v>
      </c>
      <c r="D29" s="147" t="s">
        <v>335</v>
      </c>
    </row>
    <row r="30" spans="1:4" x14ac:dyDescent="0.2">
      <c r="A30" s="146" t="s">
        <v>358</v>
      </c>
      <c r="B30" s="149" t="s">
        <v>47</v>
      </c>
      <c r="C30" s="149" t="s">
        <v>39</v>
      </c>
      <c r="D30" s="147" t="s">
        <v>335</v>
      </c>
    </row>
    <row r="31" spans="1:4" x14ac:dyDescent="0.2">
      <c r="A31" s="146" t="s">
        <v>358</v>
      </c>
      <c r="B31" s="149" t="s">
        <v>361</v>
      </c>
      <c r="C31" s="149" t="s">
        <v>39</v>
      </c>
      <c r="D31" s="147" t="s">
        <v>335</v>
      </c>
    </row>
    <row r="32" spans="1:4" x14ac:dyDescent="0.2">
      <c r="A32" s="145" t="s">
        <v>48</v>
      </c>
      <c r="B32" s="146"/>
      <c r="C32" s="149" t="s">
        <v>39</v>
      </c>
      <c r="D32" s="147" t="s">
        <v>335</v>
      </c>
    </row>
    <row r="33" spans="1:4" x14ac:dyDescent="0.2">
      <c r="A33" s="146" t="s">
        <v>362</v>
      </c>
      <c r="B33" s="146"/>
      <c r="C33" s="146" t="s">
        <v>39</v>
      </c>
      <c r="D33" s="147" t="s">
        <v>335</v>
      </c>
    </row>
    <row r="34" spans="1:4" x14ac:dyDescent="0.2">
      <c r="A34" s="146" t="s">
        <v>363</v>
      </c>
      <c r="B34" s="146"/>
      <c r="C34" s="146" t="s">
        <v>40</v>
      </c>
      <c r="D34" s="147" t="s">
        <v>337</v>
      </c>
    </row>
    <row r="35" spans="1:4" x14ac:dyDescent="0.2">
      <c r="A35" s="146" t="s">
        <v>364</v>
      </c>
      <c r="B35" s="146"/>
      <c r="C35" s="146" t="s">
        <v>40</v>
      </c>
      <c r="D35" s="147" t="s">
        <v>337</v>
      </c>
    </row>
    <row r="36" spans="1:4" x14ac:dyDescent="0.2">
      <c r="A36" s="146" t="s">
        <v>365</v>
      </c>
      <c r="B36" s="146"/>
      <c r="C36" s="146" t="s">
        <v>39</v>
      </c>
      <c r="D36" s="147" t="s">
        <v>340</v>
      </c>
    </row>
    <row r="37" spans="1:4" x14ac:dyDescent="0.2">
      <c r="A37" s="146" t="s">
        <v>366</v>
      </c>
      <c r="B37" s="146"/>
      <c r="C37" s="146" t="s">
        <v>39</v>
      </c>
      <c r="D37" s="147" t="s">
        <v>340</v>
      </c>
    </row>
    <row r="38" spans="1:4" x14ac:dyDescent="0.2">
      <c r="A38" s="146" t="s">
        <v>367</v>
      </c>
      <c r="B38" s="146"/>
      <c r="C38" s="146" t="s">
        <v>39</v>
      </c>
      <c r="D38" s="147" t="s">
        <v>340</v>
      </c>
    </row>
    <row r="39" spans="1:4" x14ac:dyDescent="0.2">
      <c r="A39" s="146" t="s">
        <v>368</v>
      </c>
      <c r="B39" s="146"/>
      <c r="C39" s="146" t="s">
        <v>40</v>
      </c>
      <c r="D39" s="147" t="s">
        <v>337</v>
      </c>
    </row>
    <row r="40" spans="1:4" x14ac:dyDescent="0.2">
      <c r="A40" s="146" t="s">
        <v>369</v>
      </c>
      <c r="B40" s="146"/>
      <c r="C40" s="146" t="s">
        <v>40</v>
      </c>
      <c r="D40" s="147" t="s">
        <v>337</v>
      </c>
    </row>
    <row r="41" spans="1:4" x14ac:dyDescent="0.2">
      <c r="A41" s="146" t="s">
        <v>370</v>
      </c>
      <c r="B41" s="146"/>
      <c r="C41" s="146" t="s">
        <v>39</v>
      </c>
      <c r="D41" s="147" t="s">
        <v>335</v>
      </c>
    </row>
    <row r="42" spans="1:4" x14ac:dyDescent="0.2">
      <c r="A42" s="145" t="s">
        <v>371</v>
      </c>
      <c r="B42" s="146"/>
      <c r="C42" s="146" t="s">
        <v>39</v>
      </c>
      <c r="D42" s="147" t="s">
        <v>340</v>
      </c>
    </row>
    <row r="43" spans="1:4" x14ac:dyDescent="0.2">
      <c r="A43" s="148" t="s">
        <v>372</v>
      </c>
      <c r="B43" s="150"/>
      <c r="C43" s="151" t="s">
        <v>39</v>
      </c>
      <c r="D43" s="147" t="s">
        <v>335</v>
      </c>
    </row>
    <row r="44" spans="1:4" x14ac:dyDescent="0.2">
      <c r="A44" s="148" t="s">
        <v>373</v>
      </c>
      <c r="B44" s="146"/>
      <c r="C44" s="146" t="s">
        <v>40</v>
      </c>
      <c r="D44" s="147" t="s">
        <v>337</v>
      </c>
    </row>
    <row r="45" spans="1:4" x14ac:dyDescent="0.2">
      <c r="A45" s="146" t="s">
        <v>374</v>
      </c>
      <c r="B45" s="149"/>
      <c r="C45" s="146" t="s">
        <v>375</v>
      </c>
      <c r="D45" s="147" t="s">
        <v>337</v>
      </c>
    </row>
    <row r="46" spans="1:4" x14ac:dyDescent="0.2">
      <c r="A46" s="146" t="s">
        <v>376</v>
      </c>
      <c r="B46" s="146"/>
      <c r="C46" s="146" t="s">
        <v>40</v>
      </c>
      <c r="D46" s="147" t="s">
        <v>337</v>
      </c>
    </row>
    <row r="47" spans="1:4" x14ac:dyDescent="0.2">
      <c r="A47" s="146" t="s">
        <v>376</v>
      </c>
      <c r="B47" s="150"/>
      <c r="C47" s="151" t="s">
        <v>39</v>
      </c>
      <c r="D47" s="147" t="s">
        <v>335</v>
      </c>
    </row>
    <row r="48" spans="1:4" x14ac:dyDescent="0.2">
      <c r="A48" s="146" t="s">
        <v>377</v>
      </c>
      <c r="B48" s="150"/>
      <c r="C48" s="151" t="s">
        <v>40</v>
      </c>
      <c r="D48" s="147" t="s">
        <v>335</v>
      </c>
    </row>
    <row r="49" spans="1:4" x14ac:dyDescent="0.2">
      <c r="A49" s="146" t="s">
        <v>378</v>
      </c>
      <c r="B49" s="146"/>
      <c r="C49" s="146" t="s">
        <v>40</v>
      </c>
      <c r="D49" s="147" t="s">
        <v>337</v>
      </c>
    </row>
    <row r="50" spans="1:4" x14ac:dyDescent="0.2">
      <c r="A50" s="146" t="s">
        <v>370</v>
      </c>
      <c r="B50" s="146"/>
      <c r="C50" s="146" t="s">
        <v>39</v>
      </c>
      <c r="D50" s="147" t="s">
        <v>335</v>
      </c>
    </row>
    <row r="51" spans="1:4" x14ac:dyDescent="0.2">
      <c r="A51" s="146" t="s">
        <v>379</v>
      </c>
      <c r="B51" s="146"/>
      <c r="C51" s="146" t="s">
        <v>40</v>
      </c>
      <c r="D51" s="147" t="s">
        <v>335</v>
      </c>
    </row>
    <row r="52" spans="1:4" x14ac:dyDescent="0.2">
      <c r="A52" s="146" t="s">
        <v>49</v>
      </c>
      <c r="B52" s="146"/>
      <c r="C52" s="146" t="s">
        <v>40</v>
      </c>
      <c r="D52" s="147" t="s">
        <v>337</v>
      </c>
    </row>
    <row r="53" spans="1:4" x14ac:dyDescent="0.2">
      <c r="A53" s="146" t="s">
        <v>50</v>
      </c>
      <c r="B53" s="146"/>
      <c r="C53" s="146" t="s">
        <v>40</v>
      </c>
      <c r="D53" s="147" t="s">
        <v>337</v>
      </c>
    </row>
    <row r="54" spans="1:4" x14ac:dyDescent="0.2">
      <c r="A54" s="146" t="s">
        <v>380</v>
      </c>
      <c r="B54" s="146"/>
      <c r="C54" s="146" t="s">
        <v>40</v>
      </c>
      <c r="D54" s="147" t="s">
        <v>337</v>
      </c>
    </row>
    <row r="55" spans="1:4" x14ac:dyDescent="0.2">
      <c r="A55" s="146" t="s">
        <v>381</v>
      </c>
      <c r="B55" s="146"/>
      <c r="C55" s="146" t="s">
        <v>39</v>
      </c>
      <c r="D55" s="147" t="s">
        <v>335</v>
      </c>
    </row>
    <row r="56" spans="1:4" x14ac:dyDescent="0.2">
      <c r="A56" s="146" t="s">
        <v>382</v>
      </c>
      <c r="B56" s="146"/>
      <c r="C56" s="146" t="s">
        <v>40</v>
      </c>
      <c r="D56" s="147" t="s">
        <v>337</v>
      </c>
    </row>
    <row r="57" spans="1:4" x14ac:dyDescent="0.2">
      <c r="A57" s="146" t="s">
        <v>383</v>
      </c>
      <c r="B57" s="146"/>
      <c r="C57" s="146" t="s">
        <v>39</v>
      </c>
      <c r="D57" s="147" t="s">
        <v>340</v>
      </c>
    </row>
    <row r="58" spans="1:4" x14ac:dyDescent="0.2">
      <c r="A58" s="146" t="s">
        <v>384</v>
      </c>
      <c r="B58" s="146"/>
      <c r="C58" s="146" t="s">
        <v>39</v>
      </c>
      <c r="D58" s="147" t="s">
        <v>340</v>
      </c>
    </row>
    <row r="59" spans="1:4" x14ac:dyDescent="0.2">
      <c r="A59" s="146" t="s">
        <v>385</v>
      </c>
      <c r="B59" s="146"/>
      <c r="C59" s="146" t="s">
        <v>40</v>
      </c>
      <c r="D59" s="147" t="s">
        <v>337</v>
      </c>
    </row>
    <row r="60" spans="1:4" x14ac:dyDescent="0.2">
      <c r="A60" s="146" t="s">
        <v>386</v>
      </c>
      <c r="B60" s="146"/>
      <c r="C60" s="146" t="s">
        <v>39</v>
      </c>
      <c r="D60" s="147" t="s">
        <v>340</v>
      </c>
    </row>
    <row r="61" spans="1:4" x14ac:dyDescent="0.2">
      <c r="A61" s="146" t="s">
        <v>387</v>
      </c>
      <c r="B61" s="146"/>
      <c r="C61" s="146" t="s">
        <v>39</v>
      </c>
      <c r="D61" s="147" t="s">
        <v>340</v>
      </c>
    </row>
    <row r="62" spans="1:4" x14ac:dyDescent="0.2">
      <c r="A62" s="146" t="s">
        <v>388</v>
      </c>
      <c r="B62" s="146"/>
      <c r="C62" s="146" t="s">
        <v>39</v>
      </c>
      <c r="D62" s="147" t="s">
        <v>340</v>
      </c>
    </row>
    <row r="63" spans="1:4" x14ac:dyDescent="0.2">
      <c r="A63" s="146" t="s">
        <v>389</v>
      </c>
      <c r="B63" s="146"/>
      <c r="C63" s="146" t="s">
        <v>40</v>
      </c>
      <c r="D63" s="147" t="s">
        <v>337</v>
      </c>
    </row>
    <row r="64" spans="1:4" x14ac:dyDescent="0.2">
      <c r="A64" s="146" t="s">
        <v>390</v>
      </c>
      <c r="B64" s="146"/>
      <c r="C64" s="146" t="s">
        <v>40</v>
      </c>
      <c r="D64" s="147" t="s">
        <v>337</v>
      </c>
    </row>
    <row r="65" spans="1:4" x14ac:dyDescent="0.2">
      <c r="A65" s="146" t="s">
        <v>391</v>
      </c>
      <c r="B65" s="146"/>
      <c r="C65" s="146" t="s">
        <v>40</v>
      </c>
      <c r="D65" s="147" t="s">
        <v>337</v>
      </c>
    </row>
    <row r="66" spans="1:4" x14ac:dyDescent="0.2">
      <c r="A66" s="146" t="s">
        <v>392</v>
      </c>
      <c r="B66" s="146"/>
      <c r="C66" s="146" t="s">
        <v>40</v>
      </c>
      <c r="D66" s="147" t="s">
        <v>337</v>
      </c>
    </row>
    <row r="67" spans="1:4" x14ac:dyDescent="0.2">
      <c r="A67" s="146" t="s">
        <v>393</v>
      </c>
      <c r="B67" s="146"/>
      <c r="C67" s="146" t="s">
        <v>40</v>
      </c>
      <c r="D67" s="147" t="s">
        <v>337</v>
      </c>
    </row>
    <row r="68" spans="1:4" x14ac:dyDescent="0.2">
      <c r="A68" s="146" t="s">
        <v>394</v>
      </c>
      <c r="B68" s="146"/>
      <c r="C68" s="146" t="s">
        <v>39</v>
      </c>
      <c r="D68" s="147" t="s">
        <v>340</v>
      </c>
    </row>
    <row r="69" spans="1:4" x14ac:dyDescent="0.2">
      <c r="A69" s="146" t="s">
        <v>395</v>
      </c>
      <c r="B69" s="146"/>
      <c r="C69" s="146" t="s">
        <v>39</v>
      </c>
      <c r="D69" s="147" t="s">
        <v>343</v>
      </c>
    </row>
    <row r="70" spans="1:4" x14ac:dyDescent="0.2">
      <c r="A70" s="145" t="s">
        <v>396</v>
      </c>
      <c r="B70" s="146"/>
      <c r="C70" s="146" t="s">
        <v>39</v>
      </c>
      <c r="D70" s="147" t="s">
        <v>340</v>
      </c>
    </row>
    <row r="71" spans="1:4" x14ac:dyDescent="0.2">
      <c r="A71" s="146" t="s">
        <v>51</v>
      </c>
      <c r="B71" s="146"/>
      <c r="C71" s="146" t="s">
        <v>40</v>
      </c>
      <c r="D71" s="147" t="s">
        <v>337</v>
      </c>
    </row>
    <row r="72" spans="1:4" x14ac:dyDescent="0.2">
      <c r="A72" s="146" t="s">
        <v>397</v>
      </c>
      <c r="B72" s="146"/>
      <c r="C72" s="146" t="s">
        <v>40</v>
      </c>
      <c r="D72" s="147" t="s">
        <v>337</v>
      </c>
    </row>
    <row r="73" spans="1:4" x14ac:dyDescent="0.2">
      <c r="A73" s="146" t="s">
        <v>398</v>
      </c>
      <c r="B73" s="146"/>
      <c r="C73" s="146" t="s">
        <v>39</v>
      </c>
      <c r="D73" s="147" t="s">
        <v>340</v>
      </c>
    </row>
    <row r="74" spans="1:4" x14ac:dyDescent="0.2">
      <c r="A74" s="146" t="s">
        <v>399</v>
      </c>
      <c r="B74" s="146"/>
      <c r="C74" s="146" t="s">
        <v>40</v>
      </c>
      <c r="D74" s="147" t="s">
        <v>337</v>
      </c>
    </row>
    <row r="75" spans="1:4" x14ac:dyDescent="0.2">
      <c r="A75" s="146" t="s">
        <v>400</v>
      </c>
      <c r="B75" s="146"/>
      <c r="C75" s="146" t="s">
        <v>39</v>
      </c>
      <c r="D75" s="147" t="s">
        <v>340</v>
      </c>
    </row>
    <row r="76" spans="1:4" x14ac:dyDescent="0.2">
      <c r="A76" s="146" t="s">
        <v>52</v>
      </c>
      <c r="B76" s="146"/>
      <c r="C76" s="146" t="s">
        <v>40</v>
      </c>
      <c r="D76" s="147" t="s">
        <v>337</v>
      </c>
    </row>
    <row r="77" spans="1:4" x14ac:dyDescent="0.2">
      <c r="A77" s="146" t="s">
        <v>401</v>
      </c>
      <c r="B77" s="146"/>
      <c r="C77" s="146" t="s">
        <v>40</v>
      </c>
      <c r="D77" s="147" t="s">
        <v>337</v>
      </c>
    </row>
    <row r="78" spans="1:4" x14ac:dyDescent="0.2">
      <c r="A78" s="146" t="s">
        <v>402</v>
      </c>
      <c r="B78" s="146"/>
      <c r="C78" s="146" t="s">
        <v>39</v>
      </c>
      <c r="D78" s="147" t="s">
        <v>340</v>
      </c>
    </row>
    <row r="79" spans="1:4" x14ac:dyDescent="0.2">
      <c r="A79" s="146" t="s">
        <v>53</v>
      </c>
      <c r="B79" s="146"/>
      <c r="C79" s="146" t="s">
        <v>39</v>
      </c>
      <c r="D79" s="147" t="s">
        <v>340</v>
      </c>
    </row>
    <row r="80" spans="1:4" x14ac:dyDescent="0.2">
      <c r="A80" s="146" t="s">
        <v>403</v>
      </c>
      <c r="B80" s="146"/>
      <c r="C80" s="146" t="s">
        <v>40</v>
      </c>
      <c r="D80" s="147" t="s">
        <v>337</v>
      </c>
    </row>
    <row r="81" spans="1:4" x14ac:dyDescent="0.2">
      <c r="A81" s="146" t="s">
        <v>404</v>
      </c>
      <c r="B81" s="146"/>
      <c r="C81" s="146" t="s">
        <v>40</v>
      </c>
      <c r="D81" s="147" t="s">
        <v>335</v>
      </c>
    </row>
    <row r="82" spans="1:4" x14ac:dyDescent="0.2">
      <c r="A82" s="146" t="s">
        <v>405</v>
      </c>
      <c r="B82" s="146"/>
      <c r="C82" s="146" t="s">
        <v>39</v>
      </c>
      <c r="D82" s="147" t="s">
        <v>335</v>
      </c>
    </row>
    <row r="83" spans="1:4" x14ac:dyDescent="0.2">
      <c r="A83" s="146" t="s">
        <v>406</v>
      </c>
      <c r="B83" s="146"/>
      <c r="C83" s="146" t="s">
        <v>40</v>
      </c>
      <c r="D83" s="147" t="s">
        <v>335</v>
      </c>
    </row>
    <row r="84" spans="1:4" x14ac:dyDescent="0.2">
      <c r="A84" s="146" t="s">
        <v>407</v>
      </c>
      <c r="B84" s="146"/>
      <c r="C84" s="146" t="s">
        <v>40</v>
      </c>
      <c r="D84" s="147" t="s">
        <v>337</v>
      </c>
    </row>
    <row r="85" spans="1:4" x14ac:dyDescent="0.2">
      <c r="A85" s="146" t="s">
        <v>408</v>
      </c>
      <c r="B85" s="146"/>
      <c r="C85" s="146" t="s">
        <v>40</v>
      </c>
      <c r="D85" s="147" t="s">
        <v>337</v>
      </c>
    </row>
    <row r="86" spans="1:4" x14ac:dyDescent="0.2">
      <c r="A86" s="146" t="s">
        <v>409</v>
      </c>
      <c r="B86" s="146"/>
      <c r="C86" s="146" t="s">
        <v>39</v>
      </c>
      <c r="D86" s="147" t="s">
        <v>340</v>
      </c>
    </row>
    <row r="87" spans="1:4" x14ac:dyDescent="0.2">
      <c r="A87" s="145" t="s">
        <v>410</v>
      </c>
      <c r="B87" s="146"/>
      <c r="C87" s="146" t="s">
        <v>375</v>
      </c>
      <c r="D87" s="147" t="s">
        <v>337</v>
      </c>
    </row>
    <row r="88" spans="1:4" x14ac:dyDescent="0.2">
      <c r="A88" s="145" t="s">
        <v>411</v>
      </c>
      <c r="B88" s="149" t="s">
        <v>412</v>
      </c>
      <c r="C88" s="146" t="s">
        <v>375</v>
      </c>
      <c r="D88" s="147" t="s">
        <v>337</v>
      </c>
    </row>
    <row r="89" spans="1:4" x14ac:dyDescent="0.2">
      <c r="A89" s="145" t="s">
        <v>411</v>
      </c>
      <c r="B89" s="149" t="s">
        <v>413</v>
      </c>
      <c r="C89" s="146" t="s">
        <v>375</v>
      </c>
      <c r="D89" s="147" t="s">
        <v>337</v>
      </c>
    </row>
    <row r="90" spans="1:4" x14ac:dyDescent="0.2">
      <c r="A90" s="145" t="s">
        <v>411</v>
      </c>
      <c r="B90" s="149" t="s">
        <v>414</v>
      </c>
      <c r="C90" s="146" t="s">
        <v>375</v>
      </c>
      <c r="D90" s="147" t="s">
        <v>337</v>
      </c>
    </row>
    <row r="91" spans="1:4" x14ac:dyDescent="0.2">
      <c r="A91" s="145" t="s">
        <v>411</v>
      </c>
      <c r="B91" s="149" t="s">
        <v>415</v>
      </c>
      <c r="C91" s="146" t="s">
        <v>375</v>
      </c>
      <c r="D91" s="147" t="s">
        <v>337</v>
      </c>
    </row>
    <row r="92" spans="1:4" x14ac:dyDescent="0.2">
      <c r="A92" s="146" t="s">
        <v>416</v>
      </c>
      <c r="B92" s="146"/>
      <c r="C92" s="146" t="s">
        <v>40</v>
      </c>
      <c r="D92" s="147" t="s">
        <v>337</v>
      </c>
    </row>
    <row r="93" spans="1:4" x14ac:dyDescent="0.2">
      <c r="A93" s="146" t="s">
        <v>417</v>
      </c>
      <c r="B93" s="146"/>
      <c r="C93" s="146" t="s">
        <v>40</v>
      </c>
      <c r="D93" s="147" t="s">
        <v>337</v>
      </c>
    </row>
    <row r="94" spans="1:4" x14ac:dyDescent="0.2">
      <c r="A94" s="146" t="s">
        <v>418</v>
      </c>
      <c r="B94" s="146"/>
      <c r="C94" s="146" t="s">
        <v>40</v>
      </c>
      <c r="D94" s="147" t="s">
        <v>337</v>
      </c>
    </row>
    <row r="95" spans="1:4" x14ac:dyDescent="0.2">
      <c r="A95" s="146" t="s">
        <v>419</v>
      </c>
      <c r="B95" s="146"/>
      <c r="C95" s="146" t="s">
        <v>40</v>
      </c>
      <c r="D95" s="147" t="s">
        <v>337</v>
      </c>
    </row>
    <row r="96" spans="1:4" x14ac:dyDescent="0.2">
      <c r="A96" s="146" t="s">
        <v>420</v>
      </c>
      <c r="B96" s="146"/>
      <c r="C96" s="146" t="s">
        <v>39</v>
      </c>
      <c r="D96" s="147" t="s">
        <v>335</v>
      </c>
    </row>
    <row r="97" spans="1:4" x14ac:dyDescent="0.2">
      <c r="A97" s="146" t="s">
        <v>421</v>
      </c>
      <c r="B97" s="146"/>
      <c r="C97" s="146" t="s">
        <v>40</v>
      </c>
      <c r="D97" s="147" t="s">
        <v>337</v>
      </c>
    </row>
    <row r="98" spans="1:4" x14ac:dyDescent="0.2">
      <c r="A98" s="146" t="s">
        <v>422</v>
      </c>
      <c r="B98" s="146"/>
      <c r="C98" s="146" t="s">
        <v>39</v>
      </c>
      <c r="D98" s="147" t="s">
        <v>335</v>
      </c>
    </row>
    <row r="99" spans="1:4" x14ac:dyDescent="0.2">
      <c r="A99" s="146" t="s">
        <v>423</v>
      </c>
      <c r="B99" s="146"/>
      <c r="C99" s="146" t="s">
        <v>39</v>
      </c>
      <c r="D99" s="147" t="s">
        <v>335</v>
      </c>
    </row>
    <row r="100" spans="1:4" x14ac:dyDescent="0.2">
      <c r="A100" s="146" t="s">
        <v>424</v>
      </c>
      <c r="B100" s="146"/>
      <c r="C100" s="146" t="s">
        <v>39</v>
      </c>
      <c r="D100" s="147" t="s">
        <v>335</v>
      </c>
    </row>
    <row r="101" spans="1:4" x14ac:dyDescent="0.2">
      <c r="A101" s="146" t="s">
        <v>425</v>
      </c>
      <c r="B101" s="146"/>
      <c r="C101" s="146" t="s">
        <v>39</v>
      </c>
      <c r="D101" s="147" t="s">
        <v>335</v>
      </c>
    </row>
    <row r="102" spans="1:4" x14ac:dyDescent="0.2">
      <c r="A102" s="146" t="s">
        <v>426</v>
      </c>
      <c r="B102" s="146"/>
      <c r="C102" s="146" t="s">
        <v>40</v>
      </c>
      <c r="D102" s="147" t="s">
        <v>337</v>
      </c>
    </row>
    <row r="103" spans="1:4" x14ac:dyDescent="0.2">
      <c r="A103" s="146" t="s">
        <v>427</v>
      </c>
      <c r="B103" s="146"/>
      <c r="C103" s="146" t="s">
        <v>39</v>
      </c>
      <c r="D103" s="147" t="s">
        <v>427</v>
      </c>
    </row>
    <row r="104" spans="1:4" x14ac:dyDescent="0.2">
      <c r="A104" s="146" t="s">
        <v>428</v>
      </c>
      <c r="B104" s="146"/>
      <c r="C104" s="146" t="s">
        <v>39</v>
      </c>
      <c r="D104" s="147" t="s">
        <v>335</v>
      </c>
    </row>
    <row r="105" spans="1:4" x14ac:dyDescent="0.2">
      <c r="A105" s="146" t="s">
        <v>429</v>
      </c>
      <c r="B105" s="146" t="s">
        <v>55</v>
      </c>
      <c r="C105" s="146" t="s">
        <v>39</v>
      </c>
      <c r="D105" s="147" t="s">
        <v>429</v>
      </c>
    </row>
    <row r="106" spans="1:4" x14ac:dyDescent="0.2">
      <c r="A106" s="146" t="s">
        <v>429</v>
      </c>
      <c r="B106" s="146" t="s">
        <v>56</v>
      </c>
      <c r="C106" s="146" t="s">
        <v>39</v>
      </c>
      <c r="D106" s="147" t="s">
        <v>429</v>
      </c>
    </row>
    <row r="107" spans="1:4" x14ac:dyDescent="0.2">
      <c r="A107" s="146" t="s">
        <v>430</v>
      </c>
      <c r="B107" s="146"/>
      <c r="C107" s="146" t="s">
        <v>40</v>
      </c>
      <c r="D107" s="147" t="s">
        <v>337</v>
      </c>
    </row>
    <row r="108" spans="1:4" x14ac:dyDescent="0.2">
      <c r="A108" s="146" t="s">
        <v>431</v>
      </c>
      <c r="B108" s="146"/>
      <c r="C108" s="146" t="s">
        <v>40</v>
      </c>
      <c r="D108" s="147" t="s">
        <v>337</v>
      </c>
    </row>
    <row r="109" spans="1:4" x14ac:dyDescent="0.2">
      <c r="A109" s="146" t="s">
        <v>432</v>
      </c>
      <c r="B109" s="146"/>
      <c r="C109" s="146" t="s">
        <v>40</v>
      </c>
      <c r="D109" s="147" t="s">
        <v>337</v>
      </c>
    </row>
    <row r="110" spans="1:4" x14ac:dyDescent="0.2">
      <c r="A110" s="146" t="s">
        <v>57</v>
      </c>
      <c r="B110" s="146"/>
      <c r="C110" s="146" t="s">
        <v>39</v>
      </c>
      <c r="D110" s="147" t="s">
        <v>335</v>
      </c>
    </row>
    <row r="111" spans="1:4" x14ac:dyDescent="0.2">
      <c r="A111" s="146" t="s">
        <v>418</v>
      </c>
      <c r="B111" s="146"/>
      <c r="C111" s="146" t="s">
        <v>40</v>
      </c>
      <c r="D111" s="147" t="s">
        <v>337</v>
      </c>
    </row>
    <row r="112" spans="1:4" x14ac:dyDescent="0.2">
      <c r="A112" s="146" t="s">
        <v>433</v>
      </c>
      <c r="B112" s="146"/>
      <c r="C112" s="146" t="s">
        <v>39</v>
      </c>
      <c r="D112" s="147" t="s">
        <v>340</v>
      </c>
    </row>
    <row r="113" spans="1:4" x14ac:dyDescent="0.2">
      <c r="A113" s="146" t="s">
        <v>434</v>
      </c>
      <c r="B113" s="146"/>
      <c r="C113" s="146" t="s">
        <v>40</v>
      </c>
      <c r="D113" s="147" t="s">
        <v>337</v>
      </c>
    </row>
    <row r="114" spans="1:4" x14ac:dyDescent="0.2">
      <c r="A114" s="146" t="s">
        <v>435</v>
      </c>
      <c r="B114" s="146"/>
      <c r="C114" s="146" t="s">
        <v>40</v>
      </c>
      <c r="D114" s="147" t="s">
        <v>337</v>
      </c>
    </row>
    <row r="115" spans="1:4" x14ac:dyDescent="0.2">
      <c r="A115" s="146" t="s">
        <v>436</v>
      </c>
      <c r="B115" s="146"/>
      <c r="C115" s="146" t="s">
        <v>40</v>
      </c>
      <c r="D115" s="147" t="s">
        <v>337</v>
      </c>
    </row>
    <row r="116" spans="1:4" x14ac:dyDescent="0.2">
      <c r="A116" s="146" t="s">
        <v>437</v>
      </c>
      <c r="B116" s="146"/>
      <c r="C116" s="146" t="s">
        <v>40</v>
      </c>
      <c r="D116" s="147" t="s">
        <v>335</v>
      </c>
    </row>
    <row r="117" spans="1:4" x14ac:dyDescent="0.2">
      <c r="A117" s="146" t="s">
        <v>438</v>
      </c>
      <c r="B117" s="146"/>
      <c r="C117" s="146" t="s">
        <v>39</v>
      </c>
      <c r="D117" s="147" t="s">
        <v>335</v>
      </c>
    </row>
    <row r="118" spans="1:4" x14ac:dyDescent="0.2">
      <c r="A118" s="146" t="s">
        <v>439</v>
      </c>
      <c r="B118" s="146"/>
      <c r="C118" s="146" t="s">
        <v>40</v>
      </c>
      <c r="D118" s="147" t="s">
        <v>335</v>
      </c>
    </row>
    <row r="119" spans="1:4" x14ac:dyDescent="0.2">
      <c r="A119" s="146" t="s">
        <v>440</v>
      </c>
      <c r="B119" s="146"/>
      <c r="C119" s="146" t="s">
        <v>39</v>
      </c>
      <c r="D119" s="147" t="s">
        <v>335</v>
      </c>
    </row>
    <row r="120" spans="1:4" x14ac:dyDescent="0.2">
      <c r="A120" s="146" t="s">
        <v>441</v>
      </c>
      <c r="B120" s="146"/>
      <c r="C120" s="146" t="s">
        <v>40</v>
      </c>
      <c r="D120" s="147" t="s">
        <v>335</v>
      </c>
    </row>
    <row r="121" spans="1:4" x14ac:dyDescent="0.2">
      <c r="A121" s="146" t="s">
        <v>442</v>
      </c>
      <c r="B121" s="146"/>
      <c r="C121" s="146" t="s">
        <v>40</v>
      </c>
      <c r="D121" s="147" t="s">
        <v>337</v>
      </c>
    </row>
    <row r="122" spans="1:4" x14ac:dyDescent="0.2">
      <c r="A122" s="146" t="s">
        <v>443</v>
      </c>
      <c r="B122" s="146"/>
      <c r="C122" s="146" t="s">
        <v>39</v>
      </c>
      <c r="D122" s="147" t="s">
        <v>340</v>
      </c>
    </row>
    <row r="123" spans="1:4" x14ac:dyDescent="0.2">
      <c r="A123" s="146" t="s">
        <v>58</v>
      </c>
      <c r="B123" s="146"/>
      <c r="C123" s="146" t="s">
        <v>40</v>
      </c>
      <c r="D123" s="147" t="s">
        <v>337</v>
      </c>
    </row>
    <row r="124" spans="1:4" x14ac:dyDescent="0.2">
      <c r="A124" s="146" t="s">
        <v>59</v>
      </c>
      <c r="B124" s="146"/>
      <c r="C124" s="146" t="s">
        <v>39</v>
      </c>
      <c r="D124" s="147" t="s">
        <v>335</v>
      </c>
    </row>
    <row r="125" spans="1:4" x14ac:dyDescent="0.2">
      <c r="A125" s="148" t="s">
        <v>444</v>
      </c>
      <c r="B125" s="146"/>
      <c r="C125" s="146" t="s">
        <v>39</v>
      </c>
      <c r="D125" s="147" t="s">
        <v>335</v>
      </c>
    </row>
    <row r="126" spans="1:4" x14ac:dyDescent="0.2">
      <c r="A126" s="146" t="s">
        <v>60</v>
      </c>
      <c r="B126" s="146"/>
      <c r="C126" s="146" t="s">
        <v>40</v>
      </c>
      <c r="D126" s="147" t="s">
        <v>337</v>
      </c>
    </row>
    <row r="127" spans="1:4" x14ac:dyDescent="0.2">
      <c r="A127" s="146" t="s">
        <v>445</v>
      </c>
      <c r="B127" s="146"/>
      <c r="C127" s="146" t="s">
        <v>40</v>
      </c>
      <c r="D127" s="147" t="s">
        <v>337</v>
      </c>
    </row>
    <row r="128" spans="1:4" x14ac:dyDescent="0.2">
      <c r="A128" s="146" t="s">
        <v>446</v>
      </c>
      <c r="B128" s="146"/>
      <c r="C128" s="146" t="s">
        <v>40</v>
      </c>
      <c r="D128" s="147" t="s">
        <v>337</v>
      </c>
    </row>
    <row r="129" spans="1:4" x14ac:dyDescent="0.2">
      <c r="A129" s="146" t="s">
        <v>447</v>
      </c>
      <c r="B129" s="146"/>
      <c r="C129" s="146" t="s">
        <v>40</v>
      </c>
      <c r="D129" s="147" t="s">
        <v>337</v>
      </c>
    </row>
    <row r="130" spans="1:4" x14ac:dyDescent="0.2">
      <c r="A130" s="146" t="s">
        <v>448</v>
      </c>
      <c r="B130" s="146"/>
      <c r="C130" s="146" t="s">
        <v>40</v>
      </c>
      <c r="D130" s="147" t="s">
        <v>337</v>
      </c>
    </row>
    <row r="131" spans="1:4" x14ac:dyDescent="0.2">
      <c r="A131" s="146" t="s">
        <v>449</v>
      </c>
      <c r="B131" s="146"/>
      <c r="C131" s="146" t="s">
        <v>40</v>
      </c>
      <c r="D131" s="147" t="s">
        <v>337</v>
      </c>
    </row>
    <row r="132" spans="1:4" x14ac:dyDescent="0.2">
      <c r="A132" s="148" t="s">
        <v>450</v>
      </c>
      <c r="B132" s="146"/>
      <c r="C132" s="146" t="s">
        <v>40</v>
      </c>
      <c r="D132" s="147" t="s">
        <v>335</v>
      </c>
    </row>
    <row r="133" spans="1:4" x14ac:dyDescent="0.2">
      <c r="A133" s="148" t="s">
        <v>451</v>
      </c>
      <c r="B133" s="146"/>
      <c r="C133" s="146" t="s">
        <v>39</v>
      </c>
      <c r="D133" s="147" t="s">
        <v>335</v>
      </c>
    </row>
    <row r="134" spans="1:4" x14ac:dyDescent="0.2">
      <c r="A134" s="148" t="s">
        <v>452</v>
      </c>
      <c r="B134" s="146"/>
      <c r="C134" s="146" t="s">
        <v>40</v>
      </c>
      <c r="D134" s="147" t="s">
        <v>335</v>
      </c>
    </row>
    <row r="135" spans="1:4" x14ac:dyDescent="0.2">
      <c r="A135" s="146" t="s">
        <v>453</v>
      </c>
      <c r="B135" s="146"/>
      <c r="C135" s="146" t="s">
        <v>40</v>
      </c>
      <c r="D135" s="147" t="s">
        <v>337</v>
      </c>
    </row>
    <row r="136" spans="1:4" x14ac:dyDescent="0.2">
      <c r="A136" s="148" t="s">
        <v>454</v>
      </c>
      <c r="B136" s="146"/>
      <c r="C136" s="146" t="s">
        <v>40</v>
      </c>
      <c r="D136" s="147" t="s">
        <v>335</v>
      </c>
    </row>
    <row r="137" spans="1:4" x14ac:dyDescent="0.2">
      <c r="A137" s="146" t="s">
        <v>432</v>
      </c>
      <c r="B137" s="146"/>
      <c r="C137" s="146" t="s">
        <v>40</v>
      </c>
      <c r="D137" s="147" t="s">
        <v>337</v>
      </c>
    </row>
    <row r="138" spans="1:4" x14ac:dyDescent="0.2">
      <c r="A138" s="146" t="s">
        <v>455</v>
      </c>
      <c r="B138" s="146"/>
      <c r="C138" s="146" t="s">
        <v>39</v>
      </c>
      <c r="D138" s="147" t="s">
        <v>340</v>
      </c>
    </row>
    <row r="139" spans="1:4" x14ac:dyDescent="0.2">
      <c r="A139" s="146" t="s">
        <v>456</v>
      </c>
      <c r="B139" s="146"/>
      <c r="C139" s="146" t="s">
        <v>40</v>
      </c>
      <c r="D139" s="147" t="s">
        <v>337</v>
      </c>
    </row>
    <row r="140" spans="1:4" x14ac:dyDescent="0.2">
      <c r="A140" s="146" t="s">
        <v>457</v>
      </c>
      <c r="B140" s="146"/>
      <c r="C140" s="146" t="s">
        <v>40</v>
      </c>
      <c r="D140" s="147" t="s">
        <v>337</v>
      </c>
    </row>
    <row r="141" spans="1:4" x14ac:dyDescent="0.2">
      <c r="A141" s="146" t="s">
        <v>61</v>
      </c>
      <c r="B141" s="146"/>
      <c r="C141" s="146" t="s">
        <v>39</v>
      </c>
      <c r="D141" s="147" t="s">
        <v>340</v>
      </c>
    </row>
    <row r="142" spans="1:4" x14ac:dyDescent="0.2">
      <c r="A142" s="146" t="s">
        <v>62</v>
      </c>
      <c r="B142" s="146"/>
      <c r="C142" s="146" t="s">
        <v>40</v>
      </c>
      <c r="D142" s="147" t="s">
        <v>337</v>
      </c>
    </row>
    <row r="143" spans="1:4" x14ac:dyDescent="0.2">
      <c r="A143" s="146" t="s">
        <v>63</v>
      </c>
      <c r="B143" s="146"/>
      <c r="C143" s="146" t="s">
        <v>40</v>
      </c>
      <c r="D143" s="147" t="s">
        <v>337</v>
      </c>
    </row>
    <row r="144" spans="1:4" x14ac:dyDescent="0.2">
      <c r="A144" s="146" t="s">
        <v>458</v>
      </c>
      <c r="B144" s="146"/>
      <c r="C144" s="146" t="s">
        <v>40</v>
      </c>
      <c r="D144" s="147" t="s">
        <v>337</v>
      </c>
    </row>
    <row r="145" spans="1:4" x14ac:dyDescent="0.2">
      <c r="A145" s="146" t="s">
        <v>459</v>
      </c>
      <c r="B145" s="146"/>
      <c r="C145" s="146" t="s">
        <v>40</v>
      </c>
      <c r="D145" s="147" t="s">
        <v>460</v>
      </c>
    </row>
    <row r="146" spans="1:4" x14ac:dyDescent="0.2">
      <c r="A146" s="146" t="s">
        <v>461</v>
      </c>
      <c r="B146" s="146"/>
      <c r="C146" s="146" t="s">
        <v>39</v>
      </c>
      <c r="D146" s="147" t="s">
        <v>462</v>
      </c>
    </row>
    <row r="147" spans="1:4" x14ac:dyDescent="0.2">
      <c r="A147" s="146" t="s">
        <v>463</v>
      </c>
      <c r="B147" s="146"/>
      <c r="C147" s="146" t="s">
        <v>40</v>
      </c>
      <c r="D147" s="147" t="s">
        <v>337</v>
      </c>
    </row>
    <row r="148" spans="1:4" x14ac:dyDescent="0.2">
      <c r="A148" s="148" t="s">
        <v>464</v>
      </c>
      <c r="B148" s="146"/>
      <c r="C148" s="146" t="s">
        <v>39</v>
      </c>
      <c r="D148" s="147" t="s">
        <v>335</v>
      </c>
    </row>
    <row r="149" spans="1:4" x14ac:dyDescent="0.2">
      <c r="A149" s="146" t="s">
        <v>465</v>
      </c>
      <c r="B149" s="146"/>
      <c r="C149" s="146" t="s">
        <v>40</v>
      </c>
      <c r="D149" s="147" t="s">
        <v>337</v>
      </c>
    </row>
    <row r="150" spans="1:4" x14ac:dyDescent="0.2">
      <c r="A150" s="146" t="s">
        <v>466</v>
      </c>
      <c r="B150" s="146"/>
      <c r="C150" s="146" t="s">
        <v>40</v>
      </c>
      <c r="D150" s="147" t="s">
        <v>337</v>
      </c>
    </row>
    <row r="151" spans="1:4" x14ac:dyDescent="0.2">
      <c r="A151" s="146" t="s">
        <v>467</v>
      </c>
      <c r="B151" s="146"/>
      <c r="C151" s="146" t="s">
        <v>39</v>
      </c>
      <c r="D151" s="147" t="s">
        <v>340</v>
      </c>
    </row>
    <row r="152" spans="1:4" x14ac:dyDescent="0.2">
      <c r="A152" s="146" t="s">
        <v>468</v>
      </c>
      <c r="B152" s="146"/>
      <c r="C152" s="146" t="s">
        <v>40</v>
      </c>
      <c r="D152" s="147" t="s">
        <v>337</v>
      </c>
    </row>
    <row r="153" spans="1:4" x14ac:dyDescent="0.2">
      <c r="A153" s="146" t="s">
        <v>64</v>
      </c>
      <c r="B153" s="146"/>
      <c r="C153" s="146" t="s">
        <v>40</v>
      </c>
      <c r="D153" s="147" t="s">
        <v>337</v>
      </c>
    </row>
    <row r="154" spans="1:4" x14ac:dyDescent="0.2">
      <c r="A154" s="146" t="s">
        <v>65</v>
      </c>
      <c r="B154" s="146"/>
      <c r="C154" s="146" t="s">
        <v>40</v>
      </c>
      <c r="D154" s="147" t="s">
        <v>337</v>
      </c>
    </row>
    <row r="155" spans="1:4" x14ac:dyDescent="0.2">
      <c r="A155" s="146" t="s">
        <v>469</v>
      </c>
      <c r="B155" s="146"/>
      <c r="C155" s="146" t="s">
        <v>40</v>
      </c>
      <c r="D155" s="147" t="s">
        <v>337</v>
      </c>
    </row>
    <row r="156" spans="1:4" x14ac:dyDescent="0.2">
      <c r="A156" s="148" t="s">
        <v>470</v>
      </c>
      <c r="B156" s="146"/>
      <c r="C156" s="146" t="s">
        <v>39</v>
      </c>
      <c r="D156" s="147" t="s">
        <v>335</v>
      </c>
    </row>
    <row r="157" spans="1:4" x14ac:dyDescent="0.2">
      <c r="A157" s="148" t="s">
        <v>471</v>
      </c>
      <c r="B157" s="146"/>
      <c r="C157" s="146" t="s">
        <v>40</v>
      </c>
      <c r="D157" s="147" t="s">
        <v>335</v>
      </c>
    </row>
    <row r="158" spans="1:4" x14ac:dyDescent="0.2">
      <c r="A158" s="146" t="s">
        <v>472</v>
      </c>
      <c r="B158" s="146"/>
      <c r="C158" s="146" t="s">
        <v>40</v>
      </c>
      <c r="D158" s="147" t="s">
        <v>337</v>
      </c>
    </row>
    <row r="159" spans="1:4" x14ac:dyDescent="0.2">
      <c r="A159" s="148" t="s">
        <v>473</v>
      </c>
      <c r="B159" s="150"/>
      <c r="C159" s="151" t="s">
        <v>40</v>
      </c>
      <c r="D159" s="147" t="s">
        <v>335</v>
      </c>
    </row>
    <row r="160" spans="1:4" x14ac:dyDescent="0.2">
      <c r="A160" s="148" t="s">
        <v>474</v>
      </c>
      <c r="B160" s="146"/>
      <c r="C160" s="146" t="s">
        <v>39</v>
      </c>
      <c r="D160" s="147" t="s">
        <v>335</v>
      </c>
    </row>
    <row r="161" spans="1:4" x14ac:dyDescent="0.2">
      <c r="A161" s="148" t="s">
        <v>475</v>
      </c>
      <c r="B161" s="146"/>
      <c r="C161" s="146" t="s">
        <v>39</v>
      </c>
      <c r="D161" s="147" t="s">
        <v>335</v>
      </c>
    </row>
    <row r="162" spans="1:4" x14ac:dyDescent="0.2">
      <c r="A162" s="148" t="s">
        <v>476</v>
      </c>
      <c r="B162" s="146"/>
      <c r="C162" s="146" t="s">
        <v>39</v>
      </c>
      <c r="D162" s="147" t="s">
        <v>335</v>
      </c>
    </row>
    <row r="163" spans="1:4" x14ac:dyDescent="0.2">
      <c r="A163" s="148" t="s">
        <v>477</v>
      </c>
      <c r="B163" s="146"/>
      <c r="C163" s="146" t="s">
        <v>39</v>
      </c>
      <c r="D163" s="147" t="s">
        <v>335</v>
      </c>
    </row>
    <row r="164" spans="1:4" x14ac:dyDescent="0.2">
      <c r="A164" s="146" t="s">
        <v>478</v>
      </c>
      <c r="B164" s="146"/>
      <c r="C164" s="146" t="s">
        <v>39</v>
      </c>
      <c r="D164" s="147" t="s">
        <v>340</v>
      </c>
    </row>
    <row r="165" spans="1:4" x14ac:dyDescent="0.2">
      <c r="A165" s="146" t="s">
        <v>66</v>
      </c>
      <c r="B165" s="146"/>
      <c r="C165" s="146" t="s">
        <v>40</v>
      </c>
      <c r="D165" s="147" t="s">
        <v>337</v>
      </c>
    </row>
    <row r="166" spans="1:4" x14ac:dyDescent="0.2">
      <c r="A166" s="148" t="s">
        <v>479</v>
      </c>
      <c r="B166" s="146"/>
      <c r="C166" s="146" t="s">
        <v>39</v>
      </c>
      <c r="D166" s="147" t="s">
        <v>335</v>
      </c>
    </row>
    <row r="167" spans="1:4" x14ac:dyDescent="0.2">
      <c r="A167" s="146" t="s">
        <v>480</v>
      </c>
      <c r="B167" s="146"/>
      <c r="C167" s="146" t="s">
        <v>40</v>
      </c>
      <c r="D167" s="147" t="s">
        <v>335</v>
      </c>
    </row>
    <row r="168" spans="1:4" x14ac:dyDescent="0.2">
      <c r="A168" s="146" t="s">
        <v>357</v>
      </c>
      <c r="B168" s="146"/>
      <c r="C168" s="146" t="s">
        <v>40</v>
      </c>
      <c r="D168" s="147" t="s">
        <v>337</v>
      </c>
    </row>
    <row r="169" spans="1:4" x14ac:dyDescent="0.2">
      <c r="A169" s="146" t="s">
        <v>481</v>
      </c>
      <c r="B169" s="146"/>
      <c r="C169" s="146" t="s">
        <v>39</v>
      </c>
      <c r="D169" s="147" t="s">
        <v>343</v>
      </c>
    </row>
    <row r="170" spans="1:4" x14ac:dyDescent="0.2">
      <c r="A170" s="146" t="s">
        <v>482</v>
      </c>
      <c r="B170" s="146"/>
      <c r="C170" s="146" t="s">
        <v>39</v>
      </c>
      <c r="D170" s="147" t="s">
        <v>340</v>
      </c>
    </row>
    <row r="171" spans="1:4" x14ac:dyDescent="0.2">
      <c r="A171" s="146" t="s">
        <v>483</v>
      </c>
      <c r="B171" s="146"/>
      <c r="C171" s="146" t="s">
        <v>40</v>
      </c>
      <c r="D171" s="147" t="s">
        <v>337</v>
      </c>
    </row>
    <row r="172" spans="1:4" x14ac:dyDescent="0.2">
      <c r="A172" s="146" t="s">
        <v>67</v>
      </c>
      <c r="B172" s="146"/>
      <c r="C172" s="146" t="s">
        <v>40</v>
      </c>
      <c r="D172" s="147" t="s">
        <v>337</v>
      </c>
    </row>
    <row r="173" spans="1:4" x14ac:dyDescent="0.2">
      <c r="A173" s="146" t="s">
        <v>484</v>
      </c>
      <c r="B173" s="146"/>
      <c r="C173" s="146" t="s">
        <v>40</v>
      </c>
      <c r="D173" s="147" t="s">
        <v>337</v>
      </c>
    </row>
    <row r="174" spans="1:4" x14ac:dyDescent="0.2">
      <c r="A174" s="146" t="s">
        <v>68</v>
      </c>
      <c r="B174" s="146"/>
      <c r="C174" s="146" t="s">
        <v>40</v>
      </c>
      <c r="D174" s="147" t="s">
        <v>337</v>
      </c>
    </row>
    <row r="175" spans="1:4" x14ac:dyDescent="0.2">
      <c r="A175" s="146" t="s">
        <v>69</v>
      </c>
      <c r="B175" s="146"/>
      <c r="C175" s="146" t="s">
        <v>40</v>
      </c>
      <c r="D175" s="147" t="s">
        <v>337</v>
      </c>
    </row>
    <row r="176" spans="1:4" x14ac:dyDescent="0.2">
      <c r="A176" s="146" t="s">
        <v>485</v>
      </c>
      <c r="B176" s="146"/>
      <c r="C176" s="146" t="s">
        <v>40</v>
      </c>
      <c r="D176" s="147" t="s">
        <v>337</v>
      </c>
    </row>
    <row r="177" spans="1:4" x14ac:dyDescent="0.2">
      <c r="A177" s="146" t="s">
        <v>486</v>
      </c>
      <c r="B177" s="146"/>
      <c r="C177" s="146" t="s">
        <v>40</v>
      </c>
      <c r="D177" s="147" t="s">
        <v>337</v>
      </c>
    </row>
    <row r="178" spans="1:4" x14ac:dyDescent="0.2">
      <c r="A178" s="146" t="s">
        <v>487</v>
      </c>
      <c r="B178" s="146"/>
      <c r="C178" s="146" t="s">
        <v>40</v>
      </c>
      <c r="D178" s="147" t="s">
        <v>337</v>
      </c>
    </row>
    <row r="179" spans="1:4" x14ac:dyDescent="0.2">
      <c r="A179" s="146" t="s">
        <v>488</v>
      </c>
      <c r="B179" s="146"/>
      <c r="C179" s="146" t="s">
        <v>40</v>
      </c>
      <c r="D179" s="147" t="s">
        <v>337</v>
      </c>
    </row>
    <row r="180" spans="1:4" x14ac:dyDescent="0.2">
      <c r="A180" s="146" t="s">
        <v>489</v>
      </c>
      <c r="B180" s="146"/>
      <c r="C180" s="146" t="s">
        <v>39</v>
      </c>
      <c r="D180" s="147" t="s">
        <v>335</v>
      </c>
    </row>
    <row r="181" spans="1:4" x14ac:dyDescent="0.2">
      <c r="A181" s="146" t="s">
        <v>490</v>
      </c>
      <c r="B181" s="146"/>
      <c r="C181" s="146" t="s">
        <v>39</v>
      </c>
      <c r="D181" s="147" t="s">
        <v>335</v>
      </c>
    </row>
    <row r="182" spans="1:4" x14ac:dyDescent="0.2">
      <c r="A182" s="146" t="s">
        <v>491</v>
      </c>
      <c r="B182" s="146"/>
      <c r="C182" s="146" t="s">
        <v>40</v>
      </c>
      <c r="D182" s="147" t="s">
        <v>337</v>
      </c>
    </row>
    <row r="183" spans="1:4" x14ac:dyDescent="0.2">
      <c r="A183" s="146" t="s">
        <v>492</v>
      </c>
      <c r="B183" s="146"/>
      <c r="C183" s="146" t="s">
        <v>39</v>
      </c>
      <c r="D183" s="147" t="s">
        <v>335</v>
      </c>
    </row>
    <row r="184" spans="1:4" x14ac:dyDescent="0.2">
      <c r="A184" s="146" t="s">
        <v>493</v>
      </c>
      <c r="B184" s="146"/>
      <c r="C184" s="146" t="s">
        <v>40</v>
      </c>
      <c r="D184" s="147" t="s">
        <v>337</v>
      </c>
    </row>
    <row r="185" spans="1:4" x14ac:dyDescent="0.2">
      <c r="A185" s="146" t="s">
        <v>494</v>
      </c>
      <c r="B185" s="146"/>
      <c r="C185" s="146" t="s">
        <v>39</v>
      </c>
      <c r="D185" s="147" t="s">
        <v>340</v>
      </c>
    </row>
    <row r="186" spans="1:4" x14ac:dyDescent="0.2">
      <c r="A186" s="146" t="s">
        <v>70</v>
      </c>
      <c r="B186" s="146"/>
      <c r="C186" s="146" t="s">
        <v>39</v>
      </c>
      <c r="D186" s="147" t="s">
        <v>335</v>
      </c>
    </row>
    <row r="187" spans="1:4" x14ac:dyDescent="0.2">
      <c r="A187" s="146" t="s">
        <v>495</v>
      </c>
      <c r="B187" s="146"/>
      <c r="C187" s="146" t="s">
        <v>40</v>
      </c>
      <c r="D187" s="147" t="s">
        <v>337</v>
      </c>
    </row>
    <row r="188" spans="1:4" x14ac:dyDescent="0.2">
      <c r="A188" s="146" t="s">
        <v>71</v>
      </c>
      <c r="B188" s="146"/>
      <c r="C188" s="146" t="s">
        <v>40</v>
      </c>
      <c r="D188" s="147" t="s">
        <v>337</v>
      </c>
    </row>
    <row r="189" spans="1:4" x14ac:dyDescent="0.2">
      <c r="A189" s="146" t="s">
        <v>364</v>
      </c>
      <c r="B189" s="146"/>
      <c r="C189" s="146" t="s">
        <v>40</v>
      </c>
      <c r="D189" s="147" t="s">
        <v>337</v>
      </c>
    </row>
    <row r="190" spans="1:4" x14ac:dyDescent="0.2">
      <c r="A190" s="146" t="s">
        <v>496</v>
      </c>
      <c r="B190" s="146"/>
      <c r="C190" s="146" t="s">
        <v>40</v>
      </c>
      <c r="D190" s="147" t="s">
        <v>337</v>
      </c>
    </row>
    <row r="191" spans="1:4" x14ac:dyDescent="0.2">
      <c r="A191" s="146" t="s">
        <v>497</v>
      </c>
      <c r="B191" s="146"/>
      <c r="C191" s="146" t="s">
        <v>39</v>
      </c>
      <c r="D191" s="147" t="s">
        <v>462</v>
      </c>
    </row>
    <row r="192" spans="1:4" x14ac:dyDescent="0.2">
      <c r="A192" s="146" t="s">
        <v>498</v>
      </c>
      <c r="B192" s="146"/>
      <c r="C192" s="146" t="s">
        <v>39</v>
      </c>
      <c r="D192" s="147" t="s">
        <v>340</v>
      </c>
    </row>
    <row r="193" spans="1:4" x14ac:dyDescent="0.2">
      <c r="A193" s="146" t="s">
        <v>499</v>
      </c>
      <c r="B193" s="146"/>
      <c r="C193" s="146" t="s">
        <v>40</v>
      </c>
      <c r="D193" s="147" t="s">
        <v>337</v>
      </c>
    </row>
    <row r="194" spans="1:4" x14ac:dyDescent="0.2">
      <c r="A194" s="146" t="s">
        <v>500</v>
      </c>
      <c r="B194" s="146"/>
      <c r="C194" s="146" t="s">
        <v>40</v>
      </c>
      <c r="D194" s="147" t="s">
        <v>335</v>
      </c>
    </row>
    <row r="195" spans="1:4" x14ac:dyDescent="0.2">
      <c r="A195" s="146" t="s">
        <v>54</v>
      </c>
      <c r="B195" s="146"/>
      <c r="C195" s="146" t="s">
        <v>39</v>
      </c>
      <c r="D195" s="147" t="s">
        <v>335</v>
      </c>
    </row>
    <row r="196" spans="1:4" x14ac:dyDescent="0.2">
      <c r="A196" s="146" t="s">
        <v>501</v>
      </c>
      <c r="B196" s="146"/>
      <c r="C196" s="146" t="s">
        <v>40</v>
      </c>
      <c r="D196" s="147" t="s">
        <v>335</v>
      </c>
    </row>
    <row r="197" spans="1:4" x14ac:dyDescent="0.2">
      <c r="A197" s="146" t="s">
        <v>502</v>
      </c>
      <c r="B197" s="146"/>
      <c r="C197" s="146" t="s">
        <v>40</v>
      </c>
      <c r="D197" s="147" t="s">
        <v>337</v>
      </c>
    </row>
    <row r="198" spans="1:4" x14ac:dyDescent="0.2">
      <c r="A198" s="146" t="s">
        <v>503</v>
      </c>
      <c r="B198" s="146"/>
      <c r="C198" s="146" t="s">
        <v>40</v>
      </c>
      <c r="D198" s="147" t="s">
        <v>337</v>
      </c>
    </row>
    <row r="199" spans="1:4" x14ac:dyDescent="0.2">
      <c r="A199" s="146" t="s">
        <v>421</v>
      </c>
      <c r="B199" s="146"/>
      <c r="C199" s="146" t="s">
        <v>40</v>
      </c>
      <c r="D199" s="147" t="s">
        <v>337</v>
      </c>
    </row>
    <row r="200" spans="1:4" x14ac:dyDescent="0.2">
      <c r="A200" s="146" t="s">
        <v>504</v>
      </c>
      <c r="B200" s="146"/>
      <c r="C200" s="146" t="s">
        <v>39</v>
      </c>
      <c r="D200" s="147" t="s">
        <v>340</v>
      </c>
    </row>
    <row r="201" spans="1:4" x14ac:dyDescent="0.2">
      <c r="A201" s="146" t="s">
        <v>505</v>
      </c>
      <c r="B201" s="146"/>
      <c r="C201" s="146" t="s">
        <v>40</v>
      </c>
      <c r="D201" s="147" t="s">
        <v>337</v>
      </c>
    </row>
    <row r="202" spans="1:4" x14ac:dyDescent="0.2">
      <c r="A202" s="146" t="s">
        <v>506</v>
      </c>
      <c r="B202" s="146"/>
      <c r="C202" s="146" t="s">
        <v>40</v>
      </c>
      <c r="D202" s="147" t="s">
        <v>335</v>
      </c>
    </row>
    <row r="203" spans="1:4" x14ac:dyDescent="0.2">
      <c r="A203" s="146" t="s">
        <v>507</v>
      </c>
      <c r="B203" s="146"/>
      <c r="C203" s="146" t="s">
        <v>39</v>
      </c>
      <c r="D203" s="147" t="s">
        <v>335</v>
      </c>
    </row>
    <row r="204" spans="1:4" x14ac:dyDescent="0.2">
      <c r="A204" s="146" t="s">
        <v>508</v>
      </c>
      <c r="B204" s="146"/>
      <c r="C204" s="146" t="s">
        <v>40</v>
      </c>
      <c r="D204" s="147" t="s">
        <v>335</v>
      </c>
    </row>
    <row r="205" spans="1:4" x14ac:dyDescent="0.2">
      <c r="A205" s="146" t="s">
        <v>509</v>
      </c>
      <c r="B205" s="146"/>
      <c r="C205" s="146" t="s">
        <v>40</v>
      </c>
      <c r="D205" s="147" t="s">
        <v>337</v>
      </c>
    </row>
    <row r="206" spans="1:4" x14ac:dyDescent="0.2">
      <c r="A206" s="146" t="s">
        <v>72</v>
      </c>
      <c r="B206" s="146"/>
      <c r="C206" s="146" t="s">
        <v>39</v>
      </c>
      <c r="D206" s="147" t="s">
        <v>335</v>
      </c>
    </row>
    <row r="207" spans="1:4" x14ac:dyDescent="0.2">
      <c r="A207" s="146" t="s">
        <v>73</v>
      </c>
      <c r="B207" s="146"/>
      <c r="C207" s="146" t="s">
        <v>40</v>
      </c>
      <c r="D207" s="147" t="s">
        <v>337</v>
      </c>
    </row>
    <row r="208" spans="1:4" x14ac:dyDescent="0.2">
      <c r="A208" s="146" t="s">
        <v>510</v>
      </c>
      <c r="B208" s="146"/>
      <c r="C208" s="146" t="s">
        <v>40</v>
      </c>
      <c r="D208" s="147" t="s">
        <v>337</v>
      </c>
    </row>
    <row r="209" spans="1:4" x14ac:dyDescent="0.2">
      <c r="A209" s="146" t="s">
        <v>511</v>
      </c>
      <c r="B209" s="146"/>
      <c r="C209" s="146" t="s">
        <v>40</v>
      </c>
      <c r="D209" s="147" t="s">
        <v>335</v>
      </c>
    </row>
    <row r="210" spans="1:4" x14ac:dyDescent="0.2">
      <c r="A210" s="146" t="s">
        <v>512</v>
      </c>
      <c r="B210" s="146"/>
      <c r="C210" s="146" t="s">
        <v>39</v>
      </c>
      <c r="D210" s="147" t="s">
        <v>335</v>
      </c>
    </row>
    <row r="211" spans="1:4" x14ac:dyDescent="0.2">
      <c r="A211" s="146" t="s">
        <v>513</v>
      </c>
      <c r="B211" s="146"/>
      <c r="C211" s="146" t="s">
        <v>40</v>
      </c>
      <c r="D211" s="147" t="s">
        <v>335</v>
      </c>
    </row>
    <row r="212" spans="1:4" x14ac:dyDescent="0.2">
      <c r="A212" s="146" t="s">
        <v>74</v>
      </c>
      <c r="B212" s="146"/>
      <c r="C212" s="146" t="s">
        <v>39</v>
      </c>
      <c r="D212" s="147" t="s">
        <v>343</v>
      </c>
    </row>
    <row r="213" spans="1:4" x14ac:dyDescent="0.2">
      <c r="A213" s="146" t="s">
        <v>514</v>
      </c>
      <c r="B213" s="146"/>
      <c r="C213" s="146" t="s">
        <v>40</v>
      </c>
      <c r="D213" s="147" t="s">
        <v>337</v>
      </c>
    </row>
    <row r="214" spans="1:4" x14ac:dyDescent="0.2">
      <c r="A214" s="146" t="s">
        <v>515</v>
      </c>
      <c r="B214" s="146"/>
      <c r="C214" s="146" t="s">
        <v>40</v>
      </c>
      <c r="D214" s="147" t="s">
        <v>337</v>
      </c>
    </row>
    <row r="215" spans="1:4" x14ac:dyDescent="0.2">
      <c r="A215" s="146" t="s">
        <v>516</v>
      </c>
      <c r="B215" s="146"/>
      <c r="C215" s="146" t="s">
        <v>40</v>
      </c>
      <c r="D215" s="147" t="s">
        <v>335</v>
      </c>
    </row>
    <row r="216" spans="1:4" x14ac:dyDescent="0.2">
      <c r="A216" s="146" t="s">
        <v>517</v>
      </c>
      <c r="B216" s="146"/>
      <c r="C216" s="146" t="s">
        <v>39</v>
      </c>
      <c r="D216" s="147" t="s">
        <v>335</v>
      </c>
    </row>
    <row r="217" spans="1:4" x14ac:dyDescent="0.2">
      <c r="A217" s="146" t="s">
        <v>518</v>
      </c>
      <c r="B217" s="146"/>
      <c r="C217" s="146" t="s">
        <v>40</v>
      </c>
      <c r="D217" s="147" t="s">
        <v>335</v>
      </c>
    </row>
    <row r="218" spans="1:4" x14ac:dyDescent="0.2">
      <c r="A218" s="146" t="s">
        <v>519</v>
      </c>
      <c r="B218" s="146"/>
      <c r="C218" s="146" t="s">
        <v>39</v>
      </c>
      <c r="D218" s="147" t="s">
        <v>335</v>
      </c>
    </row>
    <row r="219" spans="1:4" x14ac:dyDescent="0.2">
      <c r="A219" s="146" t="s">
        <v>520</v>
      </c>
      <c r="B219" s="146"/>
      <c r="C219" s="146" t="s">
        <v>40</v>
      </c>
      <c r="D219" s="147" t="s">
        <v>335</v>
      </c>
    </row>
    <row r="220" spans="1:4" x14ac:dyDescent="0.2">
      <c r="A220" s="146" t="s">
        <v>521</v>
      </c>
      <c r="B220" s="146"/>
      <c r="C220" s="146" t="s">
        <v>39</v>
      </c>
      <c r="D220" s="147" t="s">
        <v>335</v>
      </c>
    </row>
    <row r="221" spans="1:4" x14ac:dyDescent="0.2">
      <c r="A221" s="146" t="s">
        <v>396</v>
      </c>
      <c r="B221" s="146"/>
      <c r="C221" s="146" t="s">
        <v>39</v>
      </c>
      <c r="D221" s="147" t="s">
        <v>340</v>
      </c>
    </row>
    <row r="222" spans="1:4" x14ac:dyDescent="0.2">
      <c r="A222" s="146" t="s">
        <v>389</v>
      </c>
      <c r="B222" s="146"/>
      <c r="C222" s="146" t="s">
        <v>40</v>
      </c>
      <c r="D222" s="147" t="s">
        <v>337</v>
      </c>
    </row>
    <row r="223" spans="1:4" x14ac:dyDescent="0.2">
      <c r="A223" s="146" t="s">
        <v>522</v>
      </c>
      <c r="B223" s="146"/>
      <c r="C223" s="146" t="s">
        <v>40</v>
      </c>
      <c r="D223" s="147" t="s">
        <v>337</v>
      </c>
    </row>
    <row r="224" spans="1:4" x14ac:dyDescent="0.2">
      <c r="A224" s="146" t="s">
        <v>523</v>
      </c>
      <c r="B224" s="146"/>
      <c r="C224" s="146" t="s">
        <v>40</v>
      </c>
      <c r="D224" s="147" t="s">
        <v>337</v>
      </c>
    </row>
    <row r="225" spans="1:4" x14ac:dyDescent="0.2">
      <c r="A225" s="146" t="s">
        <v>524</v>
      </c>
      <c r="B225" s="146"/>
      <c r="C225" s="146" t="s">
        <v>40</v>
      </c>
      <c r="D225" s="147" t="s">
        <v>337</v>
      </c>
    </row>
    <row r="226" spans="1:4" x14ac:dyDescent="0.2">
      <c r="A226" s="146" t="s">
        <v>499</v>
      </c>
      <c r="B226" s="146"/>
      <c r="C226" s="146" t="s">
        <v>40</v>
      </c>
      <c r="D226" s="147" t="s">
        <v>337</v>
      </c>
    </row>
    <row r="227" spans="1:4" x14ac:dyDescent="0.2">
      <c r="A227" s="146" t="s">
        <v>525</v>
      </c>
      <c r="B227" s="146"/>
      <c r="C227" s="146" t="s">
        <v>40</v>
      </c>
      <c r="D227" s="147" t="s">
        <v>335</v>
      </c>
    </row>
    <row r="228" spans="1:4" x14ac:dyDescent="0.2">
      <c r="A228" s="146" t="s">
        <v>526</v>
      </c>
      <c r="B228" s="149" t="s">
        <v>527</v>
      </c>
      <c r="C228" s="149" t="s">
        <v>39</v>
      </c>
      <c r="D228" s="147" t="s">
        <v>335</v>
      </c>
    </row>
    <row r="229" spans="1:4" x14ac:dyDescent="0.2">
      <c r="A229" s="146" t="s">
        <v>526</v>
      </c>
      <c r="B229" s="149" t="s">
        <v>528</v>
      </c>
      <c r="C229" s="149" t="s">
        <v>39</v>
      </c>
      <c r="D229" s="147" t="s">
        <v>335</v>
      </c>
    </row>
    <row r="230" spans="1:4" x14ac:dyDescent="0.2">
      <c r="A230" s="146" t="s">
        <v>526</v>
      </c>
      <c r="B230" s="149" t="s">
        <v>526</v>
      </c>
      <c r="C230" s="149" t="s">
        <v>39</v>
      </c>
      <c r="D230" s="147" t="s">
        <v>335</v>
      </c>
    </row>
    <row r="231" spans="1:4" x14ac:dyDescent="0.2">
      <c r="A231" s="146" t="s">
        <v>529</v>
      </c>
      <c r="B231" s="146"/>
      <c r="C231" s="146" t="s">
        <v>40</v>
      </c>
      <c r="D231" s="147" t="s">
        <v>335</v>
      </c>
    </row>
    <row r="232" spans="1:4" x14ac:dyDescent="0.2">
      <c r="A232" s="146" t="s">
        <v>530</v>
      </c>
      <c r="B232" s="146"/>
      <c r="C232" s="146" t="s">
        <v>40</v>
      </c>
      <c r="D232" s="147" t="s">
        <v>337</v>
      </c>
    </row>
    <row r="233" spans="1:4" x14ac:dyDescent="0.2">
      <c r="A233" s="145" t="s">
        <v>75</v>
      </c>
      <c r="B233" s="146"/>
      <c r="C233" s="146" t="s">
        <v>39</v>
      </c>
      <c r="D233" s="147" t="s">
        <v>340</v>
      </c>
    </row>
    <row r="234" spans="1:4" x14ac:dyDescent="0.2">
      <c r="A234" s="146" t="s">
        <v>76</v>
      </c>
      <c r="B234" s="146"/>
      <c r="C234" s="146" t="s">
        <v>40</v>
      </c>
      <c r="D234" s="147" t="s">
        <v>337</v>
      </c>
    </row>
    <row r="235" spans="1:4" x14ac:dyDescent="0.2">
      <c r="A235" s="146" t="s">
        <v>376</v>
      </c>
      <c r="B235" s="146"/>
      <c r="C235" s="146" t="s">
        <v>39</v>
      </c>
      <c r="D235" s="147" t="s">
        <v>335</v>
      </c>
    </row>
    <row r="236" spans="1:4" x14ac:dyDescent="0.2">
      <c r="A236" s="146" t="s">
        <v>531</v>
      </c>
      <c r="B236" s="146"/>
      <c r="C236" s="146" t="s">
        <v>40</v>
      </c>
      <c r="D236" s="147" t="s">
        <v>337</v>
      </c>
    </row>
    <row r="237" spans="1:4" x14ac:dyDescent="0.2">
      <c r="A237" s="145" t="s">
        <v>532</v>
      </c>
      <c r="B237" s="146"/>
      <c r="C237" s="146" t="s">
        <v>39</v>
      </c>
      <c r="D237" s="147" t="s">
        <v>340</v>
      </c>
    </row>
    <row r="238" spans="1:4" x14ac:dyDescent="0.2">
      <c r="A238" s="146" t="s">
        <v>77</v>
      </c>
      <c r="B238" s="146"/>
      <c r="C238" s="146" t="s">
        <v>40</v>
      </c>
      <c r="D238" s="147" t="s">
        <v>337</v>
      </c>
    </row>
    <row r="239" spans="1:4" x14ac:dyDescent="0.2">
      <c r="A239" s="146" t="s">
        <v>78</v>
      </c>
      <c r="B239" s="146"/>
      <c r="C239" s="146" t="s">
        <v>39</v>
      </c>
      <c r="D239" s="147" t="s">
        <v>335</v>
      </c>
    </row>
    <row r="240" spans="1:4" x14ac:dyDescent="0.2">
      <c r="A240" s="147" t="s">
        <v>533</v>
      </c>
      <c r="B240" s="146"/>
      <c r="C240" s="146" t="s">
        <v>40</v>
      </c>
      <c r="D240" s="147" t="s">
        <v>337</v>
      </c>
    </row>
    <row r="241" spans="1:4" x14ac:dyDescent="0.2">
      <c r="A241" s="145" t="s">
        <v>534</v>
      </c>
      <c r="B241" s="146"/>
      <c r="C241" s="146" t="s">
        <v>40</v>
      </c>
      <c r="D241" s="147" t="s">
        <v>337</v>
      </c>
    </row>
    <row r="242" spans="1:4" x14ac:dyDescent="0.2">
      <c r="A242" s="146" t="s">
        <v>535</v>
      </c>
      <c r="B242" s="146"/>
      <c r="C242" s="146" t="s">
        <v>40</v>
      </c>
      <c r="D242" s="147" t="s">
        <v>337</v>
      </c>
    </row>
    <row r="243" spans="1:4" x14ac:dyDescent="0.2">
      <c r="A243" s="146" t="s">
        <v>536</v>
      </c>
      <c r="B243" s="146"/>
      <c r="C243" s="146" t="s">
        <v>40</v>
      </c>
      <c r="D243" s="147" t="s">
        <v>337</v>
      </c>
    </row>
    <row r="244" spans="1:4" x14ac:dyDescent="0.2">
      <c r="A244" s="146" t="s">
        <v>537</v>
      </c>
      <c r="B244" s="146"/>
      <c r="C244" s="146" t="s">
        <v>40</v>
      </c>
      <c r="D244" s="147" t="s">
        <v>337</v>
      </c>
    </row>
    <row r="245" spans="1:4" x14ac:dyDescent="0.2">
      <c r="A245" s="146" t="s">
        <v>538</v>
      </c>
      <c r="B245" s="146"/>
      <c r="C245" s="146" t="s">
        <v>40</v>
      </c>
      <c r="D245" s="147" t="s">
        <v>460</v>
      </c>
    </row>
    <row r="246" spans="1:4" x14ac:dyDescent="0.2">
      <c r="A246" s="146" t="s">
        <v>539</v>
      </c>
      <c r="B246" s="146"/>
      <c r="C246" s="146" t="s">
        <v>39</v>
      </c>
      <c r="D246" s="147" t="s">
        <v>539</v>
      </c>
    </row>
    <row r="247" spans="1:4" x14ac:dyDescent="0.2">
      <c r="A247" s="145" t="s">
        <v>79</v>
      </c>
      <c r="B247" s="146"/>
      <c r="C247" s="146" t="s">
        <v>39</v>
      </c>
      <c r="D247" s="147" t="s">
        <v>340</v>
      </c>
    </row>
    <row r="248" spans="1:4" x14ac:dyDescent="0.2">
      <c r="A248" s="146" t="s">
        <v>540</v>
      </c>
      <c r="B248" s="146"/>
      <c r="C248" s="146" t="s">
        <v>39</v>
      </c>
      <c r="D248" s="147" t="s">
        <v>340</v>
      </c>
    </row>
    <row r="249" spans="1:4" x14ac:dyDescent="0.2">
      <c r="A249" s="146" t="s">
        <v>541</v>
      </c>
      <c r="B249" s="146"/>
      <c r="C249" s="146" t="s">
        <v>40</v>
      </c>
      <c r="D249" s="147" t="s">
        <v>335</v>
      </c>
    </row>
    <row r="250" spans="1:4" x14ac:dyDescent="0.2">
      <c r="A250" s="146" t="s">
        <v>542</v>
      </c>
      <c r="B250" s="146"/>
      <c r="C250" s="146" t="s">
        <v>39</v>
      </c>
      <c r="D250" s="147" t="s">
        <v>335</v>
      </c>
    </row>
    <row r="251" spans="1:4" x14ac:dyDescent="0.2">
      <c r="A251" s="146" t="s">
        <v>543</v>
      </c>
      <c r="B251" s="146"/>
      <c r="C251" s="146" t="s">
        <v>40</v>
      </c>
      <c r="D251" s="147" t="s">
        <v>335</v>
      </c>
    </row>
    <row r="252" spans="1:4" x14ac:dyDescent="0.2">
      <c r="A252" s="146" t="s">
        <v>544</v>
      </c>
      <c r="B252" s="146"/>
      <c r="C252" s="146" t="s">
        <v>40</v>
      </c>
      <c r="D252" s="147" t="s">
        <v>337</v>
      </c>
    </row>
    <row r="253" spans="1:4" x14ac:dyDescent="0.2">
      <c r="A253" s="146" t="s">
        <v>545</v>
      </c>
      <c r="B253" s="149" t="s">
        <v>546</v>
      </c>
      <c r="C253" s="149" t="s">
        <v>39</v>
      </c>
      <c r="D253" s="147" t="s">
        <v>335</v>
      </c>
    </row>
    <row r="254" spans="1:4" x14ac:dyDescent="0.2">
      <c r="A254" s="146" t="s">
        <v>547</v>
      </c>
      <c r="B254" s="146" t="s">
        <v>546</v>
      </c>
      <c r="C254" s="146" t="s">
        <v>39</v>
      </c>
      <c r="D254" s="147" t="s">
        <v>335</v>
      </c>
    </row>
    <row r="255" spans="1:4" x14ac:dyDescent="0.2">
      <c r="A255" s="146" t="s">
        <v>548</v>
      </c>
      <c r="B255" s="146" t="s">
        <v>546</v>
      </c>
      <c r="C255" s="146" t="s">
        <v>39</v>
      </c>
      <c r="D255" s="147" t="s">
        <v>340</v>
      </c>
    </row>
    <row r="256" spans="1:4" x14ac:dyDescent="0.2">
      <c r="A256" s="152" t="s">
        <v>549</v>
      </c>
      <c r="B256" s="146" t="s">
        <v>546</v>
      </c>
      <c r="C256" s="146" t="s">
        <v>39</v>
      </c>
      <c r="D256" s="147" t="s">
        <v>337</v>
      </c>
    </row>
    <row r="257" spans="1:4" x14ac:dyDescent="0.2">
      <c r="A257" s="152" t="s">
        <v>550</v>
      </c>
      <c r="B257" s="146" t="s">
        <v>546</v>
      </c>
      <c r="C257" s="146" t="s">
        <v>39</v>
      </c>
      <c r="D257" s="147"/>
    </row>
    <row r="258" spans="1:4" x14ac:dyDescent="0.2">
      <c r="A258" s="146" t="s">
        <v>551</v>
      </c>
      <c r="B258" s="146" t="s">
        <v>546</v>
      </c>
      <c r="C258" s="146" t="s">
        <v>39</v>
      </c>
      <c r="D258" s="147" t="s">
        <v>462</v>
      </c>
    </row>
    <row r="259" spans="1:4" x14ac:dyDescent="0.2">
      <c r="A259" s="146" t="s">
        <v>552</v>
      </c>
      <c r="B259" s="146"/>
      <c r="C259" s="146" t="s">
        <v>40</v>
      </c>
      <c r="D259" s="147" t="s">
        <v>337</v>
      </c>
    </row>
    <row r="260" spans="1:4" x14ac:dyDescent="0.2">
      <c r="A260" s="146" t="s">
        <v>553</v>
      </c>
      <c r="B260" s="146"/>
      <c r="C260" s="146" t="s">
        <v>39</v>
      </c>
      <c r="D260" s="147" t="s">
        <v>462</v>
      </c>
    </row>
    <row r="261" spans="1:4" x14ac:dyDescent="0.2">
      <c r="A261" s="146" t="s">
        <v>554</v>
      </c>
      <c r="B261" s="146"/>
      <c r="C261" s="146" t="s">
        <v>39</v>
      </c>
      <c r="D261" s="147" t="s">
        <v>335</v>
      </c>
    </row>
    <row r="262" spans="1:4" x14ac:dyDescent="0.2">
      <c r="A262" s="146" t="s">
        <v>80</v>
      </c>
      <c r="B262" s="146"/>
      <c r="C262" s="146" t="s">
        <v>40</v>
      </c>
      <c r="D262" s="147" t="s">
        <v>337</v>
      </c>
    </row>
    <row r="263" spans="1:4" x14ac:dyDescent="0.2">
      <c r="A263" s="146" t="s">
        <v>555</v>
      </c>
      <c r="B263" s="146"/>
      <c r="C263" s="146" t="s">
        <v>40</v>
      </c>
      <c r="D263" s="147" t="s">
        <v>337</v>
      </c>
    </row>
    <row r="264" spans="1:4" x14ac:dyDescent="0.2">
      <c r="A264" s="146" t="s">
        <v>556</v>
      </c>
      <c r="B264" s="146"/>
      <c r="C264" s="146" t="s">
        <v>39</v>
      </c>
      <c r="D264" s="147" t="s">
        <v>335</v>
      </c>
    </row>
    <row r="265" spans="1:4" x14ac:dyDescent="0.2">
      <c r="A265" s="146" t="s">
        <v>557</v>
      </c>
      <c r="B265" s="146"/>
      <c r="C265" s="146" t="s">
        <v>39</v>
      </c>
      <c r="D265" s="147" t="s">
        <v>335</v>
      </c>
    </row>
    <row r="266" spans="1:4" x14ac:dyDescent="0.2">
      <c r="A266" s="146" t="s">
        <v>558</v>
      </c>
      <c r="B266" s="146"/>
      <c r="C266" s="146" t="s">
        <v>39</v>
      </c>
      <c r="D266" s="147" t="s">
        <v>335</v>
      </c>
    </row>
    <row r="267" spans="1:4" x14ac:dyDescent="0.2">
      <c r="A267" s="146" t="s">
        <v>81</v>
      </c>
      <c r="B267" s="146"/>
      <c r="C267" s="146" t="s">
        <v>40</v>
      </c>
      <c r="D267" s="147" t="s">
        <v>337</v>
      </c>
    </row>
    <row r="268" spans="1:4" x14ac:dyDescent="0.2">
      <c r="A268" s="146" t="s">
        <v>82</v>
      </c>
      <c r="B268" s="146"/>
      <c r="C268" s="146" t="s">
        <v>39</v>
      </c>
      <c r="D268" s="147" t="s">
        <v>335</v>
      </c>
    </row>
    <row r="269" spans="1:4" x14ac:dyDescent="0.2">
      <c r="A269" s="146" t="s">
        <v>559</v>
      </c>
      <c r="B269" s="146"/>
      <c r="C269" s="146" t="s">
        <v>39</v>
      </c>
      <c r="D269" s="147" t="s">
        <v>340</v>
      </c>
    </row>
    <row r="270" spans="1:4" x14ac:dyDescent="0.2">
      <c r="A270" s="146" t="s">
        <v>560</v>
      </c>
      <c r="B270" s="146"/>
      <c r="C270" s="146" t="s">
        <v>39</v>
      </c>
      <c r="D270" s="147" t="s">
        <v>335</v>
      </c>
    </row>
    <row r="271" spans="1:4" x14ac:dyDescent="0.2">
      <c r="A271" s="146" t="s">
        <v>561</v>
      </c>
      <c r="B271" s="146"/>
      <c r="C271" s="146" t="s">
        <v>40</v>
      </c>
      <c r="D271" s="147" t="s">
        <v>335</v>
      </c>
    </row>
    <row r="272" spans="1:4" x14ac:dyDescent="0.2">
      <c r="A272" s="146" t="s">
        <v>562</v>
      </c>
      <c r="B272" s="146"/>
      <c r="C272" s="146" t="s">
        <v>40</v>
      </c>
      <c r="D272" s="147" t="s">
        <v>335</v>
      </c>
    </row>
    <row r="273" spans="1:4" x14ac:dyDescent="0.2">
      <c r="A273" s="146" t="s">
        <v>563</v>
      </c>
      <c r="B273" s="146"/>
      <c r="C273" s="146" t="s">
        <v>39</v>
      </c>
      <c r="D273" s="147" t="s">
        <v>343</v>
      </c>
    </row>
    <row r="274" spans="1:4" x14ac:dyDescent="0.2">
      <c r="A274" s="146" t="s">
        <v>564</v>
      </c>
      <c r="B274" s="146"/>
      <c r="C274" s="146" t="s">
        <v>40</v>
      </c>
      <c r="D274" s="147" t="s">
        <v>335</v>
      </c>
    </row>
    <row r="275" spans="1:4" x14ac:dyDescent="0.2">
      <c r="A275" s="146" t="s">
        <v>565</v>
      </c>
      <c r="B275" s="145"/>
      <c r="C275" s="145" t="s">
        <v>39</v>
      </c>
      <c r="D275" s="147" t="s">
        <v>335</v>
      </c>
    </row>
    <row r="276" spans="1:4" x14ac:dyDescent="0.2">
      <c r="A276" s="146" t="s">
        <v>566</v>
      </c>
      <c r="B276" s="146"/>
      <c r="C276" s="146" t="s">
        <v>40</v>
      </c>
      <c r="D276" s="147" t="s">
        <v>335</v>
      </c>
    </row>
    <row r="277" spans="1:4" x14ac:dyDescent="0.2">
      <c r="A277" s="146" t="s">
        <v>567</v>
      </c>
      <c r="B277" s="146"/>
      <c r="C277" s="146" t="s">
        <v>39</v>
      </c>
      <c r="D277" s="147" t="s">
        <v>343</v>
      </c>
    </row>
    <row r="278" spans="1:4" x14ac:dyDescent="0.2">
      <c r="A278" s="146" t="s">
        <v>568</v>
      </c>
      <c r="B278" s="146"/>
      <c r="C278" s="146" t="s">
        <v>40</v>
      </c>
      <c r="D278" s="147" t="s">
        <v>337</v>
      </c>
    </row>
    <row r="279" spans="1:4" x14ac:dyDescent="0.2">
      <c r="A279" s="146" t="s">
        <v>442</v>
      </c>
      <c r="B279" s="146"/>
      <c r="C279" s="146" t="s">
        <v>40</v>
      </c>
      <c r="D279" s="147" t="s">
        <v>337</v>
      </c>
    </row>
    <row r="280" spans="1:4" x14ac:dyDescent="0.2">
      <c r="A280" s="146" t="s">
        <v>569</v>
      </c>
      <c r="B280" s="146"/>
      <c r="C280" s="146" t="s">
        <v>39</v>
      </c>
      <c r="D280" s="147" t="s">
        <v>335</v>
      </c>
    </row>
    <row r="281" spans="1:4" x14ac:dyDescent="0.2">
      <c r="A281" s="146" t="s">
        <v>570</v>
      </c>
      <c r="B281" s="146"/>
      <c r="C281" s="146" t="s">
        <v>40</v>
      </c>
      <c r="D281" s="147" t="s">
        <v>337</v>
      </c>
    </row>
    <row r="282" spans="1:4" x14ac:dyDescent="0.2">
      <c r="A282" s="146" t="s">
        <v>571</v>
      </c>
      <c r="B282" s="146"/>
      <c r="C282" s="146" t="s">
        <v>39</v>
      </c>
      <c r="D282" s="147" t="s">
        <v>335</v>
      </c>
    </row>
    <row r="283" spans="1:4" x14ac:dyDescent="0.2">
      <c r="A283" s="146" t="s">
        <v>572</v>
      </c>
      <c r="B283" s="146"/>
      <c r="C283" s="146" t="s">
        <v>40</v>
      </c>
      <c r="D283" s="147" t="s">
        <v>335</v>
      </c>
    </row>
    <row r="284" spans="1:4" x14ac:dyDescent="0.2">
      <c r="A284" s="146" t="s">
        <v>573</v>
      </c>
      <c r="B284" s="146"/>
      <c r="C284" s="146" t="s">
        <v>39</v>
      </c>
      <c r="D284" s="147" t="s">
        <v>343</v>
      </c>
    </row>
    <row r="285" spans="1:4" x14ac:dyDescent="0.2">
      <c r="A285" s="146" t="s">
        <v>574</v>
      </c>
      <c r="B285" s="146"/>
      <c r="C285" s="146" t="s">
        <v>39</v>
      </c>
      <c r="D285" s="147" t="s">
        <v>335</v>
      </c>
    </row>
    <row r="286" spans="1:4" x14ac:dyDescent="0.2">
      <c r="A286" s="146" t="s">
        <v>83</v>
      </c>
      <c r="B286" s="146"/>
      <c r="C286" s="146" t="s">
        <v>39</v>
      </c>
      <c r="D286" s="147" t="s">
        <v>335</v>
      </c>
    </row>
    <row r="287" spans="1:4" x14ac:dyDescent="0.2">
      <c r="A287" s="146" t="s">
        <v>575</v>
      </c>
      <c r="B287" s="146"/>
      <c r="C287" s="146" t="s">
        <v>40</v>
      </c>
      <c r="D287" s="147" t="s">
        <v>335</v>
      </c>
    </row>
    <row r="288" spans="1:4" x14ac:dyDescent="0.2">
      <c r="A288" s="146" t="s">
        <v>576</v>
      </c>
      <c r="B288" s="146"/>
      <c r="C288" s="146" t="s">
        <v>39</v>
      </c>
      <c r="D288" s="147" t="s">
        <v>335</v>
      </c>
    </row>
    <row r="289" spans="1:4" x14ac:dyDescent="0.2">
      <c r="A289" s="146" t="s">
        <v>577</v>
      </c>
      <c r="B289" s="146"/>
      <c r="C289" s="146" t="s">
        <v>40</v>
      </c>
      <c r="D289" s="147" t="s">
        <v>335</v>
      </c>
    </row>
    <row r="290" spans="1:4" x14ac:dyDescent="0.2">
      <c r="A290" s="146" t="s">
        <v>578</v>
      </c>
      <c r="B290" s="146"/>
      <c r="C290" s="146" t="s">
        <v>39</v>
      </c>
      <c r="D290" s="147" t="s">
        <v>335</v>
      </c>
    </row>
    <row r="291" spans="1:4" x14ac:dyDescent="0.2">
      <c r="A291" s="146" t="s">
        <v>579</v>
      </c>
      <c r="B291" s="146"/>
      <c r="C291" s="146" t="s">
        <v>40</v>
      </c>
      <c r="D291" s="147" t="s">
        <v>335</v>
      </c>
    </row>
    <row r="292" spans="1:4" x14ac:dyDescent="0.2">
      <c r="A292" s="146" t="s">
        <v>580</v>
      </c>
      <c r="B292" s="146"/>
      <c r="C292" s="146" t="s">
        <v>40</v>
      </c>
      <c r="D292" s="147" t="s">
        <v>337</v>
      </c>
    </row>
    <row r="293" spans="1:4" x14ac:dyDescent="0.2">
      <c r="A293" s="146" t="s">
        <v>581</v>
      </c>
      <c r="B293" s="146"/>
      <c r="C293" s="146" t="s">
        <v>39</v>
      </c>
      <c r="D293" s="147" t="s">
        <v>340</v>
      </c>
    </row>
    <row r="294" spans="1:4" x14ac:dyDescent="0.2">
      <c r="A294" s="146" t="s">
        <v>436</v>
      </c>
      <c r="B294" s="146"/>
      <c r="C294" s="146" t="s">
        <v>40</v>
      </c>
      <c r="D294" s="147" t="s">
        <v>337</v>
      </c>
    </row>
    <row r="295" spans="1:4" x14ac:dyDescent="0.2">
      <c r="A295" s="146" t="s">
        <v>84</v>
      </c>
      <c r="B295" s="146"/>
      <c r="C295" s="146" t="s">
        <v>39</v>
      </c>
      <c r="D295" s="147" t="s">
        <v>462</v>
      </c>
    </row>
    <row r="296" spans="1:4" x14ac:dyDescent="0.2">
      <c r="A296" s="146" t="s">
        <v>582</v>
      </c>
      <c r="B296" s="146"/>
      <c r="C296" s="146" t="s">
        <v>39</v>
      </c>
      <c r="D296" s="147" t="s">
        <v>340</v>
      </c>
    </row>
    <row r="297" spans="1:4" x14ac:dyDescent="0.2">
      <c r="A297" s="146" t="s">
        <v>85</v>
      </c>
      <c r="B297" s="146"/>
      <c r="C297" s="146" t="s">
        <v>39</v>
      </c>
      <c r="D297" s="147" t="s">
        <v>340</v>
      </c>
    </row>
    <row r="298" spans="1:4" x14ac:dyDescent="0.2">
      <c r="A298" s="146" t="s">
        <v>583</v>
      </c>
      <c r="B298" s="146"/>
      <c r="C298" s="146" t="s">
        <v>39</v>
      </c>
      <c r="D298" s="147" t="s">
        <v>340</v>
      </c>
    </row>
    <row r="299" spans="1:4" x14ac:dyDescent="0.2">
      <c r="A299" s="146" t="s">
        <v>584</v>
      </c>
      <c r="B299" s="146"/>
      <c r="C299" s="146" t="s">
        <v>39</v>
      </c>
      <c r="D299" s="147" t="s">
        <v>335</v>
      </c>
    </row>
    <row r="300" spans="1:4" x14ac:dyDescent="0.2">
      <c r="A300" s="146" t="s">
        <v>585</v>
      </c>
      <c r="B300" s="146"/>
      <c r="C300" s="146" t="s">
        <v>39</v>
      </c>
      <c r="D300" s="147" t="s">
        <v>335</v>
      </c>
    </row>
    <row r="301" spans="1:4" x14ac:dyDescent="0.2">
      <c r="A301" s="146" t="s">
        <v>586</v>
      </c>
      <c r="B301" s="146"/>
      <c r="C301" s="146" t="s">
        <v>40</v>
      </c>
      <c r="D301" s="147" t="s">
        <v>335</v>
      </c>
    </row>
    <row r="302" spans="1:4" x14ac:dyDescent="0.2">
      <c r="A302" s="148" t="s">
        <v>587</v>
      </c>
      <c r="B302" s="150"/>
      <c r="C302" s="151" t="s">
        <v>39</v>
      </c>
      <c r="D302" s="147" t="s">
        <v>335</v>
      </c>
    </row>
    <row r="303" spans="1:4" x14ac:dyDescent="0.2">
      <c r="A303" s="148" t="s">
        <v>588</v>
      </c>
      <c r="B303" s="146"/>
      <c r="C303" s="146" t="s">
        <v>40</v>
      </c>
      <c r="D303" s="147" t="s">
        <v>337</v>
      </c>
    </row>
    <row r="304" spans="1:4" x14ac:dyDescent="0.2">
      <c r="A304" s="146" t="s">
        <v>589</v>
      </c>
      <c r="B304" s="146"/>
      <c r="C304" s="146" t="s">
        <v>40</v>
      </c>
      <c r="D304" s="147" t="s">
        <v>337</v>
      </c>
    </row>
    <row r="305" spans="1:4" x14ac:dyDescent="0.2">
      <c r="A305" s="146" t="s">
        <v>83</v>
      </c>
      <c r="B305" s="146"/>
      <c r="C305" s="146" t="s">
        <v>40</v>
      </c>
      <c r="D305" s="147" t="s">
        <v>337</v>
      </c>
    </row>
    <row r="306" spans="1:4" x14ac:dyDescent="0.2">
      <c r="A306" s="146" t="s">
        <v>86</v>
      </c>
      <c r="B306" s="146"/>
      <c r="C306" s="146" t="s">
        <v>40</v>
      </c>
      <c r="D306" s="147" t="s">
        <v>337</v>
      </c>
    </row>
    <row r="307" spans="1:4" x14ac:dyDescent="0.2">
      <c r="A307" s="146" t="s">
        <v>87</v>
      </c>
      <c r="B307" s="146"/>
      <c r="C307" s="146" t="s">
        <v>39</v>
      </c>
      <c r="D307" s="147" t="s">
        <v>462</v>
      </c>
    </row>
    <row r="308" spans="1:4" x14ac:dyDescent="0.2">
      <c r="A308" s="146" t="s">
        <v>590</v>
      </c>
      <c r="B308" s="146"/>
      <c r="C308" s="146" t="s">
        <v>40</v>
      </c>
      <c r="D308" s="147" t="s">
        <v>337</v>
      </c>
    </row>
    <row r="309" spans="1:4" x14ac:dyDescent="0.2">
      <c r="A309" s="146" t="s">
        <v>591</v>
      </c>
      <c r="B309" s="146"/>
      <c r="C309" s="146" t="s">
        <v>40</v>
      </c>
      <c r="D309" s="147" t="s">
        <v>337</v>
      </c>
    </row>
    <row r="310" spans="1:4" x14ac:dyDescent="0.2">
      <c r="A310" s="145" t="s">
        <v>353</v>
      </c>
      <c r="B310" s="146"/>
      <c r="C310" s="146" t="s">
        <v>39</v>
      </c>
      <c r="D310" s="147" t="s">
        <v>340</v>
      </c>
    </row>
    <row r="311" spans="1:4" x14ac:dyDescent="0.2">
      <c r="A311" s="146" t="s">
        <v>592</v>
      </c>
      <c r="B311" s="146"/>
      <c r="C311" s="146" t="s">
        <v>40</v>
      </c>
      <c r="D311" s="147" t="s">
        <v>337</v>
      </c>
    </row>
    <row r="312" spans="1:4" x14ac:dyDescent="0.2">
      <c r="A312" s="146" t="s">
        <v>593</v>
      </c>
      <c r="B312" s="146"/>
      <c r="C312" s="146" t="s">
        <v>40</v>
      </c>
      <c r="D312" s="147" t="s">
        <v>337</v>
      </c>
    </row>
    <row r="313" spans="1:4" x14ac:dyDescent="0.2">
      <c r="A313" s="146" t="s">
        <v>594</v>
      </c>
      <c r="B313" s="146"/>
      <c r="C313" s="146" t="s">
        <v>40</v>
      </c>
      <c r="D313" s="147" t="s">
        <v>337</v>
      </c>
    </row>
    <row r="314" spans="1:4" x14ac:dyDescent="0.2">
      <c r="A314" s="146" t="s">
        <v>595</v>
      </c>
      <c r="B314" s="146"/>
      <c r="C314" s="146" t="s">
        <v>40</v>
      </c>
      <c r="D314" s="147" t="s">
        <v>337</v>
      </c>
    </row>
    <row r="315" spans="1:4" x14ac:dyDescent="0.2">
      <c r="A315" s="146" t="s">
        <v>596</v>
      </c>
      <c r="B315" s="146"/>
      <c r="C315" s="146" t="s">
        <v>40</v>
      </c>
      <c r="D315" s="147" t="s">
        <v>337</v>
      </c>
    </row>
    <row r="316" spans="1:4" x14ac:dyDescent="0.2">
      <c r="A316" s="145" t="s">
        <v>597</v>
      </c>
      <c r="B316" s="146"/>
      <c r="C316" s="146" t="s">
        <v>39</v>
      </c>
      <c r="D316" s="147" t="s">
        <v>335</v>
      </c>
    </row>
    <row r="317" spans="1:4" x14ac:dyDescent="0.2">
      <c r="A317" s="146" t="s">
        <v>598</v>
      </c>
      <c r="B317" s="146"/>
      <c r="C317" s="146" t="s">
        <v>40</v>
      </c>
      <c r="D317" s="147" t="s">
        <v>337</v>
      </c>
    </row>
    <row r="318" spans="1:4" x14ac:dyDescent="0.2">
      <c r="A318" s="146" t="s">
        <v>88</v>
      </c>
      <c r="B318" s="146"/>
      <c r="C318" s="146" t="s">
        <v>40</v>
      </c>
      <c r="D318" s="147" t="s">
        <v>337</v>
      </c>
    </row>
    <row r="319" spans="1:4" x14ac:dyDescent="0.2">
      <c r="A319" s="146" t="s">
        <v>599</v>
      </c>
      <c r="B319" s="146"/>
      <c r="C319" s="146" t="s">
        <v>40</v>
      </c>
      <c r="D319" s="147" t="s">
        <v>337</v>
      </c>
    </row>
    <row r="320" spans="1:4" x14ac:dyDescent="0.2">
      <c r="A320" s="146" t="s">
        <v>600</v>
      </c>
      <c r="B320" s="146"/>
      <c r="C320" s="146" t="s">
        <v>40</v>
      </c>
      <c r="D320" s="147" t="s">
        <v>337</v>
      </c>
    </row>
    <row r="321" spans="1:4" x14ac:dyDescent="0.2">
      <c r="A321" s="146" t="s">
        <v>601</v>
      </c>
      <c r="B321" s="146"/>
      <c r="C321" s="146" t="s">
        <v>40</v>
      </c>
      <c r="D321" s="147" t="s">
        <v>337</v>
      </c>
    </row>
    <row r="322" spans="1:4" x14ac:dyDescent="0.2">
      <c r="A322" s="146" t="s">
        <v>602</v>
      </c>
      <c r="B322" s="146"/>
      <c r="C322" s="146" t="s">
        <v>39</v>
      </c>
      <c r="D322" s="147" t="s">
        <v>335</v>
      </c>
    </row>
    <row r="323" spans="1:4" x14ac:dyDescent="0.2">
      <c r="A323" s="146" t="s">
        <v>603</v>
      </c>
      <c r="B323" s="146"/>
      <c r="C323" s="146" t="s">
        <v>40</v>
      </c>
      <c r="D323" s="147" t="s">
        <v>337</v>
      </c>
    </row>
    <row r="324" spans="1:4" x14ac:dyDescent="0.2">
      <c r="A324" s="146" t="s">
        <v>604</v>
      </c>
      <c r="B324" s="146"/>
      <c r="C324" s="146" t="s">
        <v>40</v>
      </c>
      <c r="D324" s="147" t="s">
        <v>337</v>
      </c>
    </row>
    <row r="325" spans="1:4" x14ac:dyDescent="0.2">
      <c r="A325" s="146" t="s">
        <v>605</v>
      </c>
      <c r="B325" s="146"/>
      <c r="C325" s="146" t="s">
        <v>39</v>
      </c>
      <c r="D325" s="147" t="s">
        <v>340</v>
      </c>
    </row>
    <row r="326" spans="1:4" x14ac:dyDescent="0.2">
      <c r="A326" s="146" t="s">
        <v>606</v>
      </c>
      <c r="B326" s="146"/>
      <c r="C326" s="146" t="s">
        <v>39</v>
      </c>
      <c r="D326" s="147" t="s">
        <v>340</v>
      </c>
    </row>
    <row r="327" spans="1:4" x14ac:dyDescent="0.2">
      <c r="A327" s="146" t="s">
        <v>607</v>
      </c>
      <c r="B327" s="146"/>
      <c r="C327" s="146" t="s">
        <v>40</v>
      </c>
      <c r="D327" s="147" t="s">
        <v>337</v>
      </c>
    </row>
    <row r="328" spans="1:4" x14ac:dyDescent="0.2">
      <c r="A328" s="146" t="s">
        <v>608</v>
      </c>
      <c r="B328" s="146"/>
      <c r="C328" s="146" t="s">
        <v>40</v>
      </c>
      <c r="D328" s="147" t="s">
        <v>337</v>
      </c>
    </row>
    <row r="329" spans="1:4" x14ac:dyDescent="0.2">
      <c r="A329" s="146" t="s">
        <v>89</v>
      </c>
      <c r="B329" s="146"/>
      <c r="C329" s="146" t="s">
        <v>40</v>
      </c>
      <c r="D329" s="147" t="s">
        <v>337</v>
      </c>
    </row>
    <row r="330" spans="1:4" x14ac:dyDescent="0.2">
      <c r="A330" s="146" t="s">
        <v>609</v>
      </c>
      <c r="B330" s="146"/>
      <c r="C330" s="146" t="s">
        <v>40</v>
      </c>
      <c r="D330" s="147" t="s">
        <v>337</v>
      </c>
    </row>
    <row r="331" spans="1:4" x14ac:dyDescent="0.2">
      <c r="A331" s="146" t="s">
        <v>610</v>
      </c>
      <c r="B331" s="146"/>
      <c r="C331" s="146" t="s">
        <v>40</v>
      </c>
      <c r="D331" s="147" t="s">
        <v>337</v>
      </c>
    </row>
    <row r="332" spans="1:4" x14ac:dyDescent="0.2">
      <c r="A332" s="146" t="s">
        <v>611</v>
      </c>
      <c r="B332" s="146"/>
      <c r="C332" s="146" t="s">
        <v>40</v>
      </c>
      <c r="D332" s="147" t="s">
        <v>335</v>
      </c>
    </row>
    <row r="333" spans="1:4" x14ac:dyDescent="0.2">
      <c r="A333" s="146" t="s">
        <v>612</v>
      </c>
      <c r="B333" s="146"/>
      <c r="C333" s="146" t="s">
        <v>39</v>
      </c>
      <c r="D333" s="147" t="s">
        <v>335</v>
      </c>
    </row>
    <row r="334" spans="1:4" x14ac:dyDescent="0.2">
      <c r="A334" s="146" t="s">
        <v>613</v>
      </c>
      <c r="B334" s="146"/>
      <c r="C334" s="146" t="s">
        <v>40</v>
      </c>
      <c r="D334" s="147" t="s">
        <v>335</v>
      </c>
    </row>
    <row r="335" spans="1:4" x14ac:dyDescent="0.2">
      <c r="A335" s="146" t="s">
        <v>614</v>
      </c>
      <c r="B335" s="146"/>
      <c r="C335" s="146" t="s">
        <v>39</v>
      </c>
      <c r="D335" s="147" t="s">
        <v>462</v>
      </c>
    </row>
    <row r="336" spans="1:4" x14ac:dyDescent="0.2">
      <c r="A336" s="146" t="s">
        <v>615</v>
      </c>
      <c r="B336" s="145"/>
      <c r="C336" s="145" t="s">
        <v>39</v>
      </c>
      <c r="D336" s="147" t="s">
        <v>335</v>
      </c>
    </row>
    <row r="337" spans="1:4" x14ac:dyDescent="0.2">
      <c r="A337" s="146" t="s">
        <v>377</v>
      </c>
      <c r="B337" s="146"/>
      <c r="C337" s="146" t="s">
        <v>40</v>
      </c>
      <c r="D337" s="147" t="s">
        <v>335</v>
      </c>
    </row>
    <row r="338" spans="1:4" x14ac:dyDescent="0.2">
      <c r="A338" s="146" t="s">
        <v>616</v>
      </c>
      <c r="B338" s="146"/>
      <c r="C338" s="146" t="s">
        <v>40</v>
      </c>
      <c r="D338" s="147" t="s">
        <v>337</v>
      </c>
    </row>
    <row r="339" spans="1:4" x14ac:dyDescent="0.2">
      <c r="A339" s="148" t="s">
        <v>617</v>
      </c>
      <c r="B339" s="146"/>
      <c r="C339" s="146" t="s">
        <v>40</v>
      </c>
      <c r="D339" s="147" t="s">
        <v>335</v>
      </c>
    </row>
    <row r="340" spans="1:4" x14ac:dyDescent="0.2">
      <c r="A340" s="146" t="s">
        <v>618</v>
      </c>
      <c r="B340" s="146"/>
      <c r="C340" s="146" t="s">
        <v>39</v>
      </c>
      <c r="D340" s="147" t="s">
        <v>340</v>
      </c>
    </row>
    <row r="341" spans="1:4" x14ac:dyDescent="0.2">
      <c r="A341" s="146" t="s">
        <v>619</v>
      </c>
      <c r="B341" s="146"/>
      <c r="C341" s="146" t="s">
        <v>39</v>
      </c>
      <c r="D341" s="147" t="s">
        <v>340</v>
      </c>
    </row>
    <row r="342" spans="1:4" x14ac:dyDescent="0.2">
      <c r="A342" s="146" t="s">
        <v>620</v>
      </c>
      <c r="B342" s="146"/>
      <c r="C342" s="146" t="s">
        <v>40</v>
      </c>
      <c r="D342" s="147" t="s">
        <v>337</v>
      </c>
    </row>
    <row r="343" spans="1:4" x14ac:dyDescent="0.2">
      <c r="A343" s="146" t="s">
        <v>90</v>
      </c>
      <c r="B343" s="146"/>
      <c r="C343" s="146" t="s">
        <v>39</v>
      </c>
      <c r="D343" s="147" t="s">
        <v>335</v>
      </c>
    </row>
    <row r="344" spans="1:4" x14ac:dyDescent="0.2">
      <c r="A344" s="146" t="s">
        <v>91</v>
      </c>
      <c r="B344" s="146"/>
      <c r="C344" s="146" t="s">
        <v>39</v>
      </c>
      <c r="D344" s="147" t="s">
        <v>335</v>
      </c>
    </row>
    <row r="345" spans="1:4" x14ac:dyDescent="0.2">
      <c r="A345" s="146" t="s">
        <v>621</v>
      </c>
      <c r="B345" s="146"/>
      <c r="C345" s="146" t="s">
        <v>40</v>
      </c>
      <c r="D345" s="147" t="s">
        <v>335</v>
      </c>
    </row>
    <row r="346" spans="1:4" x14ac:dyDescent="0.2">
      <c r="A346" s="146" t="s">
        <v>622</v>
      </c>
      <c r="B346" s="146"/>
      <c r="C346" s="146" t="s">
        <v>40</v>
      </c>
      <c r="D346" s="147" t="s">
        <v>335</v>
      </c>
    </row>
    <row r="347" spans="1:4" x14ac:dyDescent="0.2">
      <c r="A347" s="146" t="s">
        <v>623</v>
      </c>
      <c r="B347" s="146"/>
      <c r="C347" s="146" t="s">
        <v>39</v>
      </c>
      <c r="D347" s="147" t="s">
        <v>340</v>
      </c>
    </row>
    <row r="348" spans="1:4" x14ac:dyDescent="0.2">
      <c r="A348" s="146" t="s">
        <v>624</v>
      </c>
      <c r="B348" s="146"/>
      <c r="C348" s="146" t="s">
        <v>40</v>
      </c>
      <c r="D348" s="147" t="s">
        <v>337</v>
      </c>
    </row>
    <row r="349" spans="1:4" x14ac:dyDescent="0.2">
      <c r="A349" s="146" t="s">
        <v>625</v>
      </c>
      <c r="B349" s="146"/>
      <c r="C349" s="146" t="s">
        <v>39</v>
      </c>
      <c r="D349" s="147" t="s">
        <v>626</v>
      </c>
    </row>
    <row r="350" spans="1:4" x14ac:dyDescent="0.2">
      <c r="A350" s="146" t="s">
        <v>92</v>
      </c>
      <c r="B350" s="146"/>
      <c r="C350" s="146" t="s">
        <v>40</v>
      </c>
      <c r="D350" s="147" t="s">
        <v>337</v>
      </c>
    </row>
    <row r="351" spans="1:4" x14ac:dyDescent="0.2">
      <c r="A351" s="146" t="s">
        <v>627</v>
      </c>
      <c r="B351" s="146"/>
      <c r="C351" s="146" t="s">
        <v>40</v>
      </c>
      <c r="D351" s="147" t="s">
        <v>337</v>
      </c>
    </row>
    <row r="352" spans="1:4" x14ac:dyDescent="0.2">
      <c r="A352" s="146" t="s">
        <v>628</v>
      </c>
      <c r="B352" s="146"/>
      <c r="C352" s="146" t="s">
        <v>39</v>
      </c>
      <c r="D352" s="147" t="s">
        <v>340</v>
      </c>
    </row>
    <row r="353" spans="1:4" x14ac:dyDescent="0.2">
      <c r="A353" s="146" t="s">
        <v>93</v>
      </c>
      <c r="B353" s="146"/>
      <c r="C353" s="146" t="s">
        <v>40</v>
      </c>
      <c r="D353" s="147" t="s">
        <v>337</v>
      </c>
    </row>
    <row r="354" spans="1:4" x14ac:dyDescent="0.2">
      <c r="A354" s="146" t="s">
        <v>60</v>
      </c>
      <c r="B354" s="146"/>
      <c r="C354" s="146" t="s">
        <v>40</v>
      </c>
      <c r="D354" s="147" t="s">
        <v>337</v>
      </c>
    </row>
    <row r="355" spans="1:4" x14ac:dyDescent="0.2">
      <c r="A355" s="146" t="s">
        <v>629</v>
      </c>
      <c r="B355" s="146"/>
      <c r="C355" s="146" t="s">
        <v>40</v>
      </c>
      <c r="D355" s="147" t="s">
        <v>337</v>
      </c>
    </row>
    <row r="356" spans="1:4" x14ac:dyDescent="0.2">
      <c r="A356" s="146" t="s">
        <v>630</v>
      </c>
      <c r="B356" s="146"/>
      <c r="C356" s="146" t="s">
        <v>40</v>
      </c>
      <c r="D356" s="147" t="s">
        <v>337</v>
      </c>
    </row>
    <row r="357" spans="1:4" x14ac:dyDescent="0.2">
      <c r="A357" s="146" t="s">
        <v>631</v>
      </c>
      <c r="B357" s="146"/>
      <c r="C357" s="146" t="s">
        <v>39</v>
      </c>
      <c r="D357" s="147" t="s">
        <v>462</v>
      </c>
    </row>
    <row r="358" spans="1:4" x14ac:dyDescent="0.2">
      <c r="A358" s="146" t="s">
        <v>94</v>
      </c>
      <c r="B358" s="146"/>
      <c r="C358" s="146" t="s">
        <v>39</v>
      </c>
      <c r="D358" s="147" t="s">
        <v>337</v>
      </c>
    </row>
    <row r="359" spans="1:4" x14ac:dyDescent="0.2">
      <c r="A359" s="146" t="s">
        <v>340</v>
      </c>
      <c r="B359" s="146"/>
      <c r="C359" s="146" t="s">
        <v>39</v>
      </c>
      <c r="D359" s="147" t="s">
        <v>340</v>
      </c>
    </row>
    <row r="360" spans="1:4" x14ac:dyDescent="0.2">
      <c r="A360" s="146" t="s">
        <v>632</v>
      </c>
      <c r="B360" s="146"/>
      <c r="C360" s="146" t="s">
        <v>39</v>
      </c>
      <c r="D360" s="147" t="s">
        <v>337</v>
      </c>
    </row>
    <row r="361" spans="1:4" x14ac:dyDescent="0.2">
      <c r="A361" s="146" t="s">
        <v>95</v>
      </c>
      <c r="B361" s="146"/>
      <c r="C361" s="146" t="s">
        <v>39</v>
      </c>
      <c r="D361" s="147" t="s">
        <v>337</v>
      </c>
    </row>
    <row r="362" spans="1:4" x14ac:dyDescent="0.2">
      <c r="A362" s="146" t="s">
        <v>633</v>
      </c>
      <c r="B362" s="146"/>
      <c r="C362" s="146" t="s">
        <v>39</v>
      </c>
      <c r="D362" s="147" t="s">
        <v>340</v>
      </c>
    </row>
    <row r="363" spans="1:4" x14ac:dyDescent="0.2">
      <c r="A363" s="146" t="s">
        <v>526</v>
      </c>
      <c r="B363" s="146"/>
      <c r="C363" s="146" t="s">
        <v>39</v>
      </c>
      <c r="D363" s="147" t="s">
        <v>335</v>
      </c>
    </row>
    <row r="364" spans="1:4" x14ac:dyDescent="0.2">
      <c r="A364" s="146" t="s">
        <v>634</v>
      </c>
      <c r="B364" s="149"/>
      <c r="C364" s="146" t="s">
        <v>375</v>
      </c>
      <c r="D364" s="147" t="s">
        <v>337</v>
      </c>
    </row>
    <row r="365" spans="1:4" x14ac:dyDescent="0.2">
      <c r="A365" s="146" t="s">
        <v>635</v>
      </c>
      <c r="B365" s="146"/>
      <c r="C365" s="146" t="s">
        <v>40</v>
      </c>
      <c r="D365" s="147" t="s">
        <v>335</v>
      </c>
    </row>
    <row r="366" spans="1:4" x14ac:dyDescent="0.2">
      <c r="A366" s="146" t="s">
        <v>636</v>
      </c>
      <c r="B366" s="145"/>
      <c r="C366" s="145" t="s">
        <v>39</v>
      </c>
      <c r="D366" s="147" t="s">
        <v>335</v>
      </c>
    </row>
    <row r="367" spans="1:4" x14ac:dyDescent="0.2">
      <c r="A367" s="146" t="s">
        <v>637</v>
      </c>
      <c r="B367" s="146"/>
      <c r="C367" s="146" t="s">
        <v>40</v>
      </c>
      <c r="D367" s="147" t="s">
        <v>335</v>
      </c>
    </row>
    <row r="368" spans="1:4" x14ac:dyDescent="0.2">
      <c r="A368" s="146" t="s">
        <v>638</v>
      </c>
      <c r="B368" s="146"/>
      <c r="C368" s="146" t="s">
        <v>39</v>
      </c>
      <c r="D368" s="147" t="s">
        <v>337</v>
      </c>
    </row>
    <row r="369" spans="1:4" x14ac:dyDescent="0.2">
      <c r="A369" s="146" t="s">
        <v>639</v>
      </c>
      <c r="B369" s="146"/>
      <c r="C369" s="146" t="s">
        <v>39</v>
      </c>
      <c r="D369" s="147" t="s">
        <v>337</v>
      </c>
    </row>
    <row r="370" spans="1:4" x14ac:dyDescent="0.2">
      <c r="A370" s="146" t="s">
        <v>96</v>
      </c>
      <c r="B370" s="146"/>
      <c r="C370" s="146" t="s">
        <v>39</v>
      </c>
      <c r="D370" s="147" t="s">
        <v>340</v>
      </c>
    </row>
    <row r="371" spans="1:4" x14ac:dyDescent="0.2">
      <c r="A371" s="146" t="s">
        <v>640</v>
      </c>
      <c r="B371" s="146"/>
      <c r="C371" s="146" t="s">
        <v>39</v>
      </c>
      <c r="D371" s="147" t="s">
        <v>337</v>
      </c>
    </row>
    <row r="372" spans="1:4" x14ac:dyDescent="0.2">
      <c r="A372" s="146" t="s">
        <v>641</v>
      </c>
      <c r="B372" s="146"/>
      <c r="C372" s="146" t="s">
        <v>39</v>
      </c>
      <c r="D372" s="147" t="s">
        <v>337</v>
      </c>
    </row>
  </sheetData>
  <sheetProtection sheet="1" objects="1" scenarios="1" autoFilter="0" pivotTables="0"/>
  <dataValidations count="4">
    <dataValidation allowBlank="1" showInputMessage="1" showErrorMessage="1" promptTitle="Filter here" prompt="To make it easier to search for a crop, you can filter per category. Please do not insert the category in tab 2, just the crop name and, if available, the variety" sqref="D1" xr:uid="{00000000-0002-0000-0600-000000000000}"/>
    <dataValidation allowBlank="1" showInputMessage="1" showErrorMessage="1" promptTitle="Important" prompt="If you only have crops that have &quot;UEBT/RA&quot; category, you need to be certified by UEBT and this template does not apply to you. Please contact certification@uebt.org " sqref="C1" xr:uid="{00000000-0002-0000-0600-000001000000}"/>
    <dataValidation allowBlank="1" showInputMessage="1" showErrorMessage="1" promptTitle="Choose for 2. Certified Crop" prompt="Please check here the right spelling of the crop name to be inserted in tab 2. Certified Crop, column 2. Certified crop. You can search or filter per category or per crop." sqref="A1" xr:uid="{00000000-0002-0000-0600-000002000000}"/>
    <dataValidation allowBlank="1" showInputMessage="1" showErrorMessage="1" promptTitle="Important" prompt="Please only input a variety in tab 2. Certified Crop column 3. Variety if a variety is shown for this crop in this column here. No other varieties will be recognized by the RACP" sqref="B1" xr:uid="{00000000-0002-0000-0600-000003000000}"/>
  </dataValidations>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4BA29"/>
  </sheetPr>
  <dimension ref="A1:U24"/>
  <sheetViews>
    <sheetView showGridLines="0" zoomScale="90" zoomScaleNormal="90" workbookViewId="0">
      <selection activeCell="D15" sqref="D15"/>
    </sheetView>
  </sheetViews>
  <sheetFormatPr defaultColWidth="9.14453125" defaultRowHeight="15" x14ac:dyDescent="0.2"/>
  <cols>
    <col min="1" max="1" width="3.765625" customWidth="1"/>
    <col min="2" max="2" width="32.41796875" customWidth="1"/>
    <col min="3" max="3" width="45.6015625" customWidth="1"/>
    <col min="4" max="4" width="55.421875" customWidth="1"/>
  </cols>
  <sheetData>
    <row r="1" spans="1:21" ht="20.25" thickBot="1" x14ac:dyDescent="0.3">
      <c r="A1" s="12" t="s">
        <v>642</v>
      </c>
      <c r="B1" s="12"/>
      <c r="C1" s="12"/>
      <c r="D1" s="12"/>
    </row>
    <row r="2" spans="1:21" ht="15.75" thickTop="1" x14ac:dyDescent="0.2"/>
    <row r="3" spans="1:21" x14ac:dyDescent="0.2">
      <c r="B3" s="10" t="s">
        <v>643</v>
      </c>
      <c r="C3" s="10"/>
      <c r="D3" s="10"/>
      <c r="E3" s="10"/>
      <c r="F3" s="10"/>
      <c r="G3" s="10"/>
      <c r="H3" s="10"/>
      <c r="I3" s="10"/>
      <c r="J3" s="10"/>
      <c r="K3" s="10"/>
      <c r="L3" s="115"/>
      <c r="M3" s="115"/>
      <c r="N3" s="115"/>
      <c r="O3" s="115"/>
      <c r="P3" s="115"/>
      <c r="Q3" s="115"/>
      <c r="R3" s="115"/>
      <c r="S3" s="115"/>
      <c r="T3" s="10"/>
      <c r="U3" s="10"/>
    </row>
    <row r="4" spans="1:21" x14ac:dyDescent="0.2">
      <c r="B4" s="10" t="s">
        <v>644</v>
      </c>
      <c r="C4" s="10"/>
      <c r="D4" s="10"/>
      <c r="E4" s="10"/>
      <c r="F4" s="10"/>
      <c r="G4" s="10"/>
      <c r="H4" s="10"/>
      <c r="I4" s="10"/>
      <c r="J4" s="10"/>
      <c r="K4" s="10"/>
      <c r="L4" s="115"/>
      <c r="M4" s="115"/>
      <c r="N4" s="115"/>
      <c r="O4" s="115"/>
      <c r="P4" s="115"/>
      <c r="Q4" s="115"/>
      <c r="R4" s="115"/>
      <c r="S4" s="115"/>
      <c r="T4" s="10"/>
      <c r="U4" s="10"/>
    </row>
    <row r="5" spans="1:21" x14ac:dyDescent="0.2">
      <c r="B5" s="10" t="s">
        <v>645</v>
      </c>
      <c r="C5" s="10"/>
      <c r="D5" s="10"/>
      <c r="E5" s="10"/>
      <c r="F5" s="10"/>
      <c r="G5" s="10"/>
      <c r="H5" s="10"/>
      <c r="I5" s="10"/>
      <c r="J5" s="10"/>
      <c r="K5" s="10"/>
      <c r="L5" s="115"/>
      <c r="M5" s="115"/>
      <c r="N5" s="115"/>
      <c r="O5" s="115"/>
      <c r="P5" s="115"/>
      <c r="Q5" s="115"/>
      <c r="R5" s="115"/>
      <c r="S5" s="115"/>
      <c r="T5" s="10"/>
      <c r="U5" s="10"/>
    </row>
    <row r="6" spans="1:21" x14ac:dyDescent="0.2">
      <c r="B6" s="10" t="s">
        <v>646</v>
      </c>
      <c r="C6" s="10"/>
      <c r="D6" s="10"/>
      <c r="E6" s="10"/>
      <c r="F6" s="10"/>
      <c r="G6" s="10"/>
      <c r="H6" s="10"/>
      <c r="I6" s="10"/>
      <c r="J6" s="10"/>
      <c r="K6" s="10"/>
      <c r="L6" s="115"/>
      <c r="M6" s="115"/>
      <c r="N6" s="115"/>
      <c r="O6" s="115"/>
      <c r="P6" s="115"/>
      <c r="Q6" s="115"/>
      <c r="R6" s="115"/>
      <c r="S6" s="115"/>
      <c r="T6" s="10"/>
      <c r="U6" s="10"/>
    </row>
    <row r="7" spans="1:21" x14ac:dyDescent="0.2">
      <c r="B7" s="10" t="s">
        <v>647</v>
      </c>
      <c r="C7" s="10"/>
      <c r="D7" s="10"/>
      <c r="E7" s="10"/>
      <c r="F7" s="10"/>
      <c r="G7" s="10"/>
      <c r="H7" s="10"/>
      <c r="I7" s="10"/>
      <c r="J7" s="10"/>
      <c r="K7" s="10"/>
      <c r="L7" s="115"/>
      <c r="M7" s="115"/>
      <c r="N7" s="115"/>
      <c r="O7" s="115"/>
      <c r="P7" s="115"/>
      <c r="Q7" s="115"/>
      <c r="R7" s="115"/>
      <c r="S7" s="115"/>
      <c r="T7" s="10"/>
      <c r="U7" s="10"/>
    </row>
    <row r="8" spans="1:21" x14ac:dyDescent="0.2">
      <c r="B8" s="10" t="s">
        <v>648</v>
      </c>
      <c r="C8" s="10"/>
      <c r="D8" s="10"/>
      <c r="E8" s="10"/>
      <c r="F8" s="10"/>
      <c r="G8" s="10"/>
      <c r="H8" s="10"/>
      <c r="I8" s="10"/>
      <c r="J8" s="10"/>
      <c r="K8" s="10"/>
      <c r="L8" s="115"/>
      <c r="M8" s="115"/>
      <c r="N8" s="115"/>
      <c r="O8" s="115"/>
      <c r="P8" s="115"/>
      <c r="Q8" s="115"/>
      <c r="R8" s="115"/>
      <c r="S8" s="115"/>
      <c r="T8" s="10"/>
      <c r="U8" s="10"/>
    </row>
    <row r="9" spans="1:21" x14ac:dyDescent="0.2">
      <c r="B9" s="10"/>
      <c r="C9" s="10"/>
      <c r="D9" s="10"/>
      <c r="E9" s="10"/>
      <c r="F9" s="10"/>
      <c r="G9" s="10"/>
      <c r="H9" s="10"/>
      <c r="I9" s="10"/>
      <c r="J9" s="10"/>
      <c r="K9" s="10"/>
      <c r="L9" s="115"/>
      <c r="M9" s="115"/>
      <c r="N9" s="115"/>
      <c r="O9" s="115"/>
      <c r="P9" s="115"/>
      <c r="Q9" s="115"/>
      <c r="R9" s="115"/>
      <c r="S9" s="115"/>
      <c r="T9" s="10"/>
      <c r="U9" s="10"/>
    </row>
    <row r="10" spans="1:21" x14ac:dyDescent="0.2">
      <c r="B10" s="10" t="s">
        <v>649</v>
      </c>
      <c r="C10" s="10"/>
      <c r="D10" s="10"/>
      <c r="E10" s="10"/>
      <c r="F10" s="10"/>
      <c r="G10" s="10"/>
      <c r="H10" s="10"/>
      <c r="I10" s="10"/>
      <c r="J10" s="10"/>
      <c r="K10" s="10"/>
      <c r="L10" s="115"/>
      <c r="M10" s="115"/>
      <c r="N10" s="115"/>
      <c r="O10" s="115"/>
      <c r="P10" s="115"/>
      <c r="Q10" s="115"/>
      <c r="R10" s="115"/>
      <c r="S10" s="115"/>
      <c r="T10" s="10"/>
      <c r="U10" s="10"/>
    </row>
    <row r="11" spans="1:21" x14ac:dyDescent="0.2">
      <c r="B11" s="10"/>
      <c r="C11" s="10"/>
      <c r="D11" s="10"/>
      <c r="E11" s="10"/>
      <c r="F11" s="10"/>
      <c r="G11" s="10"/>
      <c r="H11" s="10"/>
      <c r="I11" s="10"/>
      <c r="J11" s="10"/>
      <c r="K11" s="10"/>
      <c r="L11" s="115"/>
      <c r="M11" s="115"/>
      <c r="N11" s="115"/>
      <c r="O11" s="115"/>
      <c r="P11" s="115"/>
      <c r="Q11" s="115"/>
      <c r="R11" s="115"/>
      <c r="S11" s="115"/>
      <c r="T11" s="10"/>
      <c r="U11" s="10"/>
    </row>
    <row r="12" spans="1:21" ht="20.25" thickBot="1" x14ac:dyDescent="0.3">
      <c r="A12" s="12" t="s">
        <v>650</v>
      </c>
      <c r="B12" s="12"/>
      <c r="C12" s="12"/>
      <c r="D12" s="12"/>
      <c r="E12" s="12"/>
    </row>
    <row r="13" spans="1:21" ht="15.75" thickTop="1" x14ac:dyDescent="0.2">
      <c r="B13" s="10"/>
      <c r="L13" s="10"/>
    </row>
    <row r="14" spans="1:21" x14ac:dyDescent="0.2">
      <c r="B14" s="10" t="s">
        <v>651</v>
      </c>
      <c r="L14" s="10"/>
    </row>
    <row r="15" spans="1:21" x14ac:dyDescent="0.2">
      <c r="B15" s="10" t="s">
        <v>652</v>
      </c>
      <c r="L15" s="10"/>
    </row>
    <row r="16" spans="1:21" x14ac:dyDescent="0.2">
      <c r="B16" s="10" t="s">
        <v>653</v>
      </c>
      <c r="L16" s="10"/>
    </row>
    <row r="17" spans="2:12" x14ac:dyDescent="0.2">
      <c r="B17" s="10" t="s">
        <v>654</v>
      </c>
      <c r="L17" s="10"/>
    </row>
    <row r="18" spans="2:12" x14ac:dyDescent="0.2">
      <c r="B18" s="10" t="s">
        <v>655</v>
      </c>
      <c r="L18" s="10"/>
    </row>
    <row r="19" spans="2:12" x14ac:dyDescent="0.2">
      <c r="B19" s="10" t="s">
        <v>656</v>
      </c>
    </row>
    <row r="20" spans="2:12" ht="15.75" thickBot="1" x14ac:dyDescent="0.25"/>
    <row r="21" spans="2:12" x14ac:dyDescent="0.2">
      <c r="B21" s="121" t="s">
        <v>657</v>
      </c>
      <c r="C21" s="122" t="s">
        <v>658</v>
      </c>
      <c r="D21" s="123" t="s">
        <v>659</v>
      </c>
    </row>
    <row r="22" spans="2:12" x14ac:dyDescent="0.2">
      <c r="B22" s="119"/>
      <c r="C22" s="116" t="s">
        <v>660</v>
      </c>
      <c r="D22" s="117" t="s">
        <v>661</v>
      </c>
    </row>
    <row r="23" spans="2:12" x14ac:dyDescent="0.2">
      <c r="B23" s="119" t="s">
        <v>97</v>
      </c>
      <c r="C23" s="116" t="s">
        <v>662</v>
      </c>
      <c r="D23" s="117" t="s">
        <v>663</v>
      </c>
    </row>
    <row r="24" spans="2:12" ht="28.5" thickBot="1" x14ac:dyDescent="0.25">
      <c r="B24" s="120" t="s">
        <v>98</v>
      </c>
      <c r="C24" s="118" t="s">
        <v>664</v>
      </c>
      <c r="D24" s="153" t="s">
        <v>665</v>
      </c>
    </row>
  </sheetData>
  <sheetProtection sheet="1" objects="1" scenarios="1"/>
  <pageMargins left="0.511811024" right="0.511811024" top="0.78740157499999996" bottom="0.78740157499999996" header="0.31496062000000002" footer="0.31496062000000002"/>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12" ma:contentTypeDescription="Create a new document." ma:contentTypeScope="" ma:versionID="4733421cd98014ecba68aa3522cd89ef">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8e31ddcaaee71eb6ae718cfbfe3e2309"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2841A9-5C5F-46ED-8873-8B8EEAAE6C22}">
  <ds:schemaRefs>
    <ds:schemaRef ds:uri="http://schemas.microsoft.com/office/2006/metadata/properties"/>
    <ds:schemaRef ds:uri="http://www.w3.org/2000/xmlns/"/>
  </ds:schemaRefs>
</ds:datastoreItem>
</file>

<file path=customXml/itemProps2.xml><?xml version="1.0" encoding="utf-8"?>
<ds:datastoreItem xmlns:ds="http://schemas.openxmlformats.org/officeDocument/2006/customXml" ds:itemID="{DC612303-1544-420A-9BAB-5B136A9D5968}">
  <ds:schemaRefs>
    <ds:schemaRef ds:uri="http://schemas.microsoft.com/sharepoint/v3/contenttype/forms"/>
  </ds:schemaRefs>
</ds:datastoreItem>
</file>

<file path=customXml/itemProps3.xml><?xml version="1.0" encoding="utf-8"?>
<ds:datastoreItem xmlns:ds="http://schemas.openxmlformats.org/officeDocument/2006/customXml" ds:itemID="{D5D96595-F6A4-4134-84E4-01235280319D}">
  <ds:schemaRefs>
    <ds:schemaRef ds:uri="http://schemas.microsoft.com/office/2006/metadata/contentType"/>
    <ds:schemaRef ds:uri="http://schemas.microsoft.com/office/2006/metadata/properties/metaAttributes"/>
    <ds:schemaRef ds:uri="http://www.w3.org/2000/xmlns/"/>
    <ds:schemaRef ds:uri="http://www.w3.org/2001/XMLSchema"/>
    <ds:schemaRef ds:uri="f85326c8-53d7-4073-8fb0-737c737bb331"/>
    <ds:schemaRef ds:uri="5765bac3-0fca-4b4e-935f-16f2a024ce24"/>
  </ds:schemaRefs>
</ds:datastoreItem>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Feuilles de calcul</vt:lpstr>
      </vt:variant>
      <vt:variant>
        <vt:i4>8</vt:i4>
      </vt:variant>
    </vt:vector>
  </HeadingPairs>
  <TitlesOfParts>
    <vt:vector size="8" baseType="lpstr">
      <vt:lpstr>Page de couverture</vt:lpstr>
      <vt:lpstr>1. Membre du groupe</vt:lpstr>
      <vt:lpstr>2. Produit agricole certifié</vt:lpstr>
      <vt:lpstr>3. Unité agricole</vt:lpstr>
      <vt:lpstr> Tableau de bord</vt:lpstr>
      <vt:lpstr>Translations</vt:lpstr>
      <vt:lpstr>Liste des produits agricoles</vt:lpstr>
      <vt:lpstr>Document d’orientation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2021-08-15T21:33:57Z</dcterms:created>
  <dcterms:modified xsi:type="dcterms:W3CDTF">2022-11-15T11:42:25Z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ies>
</file>